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6F67A2B0-85CA-4077-A733-81FF83200728}" xr6:coauthVersionLast="47" xr6:coauthVersionMax="47" xr10:uidLastSave="{00000000-0000-0000-0000-000000000000}"/>
  <bookViews>
    <workbookView xWindow="28680" yWindow="-120" windowWidth="29040" windowHeight="15720" activeTab="1" xr2:uid="{3E6040CA-EF58-4904-9950-7157C2E48A8C}"/>
  </bookViews>
  <sheets>
    <sheet name="SubSector Analysis" sheetId="3" r:id="rId1"/>
    <sheet name="Nifty 750 Analysis" sheetId="2" r:id="rId2"/>
    <sheet name="Price_Filter_22_11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D8" i="3" s="1"/>
  <c r="B39" i="3"/>
  <c r="D39" i="3" s="1"/>
  <c r="B15" i="3"/>
  <c r="B57" i="3"/>
  <c r="H57" i="3" s="1"/>
  <c r="B33" i="3"/>
  <c r="F33" i="3" s="1"/>
  <c r="B26" i="3"/>
  <c r="B6" i="3"/>
  <c r="G6" i="3" s="1"/>
  <c r="B59" i="3"/>
  <c r="D59" i="3" s="1"/>
  <c r="B49" i="3"/>
  <c r="G49" i="3" s="1"/>
  <c r="B92" i="3"/>
  <c r="B34" i="3"/>
  <c r="B22" i="3"/>
  <c r="B36" i="3"/>
  <c r="B50" i="3"/>
  <c r="B9" i="3"/>
  <c r="B61" i="3"/>
  <c r="B25" i="3"/>
  <c r="F25" i="3" s="1"/>
  <c r="B68" i="3"/>
  <c r="F68" i="3" s="1"/>
  <c r="B93" i="3"/>
  <c r="B20" i="3"/>
  <c r="D20" i="3" s="1"/>
  <c r="B18" i="3"/>
  <c r="I18" i="3" s="1"/>
  <c r="B65" i="3"/>
  <c r="G65" i="3" s="1"/>
  <c r="B35" i="3"/>
  <c r="D35" i="3" s="1"/>
  <c r="B13" i="3"/>
  <c r="I13" i="3" s="1"/>
  <c r="B23" i="3"/>
  <c r="D23" i="3" s="1"/>
  <c r="B17" i="3"/>
  <c r="D17" i="3" s="1"/>
  <c r="B30" i="3"/>
  <c r="B45" i="3"/>
  <c r="E45" i="3" s="1"/>
  <c r="B40" i="3"/>
  <c r="F40" i="3" s="1"/>
  <c r="B5" i="3"/>
  <c r="B21" i="3"/>
  <c r="E21" i="3" s="1"/>
  <c r="B7" i="3"/>
  <c r="B44" i="3"/>
  <c r="B28" i="3"/>
  <c r="B74" i="3"/>
  <c r="F74" i="3" s="1"/>
  <c r="B69" i="3"/>
  <c r="F69" i="3" s="1"/>
  <c r="B24" i="3"/>
  <c r="B56" i="3"/>
  <c r="B51" i="3"/>
  <c r="I51" i="3" s="1"/>
  <c r="B14" i="3"/>
  <c r="B27" i="3"/>
  <c r="G27" i="3" s="1"/>
  <c r="B16" i="3"/>
  <c r="E16" i="3" s="1"/>
  <c r="B31" i="3"/>
  <c r="B63" i="3"/>
  <c r="D63" i="3" s="1"/>
  <c r="B37" i="3"/>
  <c r="B73" i="3"/>
  <c r="B58" i="3"/>
  <c r="D58" i="3" s="1"/>
  <c r="B103" i="3"/>
  <c r="B53" i="3"/>
  <c r="D53" i="3" s="1"/>
  <c r="B48" i="3"/>
  <c r="D48" i="3" s="1"/>
  <c r="B38" i="3"/>
  <c r="B82" i="3"/>
  <c r="E82" i="3" s="1"/>
  <c r="B46" i="3"/>
  <c r="F46" i="3" s="1"/>
  <c r="B47" i="3"/>
  <c r="F47" i="3" s="1"/>
  <c r="B78" i="3"/>
  <c r="B10" i="3"/>
  <c r="B64" i="3"/>
  <c r="F64" i="3" s="1"/>
  <c r="B19" i="3"/>
  <c r="G19" i="3" s="1"/>
  <c r="B87" i="3"/>
  <c r="G87" i="3" s="1"/>
  <c r="B43" i="3"/>
  <c r="B12" i="3"/>
  <c r="B2" i="3"/>
  <c r="G2" i="3" s="1"/>
  <c r="B75" i="3"/>
  <c r="B79" i="3"/>
  <c r="B32" i="3"/>
  <c r="F32" i="3" s="1"/>
  <c r="B41" i="3"/>
  <c r="E41" i="3" s="1"/>
  <c r="B72" i="3"/>
  <c r="E72" i="3" s="1"/>
  <c r="B29" i="3"/>
  <c r="D29" i="3" s="1"/>
  <c r="B88" i="3"/>
  <c r="H88" i="3" s="1"/>
  <c r="B4" i="3"/>
  <c r="H4" i="3" s="1"/>
  <c r="B94" i="3"/>
  <c r="D94" i="3" s="1"/>
  <c r="B95" i="3"/>
  <c r="B81" i="3"/>
  <c r="D81" i="3" s="1"/>
  <c r="B107" i="3"/>
  <c r="D107" i="3" s="1"/>
  <c r="B77" i="3"/>
  <c r="B3" i="3"/>
  <c r="B100" i="3"/>
  <c r="F100" i="3" s="1"/>
  <c r="B42" i="3"/>
  <c r="F42" i="3" s="1"/>
  <c r="B71" i="3"/>
  <c r="E71" i="3" s="1"/>
  <c r="B52" i="3"/>
  <c r="B86" i="3"/>
  <c r="B106" i="3"/>
  <c r="B60" i="3"/>
  <c r="E60" i="3" s="1"/>
  <c r="B108" i="3"/>
  <c r="H108" i="3" s="1"/>
  <c r="B54" i="3"/>
  <c r="B104" i="3"/>
  <c r="H104" i="3" s="1"/>
  <c r="B62" i="3"/>
  <c r="B80" i="3"/>
  <c r="B70" i="3"/>
  <c r="F70" i="3" s="1"/>
  <c r="B85" i="3"/>
  <c r="B66" i="3"/>
  <c r="E66" i="3" s="1"/>
  <c r="B89" i="3"/>
  <c r="D89" i="3" s="1"/>
  <c r="B84" i="3"/>
  <c r="I84" i="3" s="1"/>
  <c r="B67" i="3"/>
  <c r="G67" i="3" s="1"/>
  <c r="B90" i="3"/>
  <c r="D90" i="3" s="1"/>
  <c r="B111" i="3"/>
  <c r="F111" i="3" s="1"/>
  <c r="B112" i="3"/>
  <c r="D112" i="3" s="1"/>
  <c r="B91" i="3"/>
  <c r="D91" i="3" s="1"/>
  <c r="B96" i="3"/>
  <c r="B113" i="3"/>
  <c r="B11" i="3"/>
  <c r="B83" i="3"/>
  <c r="B114" i="3"/>
  <c r="E114" i="3" s="1"/>
  <c r="B102" i="3"/>
  <c r="B115" i="3"/>
  <c r="B116" i="3"/>
  <c r="B76" i="3"/>
  <c r="E76" i="3" s="1"/>
  <c r="B109" i="3"/>
  <c r="B97" i="3"/>
  <c r="B101" i="3"/>
  <c r="B117" i="3"/>
  <c r="B98" i="3"/>
  <c r="B118" i="3"/>
  <c r="G118" i="3" s="1"/>
  <c r="B119" i="3"/>
  <c r="E119" i="3" s="1"/>
  <c r="B55" i="3"/>
  <c r="E55" i="3" s="1"/>
  <c r="B120" i="3"/>
  <c r="D120" i="3" s="1"/>
  <c r="B105" i="3"/>
  <c r="F105" i="3" s="1"/>
  <c r="B99" i="3"/>
  <c r="B110" i="3"/>
  <c r="F110" i="3" s="1"/>
  <c r="B121" i="3"/>
  <c r="F121" i="3" s="1"/>
  <c r="B122" i="3"/>
  <c r="D122" i="3" s="1"/>
  <c r="B123" i="3"/>
  <c r="D123" i="3" s="1"/>
  <c r="B124" i="3"/>
  <c r="B125" i="3"/>
  <c r="B126" i="3"/>
  <c r="G126" i="3" s="1"/>
  <c r="AQ632" i="2"/>
  <c r="AQ429" i="2"/>
  <c r="AQ432" i="2"/>
  <c r="AQ94" i="2"/>
  <c r="AQ204" i="2"/>
  <c r="AQ353" i="2"/>
  <c r="AQ297" i="2"/>
  <c r="AQ306" i="2"/>
  <c r="AQ606" i="2"/>
  <c r="AQ527" i="2"/>
  <c r="AQ185" i="2"/>
  <c r="AQ299" i="2"/>
  <c r="AQ109" i="2"/>
  <c r="AQ616" i="2"/>
  <c r="AQ48" i="2"/>
  <c r="AQ213" i="2"/>
  <c r="AQ368" i="2"/>
  <c r="AQ595" i="2"/>
  <c r="AQ536" i="2"/>
  <c r="AQ307" i="2"/>
  <c r="AQ190" i="2"/>
  <c r="AQ422" i="2"/>
  <c r="AQ361" i="2"/>
  <c r="AQ524" i="2"/>
  <c r="AQ478" i="2"/>
  <c r="AQ194" i="2"/>
  <c r="AQ103" i="2"/>
  <c r="AQ608" i="2"/>
  <c r="AQ600" i="2"/>
  <c r="AQ370" i="2"/>
  <c r="AQ424" i="2"/>
  <c r="AQ137" i="2"/>
  <c r="AQ369" i="2"/>
  <c r="AQ709" i="2"/>
  <c r="AQ16" i="2"/>
  <c r="AQ712" i="2"/>
  <c r="AQ81" i="2"/>
  <c r="AQ654" i="2"/>
  <c r="AQ126" i="2"/>
  <c r="AQ453" i="2"/>
  <c r="AQ90" i="2"/>
  <c r="AQ479" i="2"/>
  <c r="AQ321" i="2"/>
  <c r="AQ476" i="2"/>
  <c r="AQ228" i="2"/>
  <c r="AQ444" i="2"/>
  <c r="AQ574" i="2"/>
  <c r="AQ425" i="2"/>
  <c r="AQ320" i="2"/>
  <c r="AQ350" i="2"/>
  <c r="AQ291" i="2"/>
  <c r="AQ614" i="2"/>
  <c r="AQ253" i="2"/>
  <c r="AQ205" i="2"/>
  <c r="AQ144" i="2"/>
  <c r="AQ470" i="2"/>
  <c r="AQ495" i="2"/>
  <c r="AQ501" i="2"/>
  <c r="AQ255" i="2"/>
  <c r="AQ396" i="2"/>
  <c r="AQ275" i="2"/>
  <c r="AQ183" i="2"/>
  <c r="AQ301" i="2"/>
  <c r="AQ256" i="2"/>
  <c r="AQ339" i="2"/>
  <c r="AQ399" i="2"/>
  <c r="AQ548" i="2"/>
  <c r="AQ341" i="2"/>
  <c r="AQ509" i="2"/>
  <c r="AQ140" i="2"/>
  <c r="AQ417" i="2"/>
  <c r="AQ559" i="2"/>
  <c r="AQ153" i="2"/>
  <c r="AQ176" i="2"/>
  <c r="AQ372" i="2"/>
  <c r="AQ114" i="2"/>
  <c r="AQ25" i="2"/>
  <c r="AQ84" i="2"/>
  <c r="AQ206" i="2"/>
  <c r="AQ143" i="2"/>
  <c r="AQ167" i="2"/>
  <c r="AQ529" i="2"/>
  <c r="AQ218" i="2"/>
  <c r="AQ336" i="2"/>
  <c r="AQ388" i="2"/>
  <c r="AQ113" i="2"/>
  <c r="AQ515" i="2"/>
  <c r="AQ41" i="2"/>
  <c r="AQ384" i="2"/>
  <c r="AQ268" i="2"/>
  <c r="AQ394" i="2"/>
  <c r="AQ111" i="2"/>
  <c r="AQ316" i="2"/>
  <c r="AQ335" i="2"/>
  <c r="AQ446" i="2"/>
  <c r="AQ100" i="2"/>
  <c r="AQ625" i="2"/>
  <c r="AQ27" i="2"/>
  <c r="AQ157" i="2"/>
  <c r="AQ401" i="2"/>
  <c r="AQ667" i="2"/>
  <c r="AQ172" i="2"/>
  <c r="AQ236" i="2"/>
  <c r="AQ626" i="2"/>
  <c r="AQ36" i="2"/>
  <c r="AQ358" i="2"/>
  <c r="AQ45" i="2"/>
  <c r="AQ390" i="2"/>
  <c r="AQ481" i="2"/>
  <c r="AQ37" i="2"/>
  <c r="AQ337" i="2"/>
  <c r="AQ330" i="2"/>
  <c r="AQ435" i="2"/>
  <c r="AQ62" i="2"/>
  <c r="AQ269" i="2"/>
  <c r="AQ21" i="2"/>
  <c r="AQ367" i="2"/>
  <c r="AQ317" i="2"/>
  <c r="AQ122" i="2"/>
  <c r="AQ723" i="2"/>
  <c r="AQ719" i="2"/>
  <c r="AQ540" i="2"/>
  <c r="AQ310" i="2"/>
  <c r="AQ230" i="2"/>
  <c r="AQ324" i="2"/>
  <c r="AQ91" i="2"/>
  <c r="AQ8" i="2"/>
  <c r="AQ262" i="2"/>
  <c r="AQ385" i="2"/>
  <c r="AQ210" i="2"/>
  <c r="AQ112" i="2"/>
  <c r="AQ474" i="2"/>
  <c r="AQ674" i="2"/>
  <c r="AQ360" i="2"/>
  <c r="AQ244" i="2"/>
  <c r="AQ302" i="2"/>
  <c r="AQ217" i="2"/>
  <c r="AQ398" i="2"/>
  <c r="AQ673" i="2"/>
  <c r="AQ662" i="2"/>
  <c r="AQ638" i="2"/>
  <c r="AQ14" i="2"/>
  <c r="AQ359" i="2"/>
  <c r="AQ381" i="2"/>
  <c r="AQ411" i="2"/>
  <c r="AQ82" i="2"/>
  <c r="AQ578" i="2"/>
  <c r="AQ404" i="2"/>
  <c r="AQ174" i="2"/>
  <c r="AQ475" i="2"/>
  <c r="AQ436" i="2"/>
  <c r="AQ456" i="2"/>
  <c r="AQ151" i="2"/>
  <c r="AQ670" i="2"/>
  <c r="AQ506" i="2"/>
  <c r="AQ259" i="2"/>
  <c r="AQ152" i="2"/>
  <c r="AQ423" i="2"/>
  <c r="AQ20" i="2"/>
  <c r="AQ191" i="2"/>
  <c r="AQ549" i="2"/>
  <c r="AQ56" i="2"/>
  <c r="AQ468" i="2"/>
  <c r="AQ442" i="2"/>
  <c r="AQ49" i="2"/>
  <c r="AQ635" i="2"/>
  <c r="AQ104" i="2"/>
  <c r="AQ246" i="2"/>
  <c r="AQ493" i="2"/>
  <c r="AQ397" i="2"/>
  <c r="AQ300" i="2"/>
  <c r="AQ242" i="2"/>
  <c r="AQ537" i="2"/>
  <c r="AQ512" i="2"/>
  <c r="AQ61" i="2"/>
  <c r="AQ514" i="2"/>
  <c r="AQ271" i="2"/>
  <c r="AQ642" i="2"/>
  <c r="AQ621" i="2"/>
  <c r="AQ18" i="2"/>
  <c r="AQ678" i="2"/>
  <c r="AQ46" i="2"/>
  <c r="AQ639" i="2"/>
  <c r="AQ562" i="2"/>
  <c r="AQ611" i="2"/>
  <c r="AQ734" i="2"/>
  <c r="AQ371" i="2"/>
  <c r="AQ459" i="2"/>
  <c r="AQ618" i="2"/>
  <c r="AQ180" i="2"/>
  <c r="AQ484" i="2"/>
  <c r="AQ572" i="2"/>
  <c r="AQ357" i="2"/>
  <c r="AQ42" i="2"/>
  <c r="AQ433" i="2"/>
  <c r="AQ226" i="2"/>
  <c r="AQ43" i="2"/>
  <c r="AQ216" i="2"/>
  <c r="AQ660" i="2"/>
  <c r="AQ340" i="2"/>
  <c r="AQ412" i="2"/>
  <c r="AQ239" i="2"/>
  <c r="AQ364" i="2"/>
  <c r="AQ251" i="2"/>
  <c r="AQ418" i="2"/>
  <c r="AQ607" i="2"/>
  <c r="AQ634" i="2"/>
  <c r="AQ448" i="2"/>
  <c r="AQ657" i="2"/>
  <c r="AQ658" i="2"/>
  <c r="AQ52" i="2"/>
  <c r="AQ5" i="2"/>
  <c r="AQ53" i="2"/>
  <c r="AQ138" i="2"/>
  <c r="AQ382" i="2"/>
  <c r="AQ650" i="2"/>
  <c r="AQ115" i="2"/>
  <c r="AQ227" i="2"/>
  <c r="AQ254" i="2"/>
  <c r="AQ480" i="2"/>
  <c r="AQ312" i="2"/>
  <c r="AQ503" i="2"/>
  <c r="AQ188" i="2"/>
  <c r="AQ534" i="2"/>
  <c r="AQ280" i="2"/>
  <c r="AQ192" i="2"/>
  <c r="AQ377" i="2"/>
  <c r="AQ629" i="2"/>
  <c r="AQ331" i="2"/>
  <c r="AQ288" i="2"/>
  <c r="AQ83" i="2"/>
  <c r="AQ38" i="2"/>
  <c r="AQ200" i="2"/>
  <c r="AQ489" i="2"/>
  <c r="AQ73" i="2"/>
  <c r="AQ454" i="2"/>
  <c r="AQ487" i="2"/>
  <c r="AQ682" i="2"/>
  <c r="AQ23" i="2"/>
  <c r="AQ355" i="2"/>
  <c r="AQ292" i="2"/>
  <c r="AQ443" i="2"/>
  <c r="AQ427" i="2"/>
  <c r="AQ97" i="2"/>
  <c r="AQ187" i="2"/>
  <c r="AQ309" i="2"/>
  <c r="AQ22" i="2"/>
  <c r="AQ405" i="2"/>
  <c r="AQ195" i="2"/>
  <c r="AQ617" i="2"/>
  <c r="AQ651" i="2"/>
  <c r="AQ486" i="2"/>
  <c r="AQ134" i="2"/>
  <c r="AQ60" i="2"/>
  <c r="AQ50" i="2"/>
  <c r="AQ146" i="2"/>
  <c r="AQ344" i="2"/>
  <c r="AQ395" i="2"/>
  <c r="AQ407" i="2"/>
  <c r="AQ415" i="2"/>
  <c r="AQ569" i="2"/>
  <c r="AQ439" i="2"/>
  <c r="AQ691" i="2"/>
  <c r="AQ546" i="2"/>
  <c r="AQ488" i="2"/>
  <c r="AQ347" i="2"/>
  <c r="AQ713" i="2"/>
  <c r="AQ520" i="2"/>
  <c r="AQ110" i="2"/>
  <c r="AQ492" i="2"/>
  <c r="AQ70" i="2"/>
  <c r="AQ386" i="2"/>
  <c r="AQ522" i="2"/>
  <c r="AQ282" i="2"/>
  <c r="AQ696" i="2"/>
  <c r="AQ362" i="2"/>
  <c r="AQ467" i="2"/>
  <c r="AQ469" i="2"/>
  <c r="AQ511" i="2"/>
  <c r="AQ402" i="2"/>
  <c r="AQ95" i="2"/>
  <c r="AQ119" i="2"/>
  <c r="AQ135" i="2"/>
  <c r="AQ413" i="2"/>
  <c r="AQ354" i="2"/>
  <c r="AQ544" i="2"/>
  <c r="AQ35" i="2"/>
  <c r="AQ39" i="2"/>
  <c r="AQ207" i="2"/>
  <c r="AQ421" i="2"/>
  <c r="AQ77" i="2"/>
  <c r="AQ54" i="2"/>
  <c r="AQ186" i="2"/>
  <c r="AQ3" i="2"/>
  <c r="AQ631" i="2"/>
  <c r="AQ345" i="2"/>
  <c r="AQ142" i="2"/>
  <c r="AQ603" i="2"/>
  <c r="AQ76" i="2"/>
  <c r="AQ165" i="2"/>
  <c r="AQ166" i="2"/>
  <c r="AQ496" i="2"/>
  <c r="AQ521" i="2"/>
  <c r="AQ233" i="2"/>
  <c r="AQ338" i="2"/>
  <c r="AQ196" i="2"/>
  <c r="AQ67" i="2"/>
  <c r="AQ726" i="2"/>
  <c r="AQ85" i="2"/>
  <c r="AQ676" i="2"/>
  <c r="AQ177" i="2"/>
  <c r="AQ472" i="2"/>
  <c r="AQ224" i="2"/>
  <c r="AQ328" i="2"/>
  <c r="AQ530" i="2"/>
  <c r="AQ29" i="2"/>
  <c r="AQ447" i="2"/>
  <c r="AQ303" i="2"/>
  <c r="AQ276" i="2"/>
  <c r="AQ4" i="2"/>
  <c r="AQ568" i="2"/>
  <c r="AQ164" i="2"/>
  <c r="AQ419" i="2"/>
  <c r="AQ136" i="2"/>
  <c r="AQ148" i="2"/>
  <c r="AQ645" i="2"/>
  <c r="AQ281" i="2"/>
  <c r="AQ622" i="2"/>
  <c r="AQ128" i="2"/>
  <c r="AQ284" i="2"/>
  <c r="AQ96" i="2"/>
  <c r="AQ154" i="2"/>
  <c r="AQ179" i="2"/>
  <c r="AQ248" i="2"/>
  <c r="AQ342" i="2"/>
  <c r="AQ201" i="2"/>
  <c r="AQ131" i="2"/>
  <c r="AQ59" i="2"/>
  <c r="AQ334" i="2"/>
  <c r="AQ250" i="2"/>
  <c r="AQ2" i="2"/>
  <c r="AQ139" i="2"/>
  <c r="AQ507" i="2"/>
  <c r="AQ490" i="2"/>
  <c r="AQ452" i="2"/>
  <c r="AQ141" i="2"/>
  <c r="AQ156" i="2"/>
  <c r="AQ92" i="2"/>
  <c r="AQ541" i="2"/>
  <c r="AQ40" i="2"/>
  <c r="AQ30" i="2"/>
  <c r="AQ555" i="2"/>
  <c r="AQ66" i="2"/>
  <c r="AQ132" i="2"/>
  <c r="AQ356" i="2"/>
  <c r="AQ643" i="2"/>
  <c r="AQ145" i="2"/>
  <c r="AQ458" i="2"/>
  <c r="AQ690" i="2"/>
  <c r="AQ178" i="2"/>
  <c r="AQ118" i="2"/>
  <c r="AQ612" i="2"/>
  <c r="AQ257" i="2"/>
  <c r="AQ633" i="2"/>
  <c r="AQ31" i="2"/>
  <c r="AQ98" i="2"/>
  <c r="AQ464" i="2"/>
  <c r="AQ519" i="2"/>
  <c r="AQ304" i="2"/>
  <c r="AQ11" i="2"/>
  <c r="AQ707" i="2"/>
  <c r="AQ252" i="2"/>
  <c r="AQ343" i="2"/>
  <c r="AQ525" i="2"/>
  <c r="AQ162" i="2"/>
  <c r="AQ75" i="2"/>
  <c r="AQ86" i="2"/>
  <c r="AQ406" i="2"/>
  <c r="AQ730" i="2"/>
  <c r="AQ587" i="2"/>
  <c r="AQ168" i="2"/>
  <c r="AQ123" i="2"/>
  <c r="AQ597" i="2"/>
  <c r="AQ197" i="2"/>
  <c r="AQ169" i="2"/>
  <c r="AQ516" i="2"/>
  <c r="AQ450" i="2"/>
  <c r="AQ477" i="2"/>
  <c r="AQ121" i="2"/>
  <c r="AQ80" i="2"/>
  <c r="AQ473" i="2"/>
  <c r="AQ65" i="2"/>
  <c r="AQ55" i="2"/>
  <c r="AQ440" i="2"/>
  <c r="AQ129" i="2"/>
  <c r="AQ325" i="2"/>
  <c r="AQ33" i="2"/>
  <c r="AQ274" i="2"/>
  <c r="AQ539" i="2"/>
  <c r="AQ579" i="2"/>
  <c r="AQ181" i="2"/>
  <c r="AQ17" i="2"/>
  <c r="AQ686" i="2"/>
  <c r="AQ566" i="2"/>
  <c r="AQ15" i="2"/>
  <c r="AQ243" i="2"/>
  <c r="AQ391" i="2"/>
  <c r="AQ220" i="2"/>
  <c r="AQ352" i="2"/>
  <c r="AQ26" i="2"/>
  <c r="AQ665" i="2"/>
  <c r="AQ698" i="2"/>
  <c r="AQ147" i="2"/>
  <c r="AQ9" i="2"/>
  <c r="AQ510" i="2"/>
  <c r="AQ652" i="2"/>
  <c r="AQ675" i="2"/>
  <c r="AQ294" i="2"/>
  <c r="AQ576" i="2"/>
  <c r="AQ656" i="2"/>
  <c r="AQ159" i="2"/>
  <c r="AQ420" i="2"/>
  <c r="AQ13" i="2"/>
  <c r="AQ400" i="2"/>
  <c r="AQ116" i="2"/>
  <c r="AQ517" i="2"/>
  <c r="AQ222" i="2"/>
  <c r="AQ68" i="2"/>
  <c r="AQ295" i="2"/>
  <c r="AQ494" i="2"/>
  <c r="AQ249" i="2"/>
  <c r="AQ184" i="2"/>
  <c r="AQ463" i="2"/>
  <c r="AQ34" i="2"/>
  <c r="AQ602" i="2"/>
  <c r="AQ203" i="2"/>
  <c r="AQ366" i="2"/>
  <c r="AQ193" i="2"/>
  <c r="AQ553" i="2"/>
  <c r="AQ543" i="2"/>
  <c r="AQ627" i="2"/>
  <c r="AQ170" i="2"/>
  <c r="AQ102" i="2"/>
  <c r="AQ735" i="2"/>
  <c r="AQ378" i="2"/>
  <c r="AQ505" i="2"/>
  <c r="AQ380" i="2"/>
  <c r="AQ326" i="2"/>
  <c r="AQ293" i="2"/>
  <c r="AQ88" i="2"/>
  <c r="AQ93" i="2"/>
  <c r="AQ7" i="2"/>
  <c r="AQ687" i="2"/>
  <c r="AQ12" i="2"/>
  <c r="AQ699" i="2"/>
  <c r="AQ589" i="2"/>
  <c r="AQ225" i="2"/>
  <c r="AQ6" i="2"/>
  <c r="AQ221" i="2"/>
  <c r="AQ500" i="2"/>
  <c r="AQ671" i="2"/>
  <c r="AQ10" i="2"/>
  <c r="AQ532" i="2"/>
  <c r="AQ585" i="2"/>
  <c r="AQ74" i="2"/>
  <c r="AQ290" i="2"/>
  <c r="AQ319" i="2"/>
  <c r="AQ173" i="2"/>
  <c r="AQ105" i="2"/>
  <c r="AQ460" i="2"/>
  <c r="AQ560" i="2"/>
  <c r="AQ669" i="2"/>
  <c r="AQ531" i="2"/>
  <c r="AQ24" i="2"/>
  <c r="AQ247" i="2"/>
  <c r="AQ264" i="2"/>
  <c r="AQ449" i="2"/>
  <c r="AQ445" i="2"/>
  <c r="AQ232" i="2"/>
  <c r="AQ647" i="2"/>
  <c r="AQ668" i="2"/>
  <c r="AQ108" i="2"/>
  <c r="AQ308" i="2"/>
  <c r="AQ235" i="2"/>
  <c r="AQ189" i="2"/>
  <c r="AQ28" i="2"/>
  <c r="AQ441" i="2"/>
  <c r="AQ461" i="2"/>
  <c r="AQ721" i="2"/>
  <c r="AQ175" i="2"/>
  <c r="AQ202" i="2"/>
  <c r="AQ351" i="2"/>
  <c r="AQ260" i="2"/>
  <c r="AQ277" i="2"/>
  <c r="AQ315" i="2"/>
  <c r="AQ663" i="2"/>
  <c r="AQ661" i="2"/>
  <c r="AQ89" i="2"/>
  <c r="AQ725" i="2"/>
  <c r="AQ287" i="2"/>
  <c r="AQ554" i="2"/>
  <c r="AQ582" i="2"/>
  <c r="AQ305" i="2"/>
  <c r="AQ71" i="2"/>
  <c r="AQ637" i="2"/>
  <c r="AQ32" i="2"/>
  <c r="AQ605" i="2"/>
  <c r="AQ434" i="2"/>
  <c r="AQ580" i="2"/>
  <c r="AQ124" i="2"/>
  <c r="AQ393" i="2"/>
  <c r="AQ285" i="2"/>
  <c r="AQ685" i="2"/>
  <c r="AQ504" i="2"/>
  <c r="AQ258" i="2"/>
  <c r="AQ717" i="2"/>
  <c r="AQ408" i="2"/>
  <c r="AQ577" i="2"/>
  <c r="AQ550" i="2"/>
  <c r="AQ720" i="2"/>
  <c r="AQ69" i="2"/>
  <c r="AQ240" i="2"/>
  <c r="AQ58" i="2"/>
  <c r="AQ630" i="2"/>
  <c r="AQ714" i="2"/>
  <c r="AQ575" i="2"/>
  <c r="AQ322" i="2"/>
  <c r="AQ51" i="2"/>
  <c r="AQ329" i="2"/>
  <c r="AQ588" i="2"/>
  <c r="AQ47" i="2"/>
  <c r="AQ376" i="2"/>
  <c r="AQ272" i="2"/>
  <c r="AQ619" i="2"/>
  <c r="AQ374" i="2"/>
  <c r="AQ482" i="2"/>
  <c r="AQ428" i="2"/>
  <c r="AQ346" i="2"/>
  <c r="AQ19" i="2"/>
  <c r="AQ666" i="2"/>
  <c r="AQ609" i="2"/>
  <c r="AQ215" i="2"/>
  <c r="AQ383" i="2"/>
  <c r="AQ571" i="2"/>
  <c r="AQ563" i="2"/>
  <c r="AQ286" i="2"/>
  <c r="AQ552" i="2"/>
  <c r="AQ556" i="2"/>
  <c r="AQ234" i="2"/>
  <c r="AQ231" i="2"/>
  <c r="AQ508" i="2"/>
  <c r="AQ327" i="2"/>
  <c r="AQ198" i="2"/>
  <c r="AQ229" i="2"/>
  <c r="AQ392" i="2"/>
  <c r="AQ182" i="2"/>
  <c r="AQ451" i="2"/>
  <c r="AQ491" i="2"/>
  <c r="AQ44" i="2"/>
  <c r="AQ711" i="2"/>
  <c r="AQ125" i="2"/>
  <c r="AQ715" i="2"/>
  <c r="AQ535" i="2"/>
  <c r="AQ87" i="2"/>
  <c r="AQ79" i="2"/>
  <c r="AQ722" i="2"/>
  <c r="AQ590" i="2"/>
  <c r="AQ596" i="2"/>
  <c r="AQ485" i="2"/>
  <c r="AQ648" i="2"/>
  <c r="AQ273" i="2"/>
  <c r="AQ586" i="2"/>
  <c r="AQ379" i="2"/>
  <c r="AQ57" i="2"/>
  <c r="AQ323" i="2"/>
  <c r="AQ729" i="2"/>
  <c r="AQ659" i="2"/>
  <c r="AQ465" i="2"/>
  <c r="AQ363" i="2"/>
  <c r="AQ426" i="2"/>
  <c r="AQ583" i="2"/>
  <c r="AQ431" i="2"/>
  <c r="AQ130" i="2"/>
  <c r="AQ558" i="2"/>
  <c r="AQ99" i="2"/>
  <c r="AQ64" i="2"/>
  <c r="AQ160" i="2"/>
  <c r="AQ158" i="2"/>
  <c r="AQ628" i="2"/>
  <c r="AQ214" i="2"/>
  <c r="AQ63" i="2"/>
  <c r="AQ106" i="2"/>
  <c r="AQ518" i="2"/>
  <c r="AQ570" i="2"/>
  <c r="AQ672" i="2"/>
  <c r="AQ610" i="2"/>
  <c r="AQ278" i="2"/>
  <c r="AQ573" i="2"/>
  <c r="AQ348" i="2"/>
  <c r="AQ409" i="2"/>
  <c r="AQ120" i="2"/>
  <c r="AQ677" i="2"/>
  <c r="AQ498" i="2"/>
  <c r="AQ311" i="2"/>
  <c r="AQ437" i="2"/>
  <c r="AQ387" i="2"/>
  <c r="AQ267" i="2"/>
  <c r="AQ78" i="2"/>
  <c r="AQ373" i="2"/>
  <c r="AQ161" i="2"/>
  <c r="AQ613" i="2"/>
  <c r="AQ615" i="2"/>
  <c r="AQ313" i="2"/>
  <c r="AQ513" i="2"/>
  <c r="AQ263" i="2"/>
  <c r="AQ599" i="2"/>
  <c r="AQ649" i="2"/>
  <c r="AQ557" i="2"/>
  <c r="AQ702" i="2"/>
  <c r="AQ163" i="2"/>
  <c r="AQ296" i="2"/>
  <c r="AQ641" i="2"/>
  <c r="AQ528" i="2"/>
  <c r="AQ704" i="2"/>
  <c r="AQ653" i="2"/>
  <c r="AQ219" i="2"/>
  <c r="AQ133" i="2"/>
  <c r="AQ72" i="2"/>
  <c r="AQ594" i="2"/>
  <c r="AQ703" i="2"/>
  <c r="AQ462" i="2"/>
  <c r="AQ705" i="2"/>
  <c r="AQ403" i="2"/>
  <c r="AQ620" i="2"/>
  <c r="AQ241" i="2"/>
  <c r="AQ117" i="2"/>
  <c r="AQ237" i="2"/>
  <c r="AQ457" i="2"/>
  <c r="AQ149" i="2"/>
  <c r="AQ646" i="2"/>
  <c r="AQ718" i="2"/>
  <c r="AQ266" i="2"/>
  <c r="AQ265" i="2"/>
  <c r="AQ107" i="2"/>
  <c r="AQ298" i="2"/>
  <c r="AQ245" i="2"/>
  <c r="AQ601" i="2"/>
  <c r="AQ655" i="2"/>
  <c r="AQ238" i="2"/>
  <c r="AQ604" i="2"/>
  <c r="AQ591" i="2"/>
  <c r="AQ533" i="2"/>
  <c r="AQ318" i="2"/>
  <c r="AQ737" i="2"/>
  <c r="AQ416" i="2"/>
  <c r="AQ692" i="2"/>
  <c r="AQ736" i="2"/>
  <c r="AQ223" i="2"/>
  <c r="AQ598" i="2"/>
  <c r="AQ155" i="2"/>
  <c r="AQ502" i="2"/>
  <c r="AQ455" i="2"/>
  <c r="AQ538" i="2"/>
  <c r="AQ551" i="2"/>
  <c r="AQ101" i="2"/>
  <c r="AQ545" i="2"/>
  <c r="AQ209" i="2"/>
  <c r="AQ261" i="2"/>
  <c r="AQ623" i="2"/>
  <c r="AQ375" i="2"/>
  <c r="AQ211" i="2"/>
  <c r="AQ523" i="2"/>
  <c r="AQ701" i="2"/>
  <c r="AQ199" i="2"/>
  <c r="AQ644" i="2"/>
  <c r="AQ526" i="2"/>
  <c r="AQ542" i="2"/>
  <c r="AQ565" i="2"/>
  <c r="AQ430" i="2"/>
  <c r="AQ150" i="2"/>
  <c r="AQ283" i="2"/>
  <c r="AQ708" i="2"/>
  <c r="AQ706" i="2"/>
  <c r="AQ208" i="2"/>
  <c r="AQ332" i="2"/>
  <c r="AQ732" i="2"/>
  <c r="AQ466" i="2"/>
  <c r="AQ270" i="2"/>
  <c r="AQ127" i="2"/>
  <c r="AQ279" i="2"/>
  <c r="AQ581" i="2"/>
  <c r="AQ414" i="2"/>
  <c r="AQ389" i="2"/>
  <c r="AQ410" i="2"/>
  <c r="AQ561" i="2"/>
  <c r="AQ471" i="2"/>
  <c r="AQ567" i="2"/>
  <c r="AQ333" i="2"/>
  <c r="AQ584" i="2"/>
  <c r="AQ499" i="2"/>
  <c r="AQ593" i="2"/>
  <c r="AQ171" i="2"/>
  <c r="AQ289" i="2"/>
  <c r="AQ688" i="2"/>
  <c r="AQ365" i="2"/>
  <c r="AQ349" i="2"/>
  <c r="AQ212" i="2"/>
  <c r="AQ684" i="2"/>
  <c r="AQ624" i="2"/>
  <c r="AQ731" i="2"/>
  <c r="AQ640" i="2"/>
  <c r="AQ564" i="2"/>
  <c r="AQ695" i="2"/>
  <c r="AQ314" i="2"/>
  <c r="AQ693" i="2"/>
  <c r="AQ497" i="2"/>
  <c r="AQ664" i="2"/>
  <c r="AQ683" i="2"/>
  <c r="AQ697" i="2"/>
  <c r="AQ547" i="2"/>
  <c r="AQ438" i="2"/>
  <c r="AQ592" i="2"/>
  <c r="AQ728" i="2"/>
  <c r="AQ680" i="2"/>
  <c r="AQ483" i="2"/>
  <c r="AQ694" i="2"/>
  <c r="AQ681" i="2"/>
  <c r="AQ679" i="2"/>
  <c r="AQ724" i="2"/>
  <c r="AQ716" i="2"/>
  <c r="AQ700" i="2"/>
  <c r="AQ727" i="2"/>
  <c r="AQ689" i="2"/>
  <c r="AQ636" i="2"/>
  <c r="AQ710" i="2"/>
  <c r="AQ733" i="2"/>
  <c r="AQ738" i="2"/>
  <c r="AK632" i="2"/>
  <c r="AR632" i="2" s="1"/>
  <c r="AK429" i="2"/>
  <c r="AR429" i="2" s="1"/>
  <c r="AK432" i="2"/>
  <c r="AK94" i="2"/>
  <c r="AR94" i="2" s="1"/>
  <c r="AK204" i="2"/>
  <c r="AK353" i="2"/>
  <c r="AR353" i="2" s="1"/>
  <c r="AK297" i="2"/>
  <c r="AK306" i="2"/>
  <c r="AR306" i="2" s="1"/>
  <c r="AK606" i="2"/>
  <c r="AR606" i="2" s="1"/>
  <c r="AK527" i="2"/>
  <c r="AR527" i="2" s="1"/>
  <c r="AK185" i="2"/>
  <c r="AK299" i="2"/>
  <c r="AR299" i="2" s="1"/>
  <c r="AK109" i="2"/>
  <c r="AR109" i="2" s="1"/>
  <c r="AK616" i="2"/>
  <c r="AR616" i="2" s="1"/>
  <c r="AK48" i="2"/>
  <c r="AK213" i="2"/>
  <c r="AR213" i="2" s="1"/>
  <c r="AK368" i="2"/>
  <c r="AR368" i="2" s="1"/>
  <c r="AK595" i="2"/>
  <c r="AR595" i="2" s="1"/>
  <c r="AK536" i="2"/>
  <c r="AR536" i="2" s="1"/>
  <c r="AK307" i="2"/>
  <c r="AR307" i="2" s="1"/>
  <c r="AK190" i="2"/>
  <c r="AR190" i="2" s="1"/>
  <c r="AK422" i="2"/>
  <c r="AR422" i="2" s="1"/>
  <c r="AK361" i="2"/>
  <c r="AK524" i="2"/>
  <c r="AR524" i="2" s="1"/>
  <c r="AK478" i="2"/>
  <c r="AR478" i="2" s="1"/>
  <c r="AK194" i="2"/>
  <c r="AR194" i="2" s="1"/>
  <c r="AK103" i="2"/>
  <c r="AR103" i="2" s="1"/>
  <c r="AK608" i="2"/>
  <c r="AR608" i="2" s="1"/>
  <c r="AK600" i="2"/>
  <c r="AR600" i="2" s="1"/>
  <c r="AK370" i="2"/>
  <c r="AR370" i="2" s="1"/>
  <c r="AK424" i="2"/>
  <c r="AR424" i="2" s="1"/>
  <c r="AK137" i="2"/>
  <c r="AR137" i="2" s="1"/>
  <c r="AK369" i="2"/>
  <c r="AR369" i="2" s="1"/>
  <c r="AK709" i="2"/>
  <c r="AR709" i="2" s="1"/>
  <c r="AK16" i="2"/>
  <c r="AR16" i="2" s="1"/>
  <c r="AK712" i="2"/>
  <c r="AR712" i="2" s="1"/>
  <c r="AK81" i="2"/>
  <c r="AK654" i="2"/>
  <c r="AR654" i="2" s="1"/>
  <c r="AK126" i="2"/>
  <c r="AR126" i="2" s="1"/>
  <c r="AK453" i="2"/>
  <c r="AR453" i="2" s="1"/>
  <c r="AK90" i="2"/>
  <c r="AR90" i="2" s="1"/>
  <c r="AK479" i="2"/>
  <c r="AR479" i="2" s="1"/>
  <c r="AK321" i="2"/>
  <c r="AR321" i="2" s="1"/>
  <c r="AK476" i="2"/>
  <c r="AR476" i="2" s="1"/>
  <c r="AK228" i="2"/>
  <c r="AR228" i="2" s="1"/>
  <c r="AK444" i="2"/>
  <c r="AR444" i="2" s="1"/>
  <c r="AK574" i="2"/>
  <c r="AR574" i="2" s="1"/>
  <c r="AK425" i="2"/>
  <c r="AR425" i="2" s="1"/>
  <c r="AK320" i="2"/>
  <c r="AR320" i="2" s="1"/>
  <c r="AK350" i="2"/>
  <c r="AR350" i="2" s="1"/>
  <c r="AK291" i="2"/>
  <c r="AK614" i="2"/>
  <c r="AR614" i="2" s="1"/>
  <c r="AK253" i="2"/>
  <c r="AR253" i="2" s="1"/>
  <c r="AK205" i="2"/>
  <c r="AK144" i="2"/>
  <c r="AR144" i="2" s="1"/>
  <c r="AK470" i="2"/>
  <c r="AR470" i="2" s="1"/>
  <c r="AK495" i="2"/>
  <c r="AR495" i="2" s="1"/>
  <c r="AK501" i="2"/>
  <c r="AR501" i="2" s="1"/>
  <c r="AK255" i="2"/>
  <c r="AR255" i="2" s="1"/>
  <c r="AK396" i="2"/>
  <c r="AR396" i="2" s="1"/>
  <c r="AK275" i="2"/>
  <c r="AK183" i="2"/>
  <c r="AR183" i="2" s="1"/>
  <c r="AK301" i="2"/>
  <c r="AR301" i="2" s="1"/>
  <c r="AK256" i="2"/>
  <c r="AR256" i="2" s="1"/>
  <c r="AK339" i="2"/>
  <c r="AR339" i="2" s="1"/>
  <c r="AK399" i="2"/>
  <c r="AR399" i="2" s="1"/>
  <c r="AK548" i="2"/>
  <c r="AR548" i="2" s="1"/>
  <c r="AK341" i="2"/>
  <c r="AR341" i="2" s="1"/>
  <c r="AK509" i="2"/>
  <c r="AR509" i="2" s="1"/>
  <c r="AK140" i="2"/>
  <c r="AR140" i="2" s="1"/>
  <c r="AK417" i="2"/>
  <c r="AR417" i="2" s="1"/>
  <c r="AK559" i="2"/>
  <c r="AR559" i="2" s="1"/>
  <c r="AK153" i="2"/>
  <c r="AK176" i="2"/>
  <c r="AR176" i="2" s="1"/>
  <c r="AK372" i="2"/>
  <c r="AR372" i="2" s="1"/>
  <c r="AK114" i="2"/>
  <c r="AR114" i="2" s="1"/>
  <c r="AK25" i="2"/>
  <c r="AK84" i="2"/>
  <c r="AR84" i="2" s="1"/>
  <c r="AK206" i="2"/>
  <c r="AR206" i="2" s="1"/>
  <c r="AK143" i="2"/>
  <c r="AR143" i="2" s="1"/>
  <c r="AK167" i="2"/>
  <c r="AR167" i="2" s="1"/>
  <c r="AK529" i="2"/>
  <c r="AR529" i="2" s="1"/>
  <c r="AK218" i="2"/>
  <c r="AK336" i="2"/>
  <c r="AK388" i="2"/>
  <c r="AR388" i="2" s="1"/>
  <c r="AK113" i="2"/>
  <c r="AR113" i="2" s="1"/>
  <c r="AK515" i="2"/>
  <c r="AR515" i="2" s="1"/>
  <c r="AK41" i="2"/>
  <c r="AK384" i="2"/>
  <c r="AK268" i="2"/>
  <c r="AR268" i="2" s="1"/>
  <c r="AK394" i="2"/>
  <c r="AR394" i="2" s="1"/>
  <c r="AK111" i="2"/>
  <c r="AK316" i="2"/>
  <c r="AR316" i="2" s="1"/>
  <c r="AK335" i="2"/>
  <c r="AR335" i="2" s="1"/>
  <c r="AK446" i="2"/>
  <c r="AR446" i="2" s="1"/>
  <c r="AK100" i="2"/>
  <c r="AR100" i="2" s="1"/>
  <c r="AK625" i="2"/>
  <c r="AR625" i="2" s="1"/>
  <c r="AK27" i="2"/>
  <c r="AK157" i="2"/>
  <c r="AR157" i="2" s="1"/>
  <c r="AK401" i="2"/>
  <c r="AR401" i="2" s="1"/>
  <c r="AK667" i="2"/>
  <c r="AR667" i="2" s="1"/>
  <c r="AK172" i="2"/>
  <c r="AR172" i="2" s="1"/>
  <c r="AK236" i="2"/>
  <c r="AR236" i="2" s="1"/>
  <c r="AK626" i="2"/>
  <c r="AR626" i="2" s="1"/>
  <c r="AK36" i="2"/>
  <c r="AR36" i="2" s="1"/>
  <c r="AK358" i="2"/>
  <c r="AR358" i="2" s="1"/>
  <c r="AK45" i="2"/>
  <c r="AK390" i="2"/>
  <c r="AR390" i="2" s="1"/>
  <c r="AK481" i="2"/>
  <c r="AR481" i="2" s="1"/>
  <c r="AK37" i="2"/>
  <c r="AR37" i="2" s="1"/>
  <c r="AK337" i="2"/>
  <c r="AR337" i="2" s="1"/>
  <c r="AK330" i="2"/>
  <c r="AR330" i="2" s="1"/>
  <c r="AK435" i="2"/>
  <c r="AR435" i="2" s="1"/>
  <c r="AK62" i="2"/>
  <c r="AR62" i="2" s="1"/>
  <c r="AK269" i="2"/>
  <c r="AR269" i="2" s="1"/>
  <c r="AK21" i="2"/>
  <c r="AR21" i="2" s="1"/>
  <c r="AK367" i="2"/>
  <c r="AR367" i="2" s="1"/>
  <c r="AK317" i="2"/>
  <c r="AR317" i="2" s="1"/>
  <c r="AK122" i="2"/>
  <c r="AK723" i="2"/>
  <c r="AR723" i="2" s="1"/>
  <c r="AK719" i="2"/>
  <c r="AR719" i="2" s="1"/>
  <c r="AK540" i="2"/>
  <c r="AR540" i="2" s="1"/>
  <c r="AK310" i="2"/>
  <c r="AR310" i="2" s="1"/>
  <c r="AK230" i="2"/>
  <c r="AR230" i="2" s="1"/>
  <c r="AK324" i="2"/>
  <c r="AR324" i="2" s="1"/>
  <c r="AK91" i="2"/>
  <c r="AR91" i="2" s="1"/>
  <c r="AK8" i="2"/>
  <c r="AK262" i="2"/>
  <c r="AK385" i="2"/>
  <c r="AR385" i="2" s="1"/>
  <c r="AK210" i="2"/>
  <c r="AK112" i="2"/>
  <c r="AR112" i="2" s="1"/>
  <c r="AK474" i="2"/>
  <c r="AR474" i="2" s="1"/>
  <c r="AK674" i="2"/>
  <c r="AR674" i="2" s="1"/>
  <c r="AK360" i="2"/>
  <c r="AR360" i="2" s="1"/>
  <c r="AK244" i="2"/>
  <c r="AR244" i="2" s="1"/>
  <c r="AK302" i="2"/>
  <c r="AR302" i="2" s="1"/>
  <c r="AK217" i="2"/>
  <c r="AK398" i="2"/>
  <c r="AR398" i="2" s="1"/>
  <c r="AK673" i="2"/>
  <c r="AR673" i="2" s="1"/>
  <c r="AK662" i="2"/>
  <c r="AR662" i="2" s="1"/>
  <c r="AK638" i="2"/>
  <c r="AR638" i="2" s="1"/>
  <c r="AK14" i="2"/>
  <c r="AK359" i="2"/>
  <c r="AR359" i="2" s="1"/>
  <c r="AK381" i="2"/>
  <c r="AR381" i="2" s="1"/>
  <c r="AK411" i="2"/>
  <c r="AR411" i="2" s="1"/>
  <c r="AK82" i="2"/>
  <c r="AR82" i="2" s="1"/>
  <c r="AK578" i="2"/>
  <c r="AR578" i="2" s="1"/>
  <c r="AK404" i="2"/>
  <c r="AR404" i="2" s="1"/>
  <c r="AK174" i="2"/>
  <c r="AR174" i="2" s="1"/>
  <c r="AK475" i="2"/>
  <c r="AR475" i="2" s="1"/>
  <c r="AK436" i="2"/>
  <c r="AK456" i="2"/>
  <c r="AR456" i="2" s="1"/>
  <c r="AK151" i="2"/>
  <c r="AK670" i="2"/>
  <c r="AR670" i="2" s="1"/>
  <c r="AK506" i="2"/>
  <c r="AR506" i="2" s="1"/>
  <c r="AK259" i="2"/>
  <c r="AR259" i="2" s="1"/>
  <c r="AK152" i="2"/>
  <c r="AR152" i="2" s="1"/>
  <c r="AK423" i="2"/>
  <c r="AR423" i="2" s="1"/>
  <c r="AK20" i="2"/>
  <c r="AK191" i="2"/>
  <c r="AR191" i="2" s="1"/>
  <c r="AK549" i="2"/>
  <c r="AR549" i="2" s="1"/>
  <c r="AK56" i="2"/>
  <c r="AK468" i="2"/>
  <c r="AR468" i="2" s="1"/>
  <c r="AK442" i="2"/>
  <c r="AR442" i="2" s="1"/>
  <c r="AK49" i="2"/>
  <c r="AK635" i="2"/>
  <c r="AR635" i="2" s="1"/>
  <c r="AK104" i="2"/>
  <c r="AK246" i="2"/>
  <c r="AR246" i="2" s="1"/>
  <c r="AK493" i="2"/>
  <c r="AR493" i="2" s="1"/>
  <c r="AK397" i="2"/>
  <c r="AK300" i="2"/>
  <c r="AR300" i="2" s="1"/>
  <c r="AK242" i="2"/>
  <c r="AK537" i="2"/>
  <c r="AR537" i="2" s="1"/>
  <c r="AK512" i="2"/>
  <c r="AR512" i="2" s="1"/>
  <c r="AK61" i="2"/>
  <c r="AR61" i="2" s="1"/>
  <c r="AK514" i="2"/>
  <c r="AR514" i="2" s="1"/>
  <c r="AK271" i="2"/>
  <c r="AR271" i="2" s="1"/>
  <c r="AK642" i="2"/>
  <c r="AR642" i="2" s="1"/>
  <c r="AK621" i="2"/>
  <c r="AR621" i="2" s="1"/>
  <c r="AK18" i="2"/>
  <c r="AK678" i="2"/>
  <c r="AR678" i="2" s="1"/>
  <c r="AK46" i="2"/>
  <c r="AK639" i="2"/>
  <c r="AR639" i="2" s="1"/>
  <c r="AK562" i="2"/>
  <c r="AR562" i="2" s="1"/>
  <c r="AK611" i="2"/>
  <c r="AR611" i="2" s="1"/>
  <c r="AK734" i="2"/>
  <c r="AR734" i="2" s="1"/>
  <c r="AK371" i="2"/>
  <c r="AR371" i="2" s="1"/>
  <c r="AK459" i="2"/>
  <c r="AR459" i="2" s="1"/>
  <c r="AK618" i="2"/>
  <c r="AR618" i="2" s="1"/>
  <c r="AK180" i="2"/>
  <c r="AK484" i="2"/>
  <c r="AR484" i="2" s="1"/>
  <c r="AK572" i="2"/>
  <c r="AR572" i="2" s="1"/>
  <c r="AK357" i="2"/>
  <c r="AR357" i="2" s="1"/>
  <c r="AK42" i="2"/>
  <c r="AK433" i="2"/>
  <c r="AR433" i="2" s="1"/>
  <c r="AK226" i="2"/>
  <c r="AK43" i="2"/>
  <c r="AR43" i="2" s="1"/>
  <c r="AK216" i="2"/>
  <c r="AR216" i="2" s="1"/>
  <c r="AK660" i="2"/>
  <c r="AR660" i="2" s="1"/>
  <c r="AK340" i="2"/>
  <c r="AR340" i="2" s="1"/>
  <c r="AK412" i="2"/>
  <c r="AR412" i="2" s="1"/>
  <c r="AK239" i="2"/>
  <c r="AK364" i="2"/>
  <c r="AK251" i="2"/>
  <c r="AK418" i="2"/>
  <c r="AR418" i="2" s="1"/>
  <c r="AK607" i="2"/>
  <c r="AR607" i="2" s="1"/>
  <c r="AK634" i="2"/>
  <c r="AR634" i="2" s="1"/>
  <c r="AK448" i="2"/>
  <c r="AR448" i="2" s="1"/>
  <c r="AK657" i="2"/>
  <c r="AR657" i="2" s="1"/>
  <c r="AK658" i="2"/>
  <c r="AR658" i="2" s="1"/>
  <c r="AK52" i="2"/>
  <c r="AR52" i="2" s="1"/>
  <c r="AK5" i="2"/>
  <c r="AK53" i="2"/>
  <c r="AR53" i="2" s="1"/>
  <c r="AK138" i="2"/>
  <c r="AR138" i="2" s="1"/>
  <c r="AK382" i="2"/>
  <c r="AR382" i="2" s="1"/>
  <c r="AK650" i="2"/>
  <c r="AR650" i="2" s="1"/>
  <c r="AK115" i="2"/>
  <c r="AR115" i="2" s="1"/>
  <c r="AK227" i="2"/>
  <c r="AR227" i="2" s="1"/>
  <c r="AK254" i="2"/>
  <c r="AR254" i="2" s="1"/>
  <c r="AK480" i="2"/>
  <c r="AR480" i="2" s="1"/>
  <c r="AK312" i="2"/>
  <c r="AK503" i="2"/>
  <c r="AR503" i="2" s="1"/>
  <c r="AK188" i="2"/>
  <c r="AR188" i="2" s="1"/>
  <c r="AK534" i="2"/>
  <c r="AR534" i="2" s="1"/>
  <c r="AK280" i="2"/>
  <c r="AR280" i="2" s="1"/>
  <c r="AK192" i="2"/>
  <c r="AR192" i="2" s="1"/>
  <c r="AK377" i="2"/>
  <c r="AR377" i="2" s="1"/>
  <c r="AK629" i="2"/>
  <c r="AR629" i="2" s="1"/>
  <c r="AK331" i="2"/>
  <c r="AK288" i="2"/>
  <c r="AR288" i="2" s="1"/>
  <c r="AK83" i="2"/>
  <c r="AK38" i="2"/>
  <c r="AK200" i="2"/>
  <c r="AR200" i="2" s="1"/>
  <c r="AK489" i="2"/>
  <c r="AR489" i="2" s="1"/>
  <c r="AK73" i="2"/>
  <c r="AK454" i="2"/>
  <c r="AR454" i="2" s="1"/>
  <c r="AK487" i="2"/>
  <c r="AR487" i="2" s="1"/>
  <c r="AK682" i="2"/>
  <c r="AR682" i="2" s="1"/>
  <c r="AK23" i="2"/>
  <c r="AK355" i="2"/>
  <c r="AK292" i="2"/>
  <c r="AR292" i="2" s="1"/>
  <c r="AK443" i="2"/>
  <c r="AR443" i="2" s="1"/>
  <c r="AK427" i="2"/>
  <c r="AR427" i="2" s="1"/>
  <c r="AK97" i="2"/>
  <c r="AK187" i="2"/>
  <c r="AK309" i="2"/>
  <c r="AR309" i="2" s="1"/>
  <c r="AK22" i="2"/>
  <c r="AR22" i="2" s="1"/>
  <c r="AK405" i="2"/>
  <c r="AR405" i="2" s="1"/>
  <c r="AK195" i="2"/>
  <c r="AR195" i="2" s="1"/>
  <c r="AK617" i="2"/>
  <c r="AR617" i="2" s="1"/>
  <c r="AK651" i="2"/>
  <c r="AR651" i="2" s="1"/>
  <c r="AK486" i="2"/>
  <c r="AR486" i="2" s="1"/>
  <c r="AK134" i="2"/>
  <c r="AR134" i="2" s="1"/>
  <c r="AK60" i="2"/>
  <c r="AK50" i="2"/>
  <c r="AK146" i="2"/>
  <c r="AK344" i="2"/>
  <c r="AR344" i="2" s="1"/>
  <c r="AK395" i="2"/>
  <c r="AK407" i="2"/>
  <c r="AK415" i="2"/>
  <c r="AR415" i="2" s="1"/>
  <c r="AK569" i="2"/>
  <c r="AR569" i="2" s="1"/>
  <c r="AK439" i="2"/>
  <c r="AR439" i="2" s="1"/>
  <c r="AK691" i="2"/>
  <c r="AR691" i="2" s="1"/>
  <c r="AK546" i="2"/>
  <c r="AR546" i="2" s="1"/>
  <c r="AK488" i="2"/>
  <c r="AR488" i="2" s="1"/>
  <c r="AK347" i="2"/>
  <c r="AR347" i="2" s="1"/>
  <c r="AK713" i="2"/>
  <c r="AR713" i="2" s="1"/>
  <c r="AK520" i="2"/>
  <c r="AR520" i="2" s="1"/>
  <c r="AK110" i="2"/>
  <c r="AK492" i="2"/>
  <c r="AR492" i="2" s="1"/>
  <c r="AK70" i="2"/>
  <c r="AK386" i="2"/>
  <c r="AK522" i="2"/>
  <c r="AR522" i="2" s="1"/>
  <c r="AK282" i="2"/>
  <c r="AR282" i="2" s="1"/>
  <c r="AK696" i="2"/>
  <c r="AR696" i="2" s="1"/>
  <c r="AK362" i="2"/>
  <c r="AR362" i="2" s="1"/>
  <c r="AK467" i="2"/>
  <c r="AR467" i="2" s="1"/>
  <c r="AK469" i="2"/>
  <c r="AR469" i="2" s="1"/>
  <c r="AK511" i="2"/>
  <c r="AR511" i="2" s="1"/>
  <c r="AK402" i="2"/>
  <c r="AK95" i="2"/>
  <c r="AR95" i="2" s="1"/>
  <c r="AK119" i="2"/>
  <c r="AK135" i="2"/>
  <c r="AR135" i="2" s="1"/>
  <c r="AK413" i="2"/>
  <c r="AK354" i="2"/>
  <c r="AR354" i="2" s="1"/>
  <c r="AK544" i="2"/>
  <c r="AR544" i="2" s="1"/>
  <c r="AK35" i="2"/>
  <c r="AR35" i="2" s="1"/>
  <c r="AK39" i="2"/>
  <c r="AR39" i="2" s="1"/>
  <c r="AK207" i="2"/>
  <c r="AR207" i="2" s="1"/>
  <c r="AK421" i="2"/>
  <c r="AR421" i="2" s="1"/>
  <c r="AK77" i="2"/>
  <c r="AK54" i="2"/>
  <c r="AK186" i="2"/>
  <c r="AK3" i="2"/>
  <c r="AK631" i="2"/>
  <c r="AR631" i="2" s="1"/>
  <c r="AK345" i="2"/>
  <c r="AR345" i="2" s="1"/>
  <c r="AK142" i="2"/>
  <c r="AR142" i="2" s="1"/>
  <c r="AK603" i="2"/>
  <c r="AR603" i="2" s="1"/>
  <c r="AK76" i="2"/>
  <c r="AR76" i="2" s="1"/>
  <c r="AK165" i="2"/>
  <c r="AR165" i="2" s="1"/>
  <c r="AK166" i="2"/>
  <c r="AK496" i="2"/>
  <c r="AR496" i="2" s="1"/>
  <c r="AK521" i="2"/>
  <c r="AK233" i="2"/>
  <c r="AK338" i="2"/>
  <c r="AR338" i="2" s="1"/>
  <c r="AK196" i="2"/>
  <c r="AK67" i="2"/>
  <c r="AK726" i="2"/>
  <c r="AR726" i="2" s="1"/>
  <c r="AK85" i="2"/>
  <c r="AR85" i="2" s="1"/>
  <c r="AK676" i="2"/>
  <c r="AR676" i="2" s="1"/>
  <c r="AK177" i="2"/>
  <c r="AK472" i="2"/>
  <c r="AR472" i="2" s="1"/>
  <c r="AK224" i="2"/>
  <c r="AK328" i="2"/>
  <c r="AR328" i="2" s="1"/>
  <c r="AK530" i="2"/>
  <c r="AR530" i="2" s="1"/>
  <c r="AK29" i="2"/>
  <c r="AK447" i="2"/>
  <c r="AR447" i="2" s="1"/>
  <c r="AK303" i="2"/>
  <c r="AR303" i="2" s="1"/>
  <c r="AK276" i="2"/>
  <c r="AR276" i="2" s="1"/>
  <c r="AK4" i="2"/>
  <c r="AK568" i="2"/>
  <c r="AR568" i="2" s="1"/>
  <c r="AK164" i="2"/>
  <c r="AR164" i="2" s="1"/>
  <c r="AK419" i="2"/>
  <c r="AR419" i="2" s="1"/>
  <c r="AK136" i="2"/>
  <c r="AK148" i="2"/>
  <c r="AR148" i="2" s="1"/>
  <c r="AK645" i="2"/>
  <c r="AR645" i="2" s="1"/>
  <c r="AK281" i="2"/>
  <c r="AR281" i="2" s="1"/>
  <c r="AK622" i="2"/>
  <c r="AR622" i="2" s="1"/>
  <c r="AK128" i="2"/>
  <c r="AR128" i="2" s="1"/>
  <c r="AK284" i="2"/>
  <c r="AR284" i="2" s="1"/>
  <c r="AK96" i="2"/>
  <c r="AR96" i="2" s="1"/>
  <c r="AK154" i="2"/>
  <c r="AK179" i="2"/>
  <c r="AK248" i="2"/>
  <c r="AR248" i="2" s="1"/>
  <c r="AK342" i="2"/>
  <c r="AR342" i="2" s="1"/>
  <c r="AK201" i="2"/>
  <c r="AR201" i="2" s="1"/>
  <c r="AK131" i="2"/>
  <c r="AR131" i="2" s="1"/>
  <c r="AK59" i="2"/>
  <c r="AK334" i="2"/>
  <c r="AR334" i="2" s="1"/>
  <c r="AK250" i="2"/>
  <c r="AR250" i="2" s="1"/>
  <c r="AK2" i="2"/>
  <c r="AK139" i="2"/>
  <c r="AR139" i="2" s="1"/>
  <c r="AK507" i="2"/>
  <c r="AR507" i="2" s="1"/>
  <c r="AK490" i="2"/>
  <c r="AR490" i="2" s="1"/>
  <c r="AK452" i="2"/>
  <c r="AR452" i="2" s="1"/>
  <c r="AK141" i="2"/>
  <c r="AK156" i="2"/>
  <c r="AR156" i="2" s="1"/>
  <c r="AK92" i="2"/>
  <c r="AR92" i="2" s="1"/>
  <c r="AK541" i="2"/>
  <c r="AR541" i="2" s="1"/>
  <c r="AK40" i="2"/>
  <c r="AK30" i="2"/>
  <c r="AR30" i="2" s="1"/>
  <c r="AK555" i="2"/>
  <c r="AR555" i="2" s="1"/>
  <c r="AK66" i="2"/>
  <c r="AK132" i="2"/>
  <c r="AK356" i="2"/>
  <c r="AR356" i="2" s="1"/>
  <c r="AK643" i="2"/>
  <c r="AR643" i="2" s="1"/>
  <c r="AK145" i="2"/>
  <c r="AR145" i="2" s="1"/>
  <c r="AK458" i="2"/>
  <c r="AR458" i="2" s="1"/>
  <c r="AK690" i="2"/>
  <c r="AR690" i="2" s="1"/>
  <c r="AK178" i="2"/>
  <c r="AK118" i="2"/>
  <c r="AK612" i="2"/>
  <c r="AR612" i="2" s="1"/>
  <c r="AK257" i="2"/>
  <c r="AR257" i="2" s="1"/>
  <c r="AK633" i="2"/>
  <c r="AR633" i="2" s="1"/>
  <c r="AK31" i="2"/>
  <c r="AK98" i="2"/>
  <c r="AK464" i="2"/>
  <c r="AR464" i="2" s="1"/>
  <c r="AK519" i="2"/>
  <c r="AR519" i="2" s="1"/>
  <c r="AK304" i="2"/>
  <c r="AR304" i="2" s="1"/>
  <c r="AK11" i="2"/>
  <c r="AK707" i="2"/>
  <c r="AR707" i="2" s="1"/>
  <c r="AK252" i="2"/>
  <c r="AR252" i="2" s="1"/>
  <c r="AK343" i="2"/>
  <c r="AR343" i="2" s="1"/>
  <c r="AK525" i="2"/>
  <c r="AR525" i="2" s="1"/>
  <c r="AK162" i="2"/>
  <c r="AK75" i="2"/>
  <c r="AR75" i="2" s="1"/>
  <c r="AK86" i="2"/>
  <c r="AK406" i="2"/>
  <c r="AR406" i="2" s="1"/>
  <c r="AK730" i="2"/>
  <c r="AR730" i="2" s="1"/>
  <c r="AK587" i="2"/>
  <c r="AR587" i="2" s="1"/>
  <c r="AK168" i="2"/>
  <c r="AR168" i="2" s="1"/>
  <c r="AK123" i="2"/>
  <c r="AR123" i="2" s="1"/>
  <c r="AK597" i="2"/>
  <c r="AR597" i="2" s="1"/>
  <c r="AK197" i="2"/>
  <c r="AR197" i="2" s="1"/>
  <c r="AK169" i="2"/>
  <c r="AK516" i="2"/>
  <c r="AR516" i="2" s="1"/>
  <c r="AK450" i="2"/>
  <c r="AR450" i="2" s="1"/>
  <c r="AK477" i="2"/>
  <c r="AR477" i="2" s="1"/>
  <c r="AK121" i="2"/>
  <c r="AR121" i="2" s="1"/>
  <c r="AK80" i="2"/>
  <c r="AR80" i="2" s="1"/>
  <c r="AK473" i="2"/>
  <c r="AR473" i="2" s="1"/>
  <c r="AK65" i="2"/>
  <c r="AK55" i="2"/>
  <c r="AR55" i="2" s="1"/>
  <c r="AK440" i="2"/>
  <c r="AR440" i="2" s="1"/>
  <c r="AK129" i="2"/>
  <c r="AK325" i="2"/>
  <c r="AR325" i="2" s="1"/>
  <c r="AK33" i="2"/>
  <c r="AK274" i="2"/>
  <c r="AR274" i="2" s="1"/>
  <c r="AK539" i="2"/>
  <c r="AR539" i="2" s="1"/>
  <c r="AK579" i="2"/>
  <c r="AR579" i="2" s="1"/>
  <c r="AK181" i="2"/>
  <c r="AR181" i="2" s="1"/>
  <c r="AK17" i="2"/>
  <c r="AR17" i="2" s="1"/>
  <c r="AK686" i="2"/>
  <c r="AR686" i="2" s="1"/>
  <c r="AK566" i="2"/>
  <c r="AR566" i="2" s="1"/>
  <c r="AK15" i="2"/>
  <c r="AK243" i="2"/>
  <c r="AR243" i="2" s="1"/>
  <c r="AK391" i="2"/>
  <c r="AR391" i="2" s="1"/>
  <c r="AK220" i="2"/>
  <c r="AR220" i="2" s="1"/>
  <c r="AK352" i="2"/>
  <c r="AR352" i="2" s="1"/>
  <c r="AK26" i="2"/>
  <c r="AK665" i="2"/>
  <c r="AR665" i="2" s="1"/>
  <c r="AK698" i="2"/>
  <c r="AR698" i="2" s="1"/>
  <c r="AK147" i="2"/>
  <c r="AR147" i="2" s="1"/>
  <c r="AK9" i="2"/>
  <c r="AR9" i="2" s="1"/>
  <c r="AK510" i="2"/>
  <c r="AR510" i="2" s="1"/>
  <c r="AK652" i="2"/>
  <c r="AR652" i="2" s="1"/>
  <c r="AK675" i="2"/>
  <c r="AR675" i="2" s="1"/>
  <c r="AK294" i="2"/>
  <c r="AR294" i="2" s="1"/>
  <c r="AK576" i="2"/>
  <c r="AR576" i="2" s="1"/>
  <c r="AK656" i="2"/>
  <c r="AR656" i="2" s="1"/>
  <c r="AK159" i="2"/>
  <c r="AR159" i="2" s="1"/>
  <c r="AK420" i="2"/>
  <c r="AR420" i="2" s="1"/>
  <c r="AK13" i="2"/>
  <c r="AK400" i="2"/>
  <c r="AK116" i="2"/>
  <c r="AK517" i="2"/>
  <c r="AR517" i="2" s="1"/>
  <c r="AK222" i="2"/>
  <c r="AR222" i="2" s="1"/>
  <c r="AK68" i="2"/>
  <c r="AK295" i="2"/>
  <c r="AR295" i="2" s="1"/>
  <c r="AK494" i="2"/>
  <c r="AR494" i="2" s="1"/>
  <c r="AK249" i="2"/>
  <c r="AR249" i="2" s="1"/>
  <c r="AK184" i="2"/>
  <c r="AR184" i="2" s="1"/>
  <c r="AK463" i="2"/>
  <c r="AR463" i="2" s="1"/>
  <c r="AK34" i="2"/>
  <c r="AR34" i="2" s="1"/>
  <c r="AK602" i="2"/>
  <c r="AR602" i="2" s="1"/>
  <c r="AK203" i="2"/>
  <c r="AK366" i="2"/>
  <c r="AR366" i="2" s="1"/>
  <c r="AK193" i="2"/>
  <c r="AR193" i="2" s="1"/>
  <c r="AK553" i="2"/>
  <c r="AR553" i="2" s="1"/>
  <c r="AK543" i="2"/>
  <c r="AR543" i="2" s="1"/>
  <c r="AK627" i="2"/>
  <c r="AR627" i="2" s="1"/>
  <c r="AK170" i="2"/>
  <c r="AR170" i="2" s="1"/>
  <c r="AK102" i="2"/>
  <c r="AK735" i="2"/>
  <c r="AR735" i="2" s="1"/>
  <c r="AK378" i="2"/>
  <c r="AR378" i="2" s="1"/>
  <c r="AK505" i="2"/>
  <c r="AR505" i="2" s="1"/>
  <c r="AK380" i="2"/>
  <c r="AR380" i="2" s="1"/>
  <c r="AK326" i="2"/>
  <c r="AR326" i="2" s="1"/>
  <c r="AK293" i="2"/>
  <c r="AK88" i="2"/>
  <c r="AK93" i="2"/>
  <c r="AR93" i="2" s="1"/>
  <c r="AK7" i="2"/>
  <c r="AK687" i="2"/>
  <c r="AR687" i="2" s="1"/>
  <c r="AK12" i="2"/>
  <c r="AK699" i="2"/>
  <c r="AR699" i="2" s="1"/>
  <c r="AK589" i="2"/>
  <c r="AR589" i="2" s="1"/>
  <c r="AK225" i="2"/>
  <c r="AR225" i="2" s="1"/>
  <c r="AK6" i="2"/>
  <c r="AK221" i="2"/>
  <c r="AR221" i="2" s="1"/>
  <c r="AK500" i="2"/>
  <c r="AR500" i="2" s="1"/>
  <c r="AK671" i="2"/>
  <c r="AR671" i="2" s="1"/>
  <c r="AK10" i="2"/>
  <c r="AK532" i="2"/>
  <c r="AR532" i="2" s="1"/>
  <c r="AK585" i="2"/>
  <c r="AR585" i="2" s="1"/>
  <c r="AK74" i="2"/>
  <c r="AR74" i="2" s="1"/>
  <c r="AK290" i="2"/>
  <c r="AR290" i="2" s="1"/>
  <c r="AK319" i="2"/>
  <c r="AR319" i="2" s="1"/>
  <c r="AK173" i="2"/>
  <c r="AK105" i="2"/>
  <c r="AK460" i="2"/>
  <c r="AR460" i="2" s="1"/>
  <c r="AK560" i="2"/>
  <c r="AR560" i="2" s="1"/>
  <c r="AK669" i="2"/>
  <c r="AR669" i="2" s="1"/>
  <c r="AK531" i="2"/>
  <c r="AR531" i="2" s="1"/>
  <c r="AK24" i="2"/>
  <c r="AK247" i="2"/>
  <c r="AK264" i="2"/>
  <c r="AK449" i="2"/>
  <c r="AR449" i="2" s="1"/>
  <c r="AK445" i="2"/>
  <c r="AR445" i="2" s="1"/>
  <c r="AK232" i="2"/>
  <c r="AK647" i="2"/>
  <c r="AR647" i="2" s="1"/>
  <c r="AK668" i="2"/>
  <c r="AR668" i="2" s="1"/>
  <c r="AK108" i="2"/>
  <c r="AR108" i="2" s="1"/>
  <c r="AK308" i="2"/>
  <c r="AR308" i="2" s="1"/>
  <c r="AK235" i="2"/>
  <c r="AR235" i="2" s="1"/>
  <c r="AK189" i="2"/>
  <c r="AR189" i="2" s="1"/>
  <c r="AK28" i="2"/>
  <c r="AK441" i="2"/>
  <c r="AR441" i="2" s="1"/>
  <c r="AK461" i="2"/>
  <c r="AR461" i="2" s="1"/>
  <c r="AK721" i="2"/>
  <c r="AR721" i="2" s="1"/>
  <c r="AK175" i="2"/>
  <c r="AR175" i="2" s="1"/>
  <c r="AK202" i="2"/>
  <c r="AR202" i="2" s="1"/>
  <c r="AK351" i="2"/>
  <c r="AK260" i="2"/>
  <c r="AK277" i="2"/>
  <c r="AK315" i="2"/>
  <c r="AR315" i="2" s="1"/>
  <c r="AK663" i="2"/>
  <c r="AR663" i="2" s="1"/>
  <c r="AK661" i="2"/>
  <c r="AR661" i="2" s="1"/>
  <c r="AK89" i="2"/>
  <c r="AR89" i="2" s="1"/>
  <c r="AK725" i="2"/>
  <c r="AR725" i="2" s="1"/>
  <c r="AK287" i="2"/>
  <c r="AR287" i="2" s="1"/>
  <c r="AK554" i="2"/>
  <c r="AR554" i="2" s="1"/>
  <c r="AK582" i="2"/>
  <c r="AR582" i="2" s="1"/>
  <c r="AK305" i="2"/>
  <c r="AR305" i="2" s="1"/>
  <c r="AK71" i="2"/>
  <c r="AK637" i="2"/>
  <c r="AR637" i="2" s="1"/>
  <c r="AK32" i="2"/>
  <c r="AR32" i="2" s="1"/>
  <c r="AK605" i="2"/>
  <c r="AR605" i="2" s="1"/>
  <c r="AK434" i="2"/>
  <c r="AR434" i="2" s="1"/>
  <c r="AK580" i="2"/>
  <c r="AR580" i="2" s="1"/>
  <c r="AK124" i="2"/>
  <c r="AR124" i="2" s="1"/>
  <c r="AK393" i="2"/>
  <c r="AR393" i="2" s="1"/>
  <c r="AK285" i="2"/>
  <c r="AR285" i="2" s="1"/>
  <c r="AK685" i="2"/>
  <c r="AR685" i="2" s="1"/>
  <c r="AK504" i="2"/>
  <c r="AR504" i="2" s="1"/>
  <c r="AK258" i="2"/>
  <c r="AR258" i="2" s="1"/>
  <c r="AK717" i="2"/>
  <c r="AR717" i="2" s="1"/>
  <c r="AK408" i="2"/>
  <c r="AR408" i="2" s="1"/>
  <c r="AK577" i="2"/>
  <c r="AR577" i="2" s="1"/>
  <c r="AK550" i="2"/>
  <c r="AR550" i="2" s="1"/>
  <c r="AK720" i="2"/>
  <c r="AR720" i="2" s="1"/>
  <c r="AK69" i="2"/>
  <c r="AK240" i="2"/>
  <c r="AK58" i="2"/>
  <c r="AK630" i="2"/>
  <c r="AR630" i="2" s="1"/>
  <c r="AK714" i="2"/>
  <c r="AR714" i="2" s="1"/>
  <c r="AK575" i="2"/>
  <c r="AK322" i="2"/>
  <c r="AR322" i="2" s="1"/>
  <c r="AK51" i="2"/>
  <c r="AR51" i="2" s="1"/>
  <c r="AK329" i="2"/>
  <c r="AR329" i="2" s="1"/>
  <c r="AK588" i="2"/>
  <c r="AR588" i="2" s="1"/>
  <c r="AK47" i="2"/>
  <c r="AR47" i="2" s="1"/>
  <c r="AK376" i="2"/>
  <c r="AR376" i="2" s="1"/>
  <c r="AK272" i="2"/>
  <c r="AK619" i="2"/>
  <c r="AR619" i="2" s="1"/>
  <c r="AK374" i="2"/>
  <c r="AR374" i="2" s="1"/>
  <c r="AK482" i="2"/>
  <c r="AR482" i="2" s="1"/>
  <c r="AK428" i="2"/>
  <c r="AR428" i="2" s="1"/>
  <c r="AK346" i="2"/>
  <c r="AR346" i="2" s="1"/>
  <c r="AK19" i="2"/>
  <c r="AK666" i="2"/>
  <c r="AR666" i="2" s="1"/>
  <c r="AK609" i="2"/>
  <c r="AR609" i="2" s="1"/>
  <c r="AK215" i="2"/>
  <c r="AR215" i="2" s="1"/>
  <c r="AK383" i="2"/>
  <c r="AR383" i="2" s="1"/>
  <c r="AK571" i="2"/>
  <c r="AR571" i="2" s="1"/>
  <c r="AK563" i="2"/>
  <c r="AR563" i="2" s="1"/>
  <c r="AK286" i="2"/>
  <c r="AR286" i="2" s="1"/>
  <c r="AK552" i="2"/>
  <c r="AR552" i="2" s="1"/>
  <c r="AK556" i="2"/>
  <c r="AR556" i="2" s="1"/>
  <c r="AK234" i="2"/>
  <c r="AR234" i="2" s="1"/>
  <c r="AK231" i="2"/>
  <c r="AR231" i="2" s="1"/>
  <c r="AK508" i="2"/>
  <c r="AR508" i="2" s="1"/>
  <c r="AK327" i="2"/>
  <c r="AR327" i="2" s="1"/>
  <c r="AK198" i="2"/>
  <c r="AR198" i="2" s="1"/>
  <c r="AK229" i="2"/>
  <c r="AK392" i="2"/>
  <c r="AR392" i="2" s="1"/>
  <c r="AK182" i="2"/>
  <c r="AR182" i="2" s="1"/>
  <c r="AK451" i="2"/>
  <c r="AR451" i="2" s="1"/>
  <c r="AK491" i="2"/>
  <c r="AR491" i="2" s="1"/>
  <c r="AK44" i="2"/>
  <c r="AK711" i="2"/>
  <c r="AR711" i="2" s="1"/>
  <c r="AK125" i="2"/>
  <c r="AR125" i="2" s="1"/>
  <c r="AK715" i="2"/>
  <c r="AR715" i="2" s="1"/>
  <c r="AK535" i="2"/>
  <c r="AR535" i="2" s="1"/>
  <c r="AK87" i="2"/>
  <c r="AK79" i="2"/>
  <c r="AR79" i="2" s="1"/>
  <c r="AK722" i="2"/>
  <c r="AR722" i="2" s="1"/>
  <c r="AK590" i="2"/>
  <c r="AK596" i="2"/>
  <c r="AR596" i="2" s="1"/>
  <c r="AK485" i="2"/>
  <c r="AR485" i="2" s="1"/>
  <c r="AK648" i="2"/>
  <c r="AR648" i="2" s="1"/>
  <c r="AK273" i="2"/>
  <c r="AR273" i="2" s="1"/>
  <c r="AK586" i="2"/>
  <c r="AR586" i="2" s="1"/>
  <c r="AK379" i="2"/>
  <c r="AR379" i="2" s="1"/>
  <c r="AK57" i="2"/>
  <c r="AK323" i="2"/>
  <c r="AK729" i="2"/>
  <c r="AR729" i="2" s="1"/>
  <c r="AK659" i="2"/>
  <c r="AR659" i="2" s="1"/>
  <c r="AK465" i="2"/>
  <c r="AR465" i="2" s="1"/>
  <c r="AK363" i="2"/>
  <c r="AR363" i="2" s="1"/>
  <c r="AK426" i="2"/>
  <c r="AR426" i="2" s="1"/>
  <c r="AK583" i="2"/>
  <c r="AR583" i="2" s="1"/>
  <c r="AK431" i="2"/>
  <c r="AR431" i="2" s="1"/>
  <c r="AK130" i="2"/>
  <c r="AK558" i="2"/>
  <c r="AR558" i="2" s="1"/>
  <c r="AK99" i="2"/>
  <c r="AK64" i="2"/>
  <c r="AR64" i="2" s="1"/>
  <c r="AK160" i="2"/>
  <c r="AR160" i="2" s="1"/>
  <c r="AK158" i="2"/>
  <c r="AR158" i="2" s="1"/>
  <c r="AK628" i="2"/>
  <c r="AR628" i="2" s="1"/>
  <c r="AK214" i="2"/>
  <c r="AK63" i="2"/>
  <c r="AK106" i="2"/>
  <c r="AR106" i="2" s="1"/>
  <c r="AK518" i="2"/>
  <c r="AR518" i="2" s="1"/>
  <c r="AK570" i="2"/>
  <c r="AR570" i="2" s="1"/>
  <c r="AK672" i="2"/>
  <c r="AR672" i="2" s="1"/>
  <c r="AK610" i="2"/>
  <c r="AR610" i="2" s="1"/>
  <c r="AK278" i="2"/>
  <c r="AR278" i="2" s="1"/>
  <c r="AK573" i="2"/>
  <c r="AR573" i="2" s="1"/>
  <c r="AK348" i="2"/>
  <c r="AR348" i="2" s="1"/>
  <c r="AK409" i="2"/>
  <c r="AR409" i="2" s="1"/>
  <c r="AK120" i="2"/>
  <c r="AR120" i="2" s="1"/>
  <c r="AK677" i="2"/>
  <c r="AR677" i="2" s="1"/>
  <c r="AK498" i="2"/>
  <c r="AR498" i="2" s="1"/>
  <c r="AK311" i="2"/>
  <c r="AR311" i="2" s="1"/>
  <c r="AK437" i="2"/>
  <c r="AR437" i="2" s="1"/>
  <c r="AK387" i="2"/>
  <c r="AR387" i="2" s="1"/>
  <c r="AK267" i="2"/>
  <c r="AR267" i="2" s="1"/>
  <c r="AK78" i="2"/>
  <c r="AR78" i="2" s="1"/>
  <c r="AK373" i="2"/>
  <c r="AR373" i="2" s="1"/>
  <c r="AK161" i="2"/>
  <c r="AK613" i="2"/>
  <c r="AR613" i="2" s="1"/>
  <c r="AK615" i="2"/>
  <c r="AR615" i="2" s="1"/>
  <c r="AK313" i="2"/>
  <c r="AK513" i="2"/>
  <c r="AR513" i="2" s="1"/>
  <c r="AK263" i="2"/>
  <c r="AK599" i="2"/>
  <c r="AR599" i="2" s="1"/>
  <c r="AK649" i="2"/>
  <c r="AR649" i="2" s="1"/>
  <c r="AK557" i="2"/>
  <c r="AR557" i="2" s="1"/>
  <c r="AK702" i="2"/>
  <c r="AR702" i="2" s="1"/>
  <c r="AK163" i="2"/>
  <c r="AK296" i="2"/>
  <c r="AR296" i="2" s="1"/>
  <c r="AK641" i="2"/>
  <c r="AR641" i="2" s="1"/>
  <c r="AK528" i="2"/>
  <c r="AR528" i="2" s="1"/>
  <c r="AK704" i="2"/>
  <c r="AR704" i="2" s="1"/>
  <c r="AK653" i="2"/>
  <c r="AR653" i="2" s="1"/>
  <c r="AK219" i="2"/>
  <c r="AR219" i="2" s="1"/>
  <c r="AK133" i="2"/>
  <c r="AR133" i="2" s="1"/>
  <c r="AK72" i="2"/>
  <c r="AK594" i="2"/>
  <c r="AR594" i="2" s="1"/>
  <c r="AK703" i="2"/>
  <c r="AR703" i="2" s="1"/>
  <c r="AK462" i="2"/>
  <c r="AR462" i="2" s="1"/>
  <c r="AK705" i="2"/>
  <c r="AR705" i="2" s="1"/>
  <c r="AK403" i="2"/>
  <c r="AR403" i="2" s="1"/>
  <c r="AK620" i="2"/>
  <c r="AR620" i="2" s="1"/>
  <c r="AK241" i="2"/>
  <c r="AR241" i="2" s="1"/>
  <c r="AK117" i="2"/>
  <c r="AR117" i="2" s="1"/>
  <c r="AK237" i="2"/>
  <c r="AK457" i="2"/>
  <c r="AR457" i="2" s="1"/>
  <c r="AK149" i="2"/>
  <c r="AR149" i="2" s="1"/>
  <c r="AK646" i="2"/>
  <c r="AR646" i="2" s="1"/>
  <c r="AK718" i="2"/>
  <c r="AR718" i="2" s="1"/>
  <c r="AK266" i="2"/>
  <c r="AK265" i="2"/>
  <c r="AR265" i="2" s="1"/>
  <c r="AK107" i="2"/>
  <c r="AK298" i="2"/>
  <c r="AK245" i="2"/>
  <c r="AR245" i="2" s="1"/>
  <c r="AK601" i="2"/>
  <c r="AR601" i="2" s="1"/>
  <c r="AK655" i="2"/>
  <c r="AR655" i="2" s="1"/>
  <c r="AK238" i="2"/>
  <c r="AR238" i="2" s="1"/>
  <c r="AK604" i="2"/>
  <c r="AR604" i="2" s="1"/>
  <c r="AK591" i="2"/>
  <c r="AR591" i="2" s="1"/>
  <c r="AK533" i="2"/>
  <c r="AR533" i="2" s="1"/>
  <c r="AK318" i="2"/>
  <c r="AK737" i="2"/>
  <c r="AR737" i="2" s="1"/>
  <c r="AK416" i="2"/>
  <c r="AR416" i="2" s="1"/>
  <c r="AK692" i="2"/>
  <c r="AR692" i="2" s="1"/>
  <c r="AK736" i="2"/>
  <c r="AR736" i="2" s="1"/>
  <c r="AK223" i="2"/>
  <c r="AR223" i="2" s="1"/>
  <c r="AK598" i="2"/>
  <c r="AR598" i="2" s="1"/>
  <c r="AK155" i="2"/>
  <c r="AK502" i="2"/>
  <c r="AR502" i="2" s="1"/>
  <c r="AK455" i="2"/>
  <c r="AR455" i="2" s="1"/>
  <c r="AK538" i="2"/>
  <c r="AR538" i="2" s="1"/>
  <c r="AK551" i="2"/>
  <c r="AR551" i="2" s="1"/>
  <c r="AK101" i="2"/>
  <c r="AR101" i="2" s="1"/>
  <c r="AK545" i="2"/>
  <c r="AR545" i="2" s="1"/>
  <c r="AK209" i="2"/>
  <c r="AK261" i="2"/>
  <c r="AR261" i="2" s="1"/>
  <c r="AK623" i="2"/>
  <c r="AR623" i="2" s="1"/>
  <c r="AK375" i="2"/>
  <c r="AR375" i="2" s="1"/>
  <c r="AK211" i="2"/>
  <c r="AR211" i="2" s="1"/>
  <c r="AK523" i="2"/>
  <c r="AR523" i="2" s="1"/>
  <c r="AK701" i="2"/>
  <c r="AR701" i="2" s="1"/>
  <c r="AK199" i="2"/>
  <c r="AK644" i="2"/>
  <c r="AR644" i="2" s="1"/>
  <c r="AK526" i="2"/>
  <c r="AR526" i="2" s="1"/>
  <c r="AK542" i="2"/>
  <c r="AR542" i="2" s="1"/>
  <c r="AK565" i="2"/>
  <c r="AR565" i="2" s="1"/>
  <c r="AK430" i="2"/>
  <c r="AR430" i="2" s="1"/>
  <c r="AK150" i="2"/>
  <c r="AK283" i="2"/>
  <c r="AK708" i="2"/>
  <c r="AR708" i="2" s="1"/>
  <c r="AK706" i="2"/>
  <c r="AR706" i="2" s="1"/>
  <c r="AK208" i="2"/>
  <c r="AR208" i="2" s="1"/>
  <c r="AK332" i="2"/>
  <c r="AR332" i="2" s="1"/>
  <c r="AK732" i="2"/>
  <c r="AR732" i="2" s="1"/>
  <c r="AK466" i="2"/>
  <c r="AR466" i="2" s="1"/>
  <c r="AK270" i="2"/>
  <c r="AR270" i="2" s="1"/>
  <c r="AK127" i="2"/>
  <c r="AR127" i="2" s="1"/>
  <c r="AK279" i="2"/>
  <c r="AR279" i="2" s="1"/>
  <c r="AK581" i="2"/>
  <c r="AR581" i="2" s="1"/>
  <c r="AK414" i="2"/>
  <c r="AR414" i="2" s="1"/>
  <c r="AK389" i="2"/>
  <c r="AR389" i="2" s="1"/>
  <c r="AK410" i="2"/>
  <c r="AK561" i="2"/>
  <c r="AR561" i="2" s="1"/>
  <c r="AK471" i="2"/>
  <c r="AR471" i="2" s="1"/>
  <c r="AK567" i="2"/>
  <c r="AR567" i="2" s="1"/>
  <c r="AK333" i="2"/>
  <c r="AK584" i="2"/>
  <c r="AR584" i="2" s="1"/>
  <c r="AK499" i="2"/>
  <c r="AR499" i="2" s="1"/>
  <c r="AK593" i="2"/>
  <c r="AR593" i="2" s="1"/>
  <c r="AK171" i="2"/>
  <c r="AR171" i="2" s="1"/>
  <c r="AK289" i="2"/>
  <c r="AR289" i="2" s="1"/>
  <c r="AK688" i="2"/>
  <c r="AR688" i="2" s="1"/>
  <c r="AK365" i="2"/>
  <c r="AR365" i="2" s="1"/>
  <c r="AK349" i="2"/>
  <c r="AR349" i="2" s="1"/>
  <c r="AK212" i="2"/>
  <c r="AR212" i="2" s="1"/>
  <c r="AK684" i="2"/>
  <c r="AR684" i="2" s="1"/>
  <c r="AK624" i="2"/>
  <c r="AR624" i="2" s="1"/>
  <c r="AK731" i="2"/>
  <c r="AR731" i="2" s="1"/>
  <c r="AK640" i="2"/>
  <c r="AR640" i="2" s="1"/>
  <c r="AK564" i="2"/>
  <c r="AR564" i="2" s="1"/>
  <c r="AK695" i="2"/>
  <c r="AR695" i="2" s="1"/>
  <c r="AK314" i="2"/>
  <c r="AR314" i="2" s="1"/>
  <c r="AK693" i="2"/>
  <c r="AR693" i="2" s="1"/>
  <c r="AK497" i="2"/>
  <c r="AR497" i="2" s="1"/>
  <c r="AK664" i="2"/>
  <c r="AR664" i="2" s="1"/>
  <c r="AK683" i="2"/>
  <c r="AR683" i="2" s="1"/>
  <c r="AK697" i="2"/>
  <c r="AR697" i="2" s="1"/>
  <c r="AK547" i="2"/>
  <c r="AR547" i="2" s="1"/>
  <c r="AK438" i="2"/>
  <c r="AR438" i="2" s="1"/>
  <c r="AK592" i="2"/>
  <c r="AR592" i="2" s="1"/>
  <c r="AK728" i="2"/>
  <c r="AR728" i="2" s="1"/>
  <c r="AK680" i="2"/>
  <c r="AR680" i="2" s="1"/>
  <c r="AK483" i="2"/>
  <c r="AR483" i="2" s="1"/>
  <c r="AK694" i="2"/>
  <c r="AR694" i="2" s="1"/>
  <c r="AK681" i="2"/>
  <c r="AR681" i="2" s="1"/>
  <c r="AK679" i="2"/>
  <c r="AR679" i="2" s="1"/>
  <c r="AK724" i="2"/>
  <c r="AR724" i="2" s="1"/>
  <c r="AK716" i="2"/>
  <c r="AR716" i="2" s="1"/>
  <c r="AK700" i="2"/>
  <c r="AR700" i="2" s="1"/>
  <c r="AK727" i="2"/>
  <c r="AR727" i="2" s="1"/>
  <c r="AK689" i="2"/>
  <c r="AR689" i="2" s="1"/>
  <c r="AK636" i="2"/>
  <c r="AR636" i="2" s="1"/>
  <c r="AK710" i="2"/>
  <c r="AR710" i="2" s="1"/>
  <c r="AK733" i="2"/>
  <c r="AR733" i="2" s="1"/>
  <c r="AK738" i="2"/>
  <c r="AR738" i="2" s="1"/>
  <c r="AH632" i="2"/>
  <c r="AH429" i="2"/>
  <c r="AH432" i="2"/>
  <c r="AH94" i="2"/>
  <c r="AH204" i="2"/>
  <c r="AH353" i="2"/>
  <c r="AH297" i="2"/>
  <c r="AH306" i="2"/>
  <c r="AH606" i="2"/>
  <c r="AH527" i="2"/>
  <c r="AH185" i="2"/>
  <c r="AH299" i="2"/>
  <c r="AH109" i="2"/>
  <c r="AH616" i="2"/>
  <c r="AH48" i="2"/>
  <c r="AH213" i="2"/>
  <c r="AH368" i="2"/>
  <c r="AH595" i="2"/>
  <c r="AH536" i="2"/>
  <c r="AH307" i="2"/>
  <c r="AH190" i="2"/>
  <c r="AH422" i="2"/>
  <c r="AH361" i="2"/>
  <c r="AH524" i="2"/>
  <c r="AH478" i="2"/>
  <c r="AH194" i="2"/>
  <c r="AH103" i="2"/>
  <c r="AH608" i="2"/>
  <c r="AH600" i="2"/>
  <c r="AH370" i="2"/>
  <c r="AH424" i="2"/>
  <c r="AH137" i="2"/>
  <c r="AH369" i="2"/>
  <c r="AH709" i="2"/>
  <c r="AH16" i="2"/>
  <c r="AH712" i="2"/>
  <c r="AH81" i="2"/>
  <c r="AH654" i="2"/>
  <c r="AH126" i="2"/>
  <c r="AH453" i="2"/>
  <c r="AH90" i="2"/>
  <c r="AH479" i="2"/>
  <c r="AH321" i="2"/>
  <c r="AH476" i="2"/>
  <c r="AH228" i="2"/>
  <c r="AH444" i="2"/>
  <c r="AH574" i="2"/>
  <c r="AH425" i="2"/>
  <c r="AH320" i="2"/>
  <c r="AH350" i="2"/>
  <c r="AH291" i="2"/>
  <c r="AH614" i="2"/>
  <c r="AH253" i="2"/>
  <c r="AH205" i="2"/>
  <c r="AH144" i="2"/>
  <c r="AH470" i="2"/>
  <c r="AH495" i="2"/>
  <c r="AH501" i="2"/>
  <c r="AH255" i="2"/>
  <c r="AH396" i="2"/>
  <c r="AH275" i="2"/>
  <c r="AH183" i="2"/>
  <c r="AH301" i="2"/>
  <c r="AH256" i="2"/>
  <c r="AH339" i="2"/>
  <c r="AH399" i="2"/>
  <c r="AH548" i="2"/>
  <c r="AH341" i="2"/>
  <c r="AH509" i="2"/>
  <c r="AH140" i="2"/>
  <c r="AH417" i="2"/>
  <c r="AH559" i="2"/>
  <c r="AH153" i="2"/>
  <c r="AH176" i="2"/>
  <c r="AH372" i="2"/>
  <c r="AH114" i="2"/>
  <c r="AH25" i="2"/>
  <c r="AH84" i="2"/>
  <c r="AH206" i="2"/>
  <c r="AH143" i="2"/>
  <c r="AH167" i="2"/>
  <c r="AH529" i="2"/>
  <c r="AH218" i="2"/>
  <c r="AH336" i="2"/>
  <c r="AH388" i="2"/>
  <c r="AH113" i="2"/>
  <c r="AH515" i="2"/>
  <c r="AH41" i="2"/>
  <c r="AH384" i="2"/>
  <c r="AH268" i="2"/>
  <c r="AH394" i="2"/>
  <c r="AH111" i="2"/>
  <c r="AH316" i="2"/>
  <c r="AH335" i="2"/>
  <c r="AH446" i="2"/>
  <c r="AH100" i="2"/>
  <c r="AH625" i="2"/>
  <c r="AH27" i="2"/>
  <c r="AH157" i="2"/>
  <c r="AH401" i="2"/>
  <c r="AH667" i="2"/>
  <c r="AH172" i="2"/>
  <c r="AH236" i="2"/>
  <c r="AH626" i="2"/>
  <c r="AH36" i="2"/>
  <c r="AH358" i="2"/>
  <c r="AH45" i="2"/>
  <c r="AH390" i="2"/>
  <c r="AH481" i="2"/>
  <c r="AH37" i="2"/>
  <c r="AH337" i="2"/>
  <c r="AH330" i="2"/>
  <c r="AH435" i="2"/>
  <c r="AH62" i="2"/>
  <c r="AH269" i="2"/>
  <c r="AH21" i="2"/>
  <c r="AH367" i="2"/>
  <c r="AH317" i="2"/>
  <c r="AH122" i="2"/>
  <c r="AH723" i="2"/>
  <c r="AH719" i="2"/>
  <c r="AH540" i="2"/>
  <c r="AH310" i="2"/>
  <c r="AH230" i="2"/>
  <c r="AH324" i="2"/>
  <c r="AH91" i="2"/>
  <c r="AH8" i="2"/>
  <c r="AH262" i="2"/>
  <c r="AH385" i="2"/>
  <c r="AH210" i="2"/>
  <c r="AH112" i="2"/>
  <c r="AH474" i="2"/>
  <c r="AH674" i="2"/>
  <c r="AH360" i="2"/>
  <c r="AH244" i="2"/>
  <c r="AH302" i="2"/>
  <c r="AH217" i="2"/>
  <c r="AH398" i="2"/>
  <c r="AH673" i="2"/>
  <c r="AH662" i="2"/>
  <c r="AH638" i="2"/>
  <c r="AH14" i="2"/>
  <c r="AH359" i="2"/>
  <c r="AH381" i="2"/>
  <c r="AH411" i="2"/>
  <c r="AH82" i="2"/>
  <c r="AH578" i="2"/>
  <c r="AH404" i="2"/>
  <c r="AH174" i="2"/>
  <c r="AH475" i="2"/>
  <c r="AH436" i="2"/>
  <c r="AH456" i="2"/>
  <c r="AH151" i="2"/>
  <c r="AH670" i="2"/>
  <c r="AH506" i="2"/>
  <c r="AH259" i="2"/>
  <c r="AH152" i="2"/>
  <c r="AH423" i="2"/>
  <c r="AH20" i="2"/>
  <c r="AH191" i="2"/>
  <c r="AH549" i="2"/>
  <c r="AH56" i="2"/>
  <c r="AH468" i="2"/>
  <c r="AH442" i="2"/>
  <c r="AH49" i="2"/>
  <c r="AH635" i="2"/>
  <c r="AH104" i="2"/>
  <c r="AH246" i="2"/>
  <c r="AH493" i="2"/>
  <c r="AH397" i="2"/>
  <c r="AH300" i="2"/>
  <c r="AH242" i="2"/>
  <c r="AH537" i="2"/>
  <c r="AH512" i="2"/>
  <c r="AH61" i="2"/>
  <c r="AH514" i="2"/>
  <c r="AH271" i="2"/>
  <c r="AH642" i="2"/>
  <c r="AH621" i="2"/>
  <c r="AH18" i="2"/>
  <c r="AH678" i="2"/>
  <c r="AH46" i="2"/>
  <c r="AH639" i="2"/>
  <c r="AH562" i="2"/>
  <c r="AH611" i="2"/>
  <c r="AH734" i="2"/>
  <c r="AH371" i="2"/>
  <c r="AH459" i="2"/>
  <c r="AH618" i="2"/>
  <c r="AH180" i="2"/>
  <c r="AH484" i="2"/>
  <c r="AH572" i="2"/>
  <c r="AH357" i="2"/>
  <c r="AH42" i="2"/>
  <c r="AH433" i="2"/>
  <c r="AH226" i="2"/>
  <c r="AH43" i="2"/>
  <c r="AH216" i="2"/>
  <c r="AH660" i="2"/>
  <c r="AH340" i="2"/>
  <c r="AH412" i="2"/>
  <c r="AH239" i="2"/>
  <c r="AH364" i="2"/>
  <c r="AH251" i="2"/>
  <c r="AH418" i="2"/>
  <c r="AH607" i="2"/>
  <c r="AH634" i="2"/>
  <c r="AH448" i="2"/>
  <c r="AH657" i="2"/>
  <c r="AH658" i="2"/>
  <c r="AH52" i="2"/>
  <c r="AH5" i="2"/>
  <c r="AH53" i="2"/>
  <c r="AH138" i="2"/>
  <c r="AH382" i="2"/>
  <c r="AH650" i="2"/>
  <c r="AH115" i="2"/>
  <c r="AH227" i="2"/>
  <c r="AH254" i="2"/>
  <c r="AH480" i="2"/>
  <c r="AH312" i="2"/>
  <c r="AH503" i="2"/>
  <c r="AH188" i="2"/>
  <c r="AH534" i="2"/>
  <c r="AH280" i="2"/>
  <c r="AH192" i="2"/>
  <c r="AH377" i="2"/>
  <c r="AH629" i="2"/>
  <c r="AH331" i="2"/>
  <c r="AH288" i="2"/>
  <c r="AH83" i="2"/>
  <c r="AH38" i="2"/>
  <c r="AH200" i="2"/>
  <c r="AH489" i="2"/>
  <c r="AH73" i="2"/>
  <c r="AH454" i="2"/>
  <c r="AH487" i="2"/>
  <c r="AH682" i="2"/>
  <c r="AH23" i="2"/>
  <c r="AH355" i="2"/>
  <c r="AH292" i="2"/>
  <c r="AH443" i="2"/>
  <c r="AH427" i="2"/>
  <c r="AH97" i="2"/>
  <c r="AH187" i="2"/>
  <c r="AH309" i="2"/>
  <c r="AH22" i="2"/>
  <c r="AH405" i="2"/>
  <c r="AH195" i="2"/>
  <c r="AH617" i="2"/>
  <c r="AH651" i="2"/>
  <c r="AH486" i="2"/>
  <c r="AH134" i="2"/>
  <c r="AH60" i="2"/>
  <c r="AH50" i="2"/>
  <c r="AH146" i="2"/>
  <c r="AH344" i="2"/>
  <c r="AH395" i="2"/>
  <c r="AH407" i="2"/>
  <c r="AH415" i="2"/>
  <c r="AH569" i="2"/>
  <c r="AH439" i="2"/>
  <c r="AH691" i="2"/>
  <c r="AH546" i="2"/>
  <c r="AH488" i="2"/>
  <c r="AH347" i="2"/>
  <c r="AH713" i="2"/>
  <c r="AH520" i="2"/>
  <c r="AH110" i="2"/>
  <c r="AH492" i="2"/>
  <c r="AH70" i="2"/>
  <c r="AH386" i="2"/>
  <c r="AH522" i="2"/>
  <c r="AH282" i="2"/>
  <c r="AH696" i="2"/>
  <c r="AH362" i="2"/>
  <c r="AH467" i="2"/>
  <c r="AH469" i="2"/>
  <c r="AH511" i="2"/>
  <c r="AH402" i="2"/>
  <c r="AH95" i="2"/>
  <c r="AH119" i="2"/>
  <c r="AH135" i="2"/>
  <c r="AH413" i="2"/>
  <c r="AH354" i="2"/>
  <c r="AH544" i="2"/>
  <c r="AH35" i="2"/>
  <c r="AH39" i="2"/>
  <c r="AH207" i="2"/>
  <c r="AH421" i="2"/>
  <c r="AH77" i="2"/>
  <c r="AH54" i="2"/>
  <c r="AH186" i="2"/>
  <c r="AH3" i="2"/>
  <c r="AH631" i="2"/>
  <c r="AH345" i="2"/>
  <c r="AH142" i="2"/>
  <c r="AH603" i="2"/>
  <c r="AH76" i="2"/>
  <c r="AH165" i="2"/>
  <c r="AH166" i="2"/>
  <c r="AH496" i="2"/>
  <c r="AH521" i="2"/>
  <c r="AH233" i="2"/>
  <c r="AH338" i="2"/>
  <c r="AH196" i="2"/>
  <c r="AH67" i="2"/>
  <c r="AH726" i="2"/>
  <c r="AH85" i="2"/>
  <c r="AH676" i="2"/>
  <c r="AH177" i="2"/>
  <c r="AH472" i="2"/>
  <c r="AH224" i="2"/>
  <c r="AH328" i="2"/>
  <c r="AH530" i="2"/>
  <c r="AH29" i="2"/>
  <c r="AH447" i="2"/>
  <c r="AH303" i="2"/>
  <c r="AH276" i="2"/>
  <c r="AH4" i="2"/>
  <c r="AH568" i="2"/>
  <c r="AH164" i="2"/>
  <c r="AH419" i="2"/>
  <c r="AH136" i="2"/>
  <c r="AH148" i="2"/>
  <c r="AH645" i="2"/>
  <c r="AH281" i="2"/>
  <c r="AH622" i="2"/>
  <c r="AH128" i="2"/>
  <c r="AH284" i="2"/>
  <c r="AH96" i="2"/>
  <c r="AH154" i="2"/>
  <c r="AH179" i="2"/>
  <c r="AH248" i="2"/>
  <c r="AH342" i="2"/>
  <c r="AH201" i="2"/>
  <c r="AH131" i="2"/>
  <c r="AH59" i="2"/>
  <c r="AH334" i="2"/>
  <c r="AH250" i="2"/>
  <c r="AH2" i="2"/>
  <c r="AH139" i="2"/>
  <c r="AH507" i="2"/>
  <c r="AH490" i="2"/>
  <c r="AH452" i="2"/>
  <c r="AH141" i="2"/>
  <c r="AH156" i="2"/>
  <c r="AH92" i="2"/>
  <c r="AH541" i="2"/>
  <c r="AH40" i="2"/>
  <c r="AH30" i="2"/>
  <c r="AH555" i="2"/>
  <c r="AH66" i="2"/>
  <c r="AH132" i="2"/>
  <c r="AH356" i="2"/>
  <c r="AH643" i="2"/>
  <c r="AH145" i="2"/>
  <c r="AH458" i="2"/>
  <c r="AH690" i="2"/>
  <c r="AH178" i="2"/>
  <c r="AH118" i="2"/>
  <c r="AH612" i="2"/>
  <c r="AH257" i="2"/>
  <c r="AH633" i="2"/>
  <c r="AH31" i="2"/>
  <c r="AH98" i="2"/>
  <c r="AH464" i="2"/>
  <c r="AH519" i="2"/>
  <c r="AH304" i="2"/>
  <c r="AH11" i="2"/>
  <c r="AH707" i="2"/>
  <c r="AH252" i="2"/>
  <c r="AH343" i="2"/>
  <c r="AH525" i="2"/>
  <c r="AH162" i="2"/>
  <c r="AH75" i="2"/>
  <c r="AH86" i="2"/>
  <c r="AH406" i="2"/>
  <c r="AH730" i="2"/>
  <c r="AH587" i="2"/>
  <c r="AH168" i="2"/>
  <c r="AH123" i="2"/>
  <c r="AH597" i="2"/>
  <c r="AH197" i="2"/>
  <c r="AH169" i="2"/>
  <c r="AH516" i="2"/>
  <c r="AH450" i="2"/>
  <c r="AH477" i="2"/>
  <c r="AH121" i="2"/>
  <c r="AH80" i="2"/>
  <c r="AH473" i="2"/>
  <c r="AH65" i="2"/>
  <c r="AH55" i="2"/>
  <c r="AH440" i="2"/>
  <c r="AH129" i="2"/>
  <c r="AH325" i="2"/>
  <c r="AH33" i="2"/>
  <c r="AH274" i="2"/>
  <c r="AH539" i="2"/>
  <c r="AH579" i="2"/>
  <c r="AH181" i="2"/>
  <c r="AH17" i="2"/>
  <c r="AH686" i="2"/>
  <c r="AH566" i="2"/>
  <c r="AH15" i="2"/>
  <c r="AH243" i="2"/>
  <c r="AH391" i="2"/>
  <c r="AH220" i="2"/>
  <c r="AH352" i="2"/>
  <c r="AH26" i="2"/>
  <c r="AH665" i="2"/>
  <c r="AH698" i="2"/>
  <c r="AH147" i="2"/>
  <c r="AH9" i="2"/>
  <c r="AH510" i="2"/>
  <c r="AH652" i="2"/>
  <c r="AH675" i="2"/>
  <c r="AH294" i="2"/>
  <c r="AH576" i="2"/>
  <c r="AH656" i="2"/>
  <c r="AH159" i="2"/>
  <c r="AH420" i="2"/>
  <c r="AH13" i="2"/>
  <c r="AH400" i="2"/>
  <c r="AH116" i="2"/>
  <c r="AH517" i="2"/>
  <c r="AH222" i="2"/>
  <c r="AH68" i="2"/>
  <c r="AH295" i="2"/>
  <c r="AH494" i="2"/>
  <c r="AH249" i="2"/>
  <c r="AH184" i="2"/>
  <c r="AH463" i="2"/>
  <c r="AH34" i="2"/>
  <c r="AH602" i="2"/>
  <c r="AH203" i="2"/>
  <c r="AH366" i="2"/>
  <c r="AH193" i="2"/>
  <c r="AH553" i="2"/>
  <c r="AH543" i="2"/>
  <c r="AH627" i="2"/>
  <c r="AH170" i="2"/>
  <c r="AH102" i="2"/>
  <c r="AH735" i="2"/>
  <c r="AH378" i="2"/>
  <c r="AH505" i="2"/>
  <c r="AH380" i="2"/>
  <c r="AH326" i="2"/>
  <c r="AH293" i="2"/>
  <c r="AH88" i="2"/>
  <c r="AH93" i="2"/>
  <c r="AH7" i="2"/>
  <c r="AH687" i="2"/>
  <c r="AH12" i="2"/>
  <c r="AH699" i="2"/>
  <c r="AH589" i="2"/>
  <c r="AH225" i="2"/>
  <c r="AH6" i="2"/>
  <c r="AH221" i="2"/>
  <c r="AH500" i="2"/>
  <c r="AH671" i="2"/>
  <c r="AH10" i="2"/>
  <c r="AH532" i="2"/>
  <c r="AH585" i="2"/>
  <c r="AH74" i="2"/>
  <c r="AH290" i="2"/>
  <c r="AH319" i="2"/>
  <c r="AH173" i="2"/>
  <c r="AH105" i="2"/>
  <c r="AH460" i="2"/>
  <c r="AH560" i="2"/>
  <c r="AH669" i="2"/>
  <c r="AH531" i="2"/>
  <c r="AH24" i="2"/>
  <c r="AH247" i="2"/>
  <c r="AH264" i="2"/>
  <c r="AH449" i="2"/>
  <c r="AH445" i="2"/>
  <c r="AH232" i="2"/>
  <c r="AH647" i="2"/>
  <c r="AH668" i="2"/>
  <c r="AH108" i="2"/>
  <c r="AH308" i="2"/>
  <c r="AH235" i="2"/>
  <c r="AH189" i="2"/>
  <c r="AH28" i="2"/>
  <c r="AH441" i="2"/>
  <c r="AH461" i="2"/>
  <c r="AH721" i="2"/>
  <c r="AH175" i="2"/>
  <c r="AH202" i="2"/>
  <c r="AH351" i="2"/>
  <c r="AH260" i="2"/>
  <c r="AH277" i="2"/>
  <c r="AH315" i="2"/>
  <c r="AH663" i="2"/>
  <c r="AH661" i="2"/>
  <c r="AH89" i="2"/>
  <c r="AH725" i="2"/>
  <c r="AH287" i="2"/>
  <c r="AH554" i="2"/>
  <c r="AH582" i="2"/>
  <c r="AH305" i="2"/>
  <c r="AH71" i="2"/>
  <c r="AH637" i="2"/>
  <c r="AH32" i="2"/>
  <c r="AH605" i="2"/>
  <c r="AH434" i="2"/>
  <c r="AH580" i="2"/>
  <c r="AH124" i="2"/>
  <c r="AH393" i="2"/>
  <c r="AH285" i="2"/>
  <c r="AH685" i="2"/>
  <c r="AH504" i="2"/>
  <c r="AH258" i="2"/>
  <c r="AH717" i="2"/>
  <c r="AH408" i="2"/>
  <c r="AH577" i="2"/>
  <c r="AH550" i="2"/>
  <c r="AH720" i="2"/>
  <c r="AH69" i="2"/>
  <c r="AH240" i="2"/>
  <c r="AH58" i="2"/>
  <c r="AH630" i="2"/>
  <c r="AH714" i="2"/>
  <c r="AH575" i="2"/>
  <c r="AH322" i="2"/>
  <c r="AH51" i="2"/>
  <c r="AH329" i="2"/>
  <c r="AH588" i="2"/>
  <c r="AH47" i="2"/>
  <c r="AH376" i="2"/>
  <c r="AH272" i="2"/>
  <c r="AH619" i="2"/>
  <c r="AH374" i="2"/>
  <c r="AH482" i="2"/>
  <c r="AH428" i="2"/>
  <c r="AH346" i="2"/>
  <c r="AH19" i="2"/>
  <c r="AH666" i="2"/>
  <c r="AH609" i="2"/>
  <c r="AH215" i="2"/>
  <c r="AH383" i="2"/>
  <c r="AH571" i="2"/>
  <c r="AH563" i="2"/>
  <c r="AH286" i="2"/>
  <c r="AH552" i="2"/>
  <c r="AH556" i="2"/>
  <c r="AH234" i="2"/>
  <c r="AH231" i="2"/>
  <c r="AH508" i="2"/>
  <c r="AH327" i="2"/>
  <c r="AH198" i="2"/>
  <c r="AH229" i="2"/>
  <c r="AH392" i="2"/>
  <c r="AH182" i="2"/>
  <c r="AH451" i="2"/>
  <c r="AH491" i="2"/>
  <c r="AH44" i="2"/>
  <c r="AH711" i="2"/>
  <c r="AH125" i="2"/>
  <c r="AH715" i="2"/>
  <c r="AH535" i="2"/>
  <c r="AH87" i="2"/>
  <c r="AH79" i="2"/>
  <c r="AH722" i="2"/>
  <c r="AH590" i="2"/>
  <c r="AH596" i="2"/>
  <c r="AH485" i="2"/>
  <c r="AH648" i="2"/>
  <c r="AH273" i="2"/>
  <c r="AH586" i="2"/>
  <c r="AH379" i="2"/>
  <c r="AH57" i="2"/>
  <c r="AH323" i="2"/>
  <c r="AH729" i="2"/>
  <c r="AH659" i="2"/>
  <c r="AH465" i="2"/>
  <c r="AH363" i="2"/>
  <c r="AH426" i="2"/>
  <c r="AH583" i="2"/>
  <c r="AH431" i="2"/>
  <c r="AH130" i="2"/>
  <c r="AH558" i="2"/>
  <c r="AH99" i="2"/>
  <c r="AH64" i="2"/>
  <c r="AH160" i="2"/>
  <c r="AH158" i="2"/>
  <c r="AH628" i="2"/>
  <c r="AH214" i="2"/>
  <c r="AH63" i="2"/>
  <c r="AH106" i="2"/>
  <c r="AH518" i="2"/>
  <c r="AH570" i="2"/>
  <c r="AH672" i="2"/>
  <c r="AH610" i="2"/>
  <c r="AH278" i="2"/>
  <c r="AH573" i="2"/>
  <c r="AH348" i="2"/>
  <c r="AH409" i="2"/>
  <c r="AH120" i="2"/>
  <c r="AH677" i="2"/>
  <c r="AH498" i="2"/>
  <c r="AH311" i="2"/>
  <c r="AH437" i="2"/>
  <c r="AH387" i="2"/>
  <c r="AH267" i="2"/>
  <c r="AH78" i="2"/>
  <c r="AH373" i="2"/>
  <c r="AH161" i="2"/>
  <c r="AH613" i="2"/>
  <c r="AH615" i="2"/>
  <c r="AH313" i="2"/>
  <c r="AH513" i="2"/>
  <c r="AH263" i="2"/>
  <c r="AH599" i="2"/>
  <c r="AH649" i="2"/>
  <c r="AH557" i="2"/>
  <c r="AH702" i="2"/>
  <c r="AH163" i="2"/>
  <c r="AH296" i="2"/>
  <c r="AH641" i="2"/>
  <c r="AH528" i="2"/>
  <c r="AH704" i="2"/>
  <c r="AH653" i="2"/>
  <c r="AH219" i="2"/>
  <c r="AH133" i="2"/>
  <c r="AH72" i="2"/>
  <c r="AH594" i="2"/>
  <c r="AH703" i="2"/>
  <c r="AH462" i="2"/>
  <c r="AH705" i="2"/>
  <c r="AH403" i="2"/>
  <c r="AH620" i="2"/>
  <c r="AH241" i="2"/>
  <c r="AH117" i="2"/>
  <c r="AH237" i="2"/>
  <c r="AH457" i="2"/>
  <c r="AH149" i="2"/>
  <c r="AH646" i="2"/>
  <c r="AH718" i="2"/>
  <c r="AH266" i="2"/>
  <c r="AH265" i="2"/>
  <c r="AH107" i="2"/>
  <c r="AH298" i="2"/>
  <c r="AH245" i="2"/>
  <c r="AH601" i="2"/>
  <c r="AH655" i="2"/>
  <c r="AH238" i="2"/>
  <c r="AH604" i="2"/>
  <c r="AH591" i="2"/>
  <c r="AH533" i="2"/>
  <c r="AH318" i="2"/>
  <c r="AH737" i="2"/>
  <c r="AH416" i="2"/>
  <c r="AH692" i="2"/>
  <c r="AH736" i="2"/>
  <c r="AH223" i="2"/>
  <c r="AH598" i="2"/>
  <c r="AH155" i="2"/>
  <c r="AH502" i="2"/>
  <c r="AH455" i="2"/>
  <c r="AH538" i="2"/>
  <c r="AH551" i="2"/>
  <c r="AH101" i="2"/>
  <c r="AH545" i="2"/>
  <c r="AH209" i="2"/>
  <c r="AH261" i="2"/>
  <c r="AH623" i="2"/>
  <c r="AH375" i="2"/>
  <c r="AH211" i="2"/>
  <c r="AH523" i="2"/>
  <c r="AH701" i="2"/>
  <c r="AH199" i="2"/>
  <c r="AH644" i="2"/>
  <c r="AH526" i="2"/>
  <c r="AH542" i="2"/>
  <c r="AH565" i="2"/>
  <c r="AH430" i="2"/>
  <c r="AH150" i="2"/>
  <c r="AH283" i="2"/>
  <c r="AH708" i="2"/>
  <c r="AH706" i="2"/>
  <c r="AH208" i="2"/>
  <c r="AH332" i="2"/>
  <c r="AH732" i="2"/>
  <c r="AH466" i="2"/>
  <c r="AH270" i="2"/>
  <c r="AH127" i="2"/>
  <c r="AH279" i="2"/>
  <c r="AH581" i="2"/>
  <c r="AH414" i="2"/>
  <c r="AH389" i="2"/>
  <c r="AH410" i="2"/>
  <c r="AH561" i="2"/>
  <c r="AH471" i="2"/>
  <c r="AH567" i="2"/>
  <c r="AH333" i="2"/>
  <c r="AH584" i="2"/>
  <c r="AH499" i="2"/>
  <c r="AH593" i="2"/>
  <c r="AH171" i="2"/>
  <c r="AH289" i="2"/>
  <c r="AH688" i="2"/>
  <c r="AH365" i="2"/>
  <c r="AH349" i="2"/>
  <c r="AH212" i="2"/>
  <c r="AH684" i="2"/>
  <c r="AH624" i="2"/>
  <c r="AH731" i="2"/>
  <c r="AH640" i="2"/>
  <c r="AH564" i="2"/>
  <c r="AH695" i="2"/>
  <c r="AH314" i="2"/>
  <c r="AH693" i="2"/>
  <c r="AH497" i="2"/>
  <c r="AH664" i="2"/>
  <c r="AH683" i="2"/>
  <c r="AH697" i="2"/>
  <c r="AH547" i="2"/>
  <c r="AH438" i="2"/>
  <c r="AH592" i="2"/>
  <c r="AH728" i="2"/>
  <c r="AH680" i="2"/>
  <c r="AH483" i="2"/>
  <c r="AH694" i="2"/>
  <c r="AH681" i="2"/>
  <c r="AH679" i="2"/>
  <c r="AH724" i="2"/>
  <c r="AH716" i="2"/>
  <c r="AH700" i="2"/>
  <c r="AH727" i="2"/>
  <c r="AH689" i="2"/>
  <c r="AH636" i="2"/>
  <c r="AH710" i="2"/>
  <c r="AH733" i="2"/>
  <c r="AH738" i="2"/>
  <c r="AG632" i="2"/>
  <c r="AG429" i="2"/>
  <c r="AG432" i="2"/>
  <c r="AG94" i="2"/>
  <c r="AG204" i="2"/>
  <c r="AG353" i="2"/>
  <c r="AG297" i="2"/>
  <c r="AG306" i="2"/>
  <c r="AG606" i="2"/>
  <c r="AG527" i="2"/>
  <c r="AG185" i="2"/>
  <c r="AG299" i="2"/>
  <c r="AG109" i="2"/>
  <c r="AG616" i="2"/>
  <c r="AG48" i="2"/>
  <c r="AG213" i="2"/>
  <c r="AG368" i="2"/>
  <c r="AG595" i="2"/>
  <c r="AG536" i="2"/>
  <c r="AG307" i="2"/>
  <c r="AG190" i="2"/>
  <c r="AG422" i="2"/>
  <c r="AG361" i="2"/>
  <c r="AG524" i="2"/>
  <c r="AG478" i="2"/>
  <c r="AG194" i="2"/>
  <c r="AG103" i="2"/>
  <c r="AG608" i="2"/>
  <c r="AG600" i="2"/>
  <c r="AG370" i="2"/>
  <c r="AG424" i="2"/>
  <c r="AG137" i="2"/>
  <c r="AG369" i="2"/>
  <c r="AG709" i="2"/>
  <c r="AG16" i="2"/>
  <c r="AG712" i="2"/>
  <c r="AG81" i="2"/>
  <c r="AG654" i="2"/>
  <c r="AG126" i="2"/>
  <c r="AG453" i="2"/>
  <c r="AG90" i="2"/>
  <c r="AG479" i="2"/>
  <c r="AG321" i="2"/>
  <c r="AG476" i="2"/>
  <c r="AG228" i="2"/>
  <c r="AG444" i="2"/>
  <c r="AG574" i="2"/>
  <c r="AG425" i="2"/>
  <c r="AG320" i="2"/>
  <c r="AG350" i="2"/>
  <c r="AG291" i="2"/>
  <c r="AG614" i="2"/>
  <c r="AG253" i="2"/>
  <c r="AG205" i="2"/>
  <c r="AG144" i="2"/>
  <c r="AG470" i="2"/>
  <c r="AG495" i="2"/>
  <c r="AG501" i="2"/>
  <c r="AG255" i="2"/>
  <c r="AG396" i="2"/>
  <c r="AG275" i="2"/>
  <c r="AG183" i="2"/>
  <c r="AG301" i="2"/>
  <c r="AG256" i="2"/>
  <c r="AG339" i="2"/>
  <c r="AG399" i="2"/>
  <c r="AG548" i="2"/>
  <c r="AG341" i="2"/>
  <c r="AG509" i="2"/>
  <c r="AG140" i="2"/>
  <c r="AG417" i="2"/>
  <c r="AG559" i="2"/>
  <c r="AG153" i="2"/>
  <c r="AG176" i="2"/>
  <c r="AG372" i="2"/>
  <c r="AG114" i="2"/>
  <c r="AG25" i="2"/>
  <c r="AG84" i="2"/>
  <c r="AG206" i="2"/>
  <c r="AG143" i="2"/>
  <c r="AG167" i="2"/>
  <c r="AG529" i="2"/>
  <c r="AG218" i="2"/>
  <c r="AG336" i="2"/>
  <c r="AG388" i="2"/>
  <c r="AG113" i="2"/>
  <c r="AG515" i="2"/>
  <c r="AG41" i="2"/>
  <c r="AG384" i="2"/>
  <c r="AG268" i="2"/>
  <c r="AG394" i="2"/>
  <c r="AG111" i="2"/>
  <c r="AG316" i="2"/>
  <c r="AG335" i="2"/>
  <c r="AG446" i="2"/>
  <c r="AG100" i="2"/>
  <c r="AG625" i="2"/>
  <c r="AG27" i="2"/>
  <c r="AG157" i="2"/>
  <c r="AG401" i="2"/>
  <c r="AG667" i="2"/>
  <c r="AG172" i="2"/>
  <c r="AG236" i="2"/>
  <c r="AG626" i="2"/>
  <c r="AG36" i="2"/>
  <c r="AG358" i="2"/>
  <c r="AG45" i="2"/>
  <c r="AG390" i="2"/>
  <c r="AG481" i="2"/>
  <c r="AG37" i="2"/>
  <c r="AG337" i="2"/>
  <c r="AG330" i="2"/>
  <c r="AG435" i="2"/>
  <c r="AG62" i="2"/>
  <c r="AG269" i="2"/>
  <c r="AG21" i="2"/>
  <c r="AG367" i="2"/>
  <c r="AG317" i="2"/>
  <c r="AG122" i="2"/>
  <c r="AG723" i="2"/>
  <c r="AG719" i="2"/>
  <c r="AG540" i="2"/>
  <c r="AG310" i="2"/>
  <c r="AG230" i="2"/>
  <c r="AG324" i="2"/>
  <c r="AG91" i="2"/>
  <c r="AG8" i="2"/>
  <c r="AG262" i="2"/>
  <c r="AG385" i="2"/>
  <c r="AG210" i="2"/>
  <c r="AG112" i="2"/>
  <c r="AG474" i="2"/>
  <c r="AG674" i="2"/>
  <c r="AG360" i="2"/>
  <c r="AG244" i="2"/>
  <c r="AG302" i="2"/>
  <c r="AG217" i="2"/>
  <c r="AG398" i="2"/>
  <c r="AG673" i="2"/>
  <c r="AG662" i="2"/>
  <c r="AG638" i="2"/>
  <c r="AG14" i="2"/>
  <c r="AG359" i="2"/>
  <c r="AG381" i="2"/>
  <c r="AG411" i="2"/>
  <c r="AG82" i="2"/>
  <c r="AG578" i="2"/>
  <c r="AG404" i="2"/>
  <c r="AG174" i="2"/>
  <c r="AG475" i="2"/>
  <c r="AG436" i="2"/>
  <c r="AG456" i="2"/>
  <c r="AG151" i="2"/>
  <c r="AG670" i="2"/>
  <c r="AG506" i="2"/>
  <c r="AG259" i="2"/>
  <c r="AG152" i="2"/>
  <c r="AG423" i="2"/>
  <c r="AG20" i="2"/>
  <c r="AG191" i="2"/>
  <c r="AG549" i="2"/>
  <c r="AG56" i="2"/>
  <c r="AG468" i="2"/>
  <c r="AG442" i="2"/>
  <c r="AG49" i="2"/>
  <c r="AG635" i="2"/>
  <c r="AG104" i="2"/>
  <c r="AG246" i="2"/>
  <c r="AG493" i="2"/>
  <c r="AG397" i="2"/>
  <c r="AG300" i="2"/>
  <c r="AG242" i="2"/>
  <c r="AG537" i="2"/>
  <c r="AG512" i="2"/>
  <c r="AG61" i="2"/>
  <c r="AG514" i="2"/>
  <c r="AG271" i="2"/>
  <c r="AG642" i="2"/>
  <c r="AG621" i="2"/>
  <c r="AG18" i="2"/>
  <c r="AG678" i="2"/>
  <c r="AG46" i="2"/>
  <c r="AG639" i="2"/>
  <c r="AG562" i="2"/>
  <c r="AG611" i="2"/>
  <c r="AG734" i="2"/>
  <c r="AG371" i="2"/>
  <c r="AG459" i="2"/>
  <c r="AG618" i="2"/>
  <c r="AG180" i="2"/>
  <c r="AG484" i="2"/>
  <c r="AG572" i="2"/>
  <c r="AG357" i="2"/>
  <c r="AG42" i="2"/>
  <c r="AG433" i="2"/>
  <c r="AG226" i="2"/>
  <c r="AG43" i="2"/>
  <c r="AG216" i="2"/>
  <c r="AG660" i="2"/>
  <c r="AG340" i="2"/>
  <c r="AG412" i="2"/>
  <c r="AG239" i="2"/>
  <c r="AG364" i="2"/>
  <c r="AG251" i="2"/>
  <c r="AG418" i="2"/>
  <c r="AG607" i="2"/>
  <c r="AG634" i="2"/>
  <c r="AG448" i="2"/>
  <c r="AG657" i="2"/>
  <c r="AG658" i="2"/>
  <c r="AG52" i="2"/>
  <c r="AG5" i="2"/>
  <c r="AG53" i="2"/>
  <c r="AG138" i="2"/>
  <c r="AG382" i="2"/>
  <c r="AG650" i="2"/>
  <c r="AG115" i="2"/>
  <c r="AG227" i="2"/>
  <c r="AG254" i="2"/>
  <c r="AG480" i="2"/>
  <c r="AG312" i="2"/>
  <c r="AG503" i="2"/>
  <c r="AG188" i="2"/>
  <c r="AG534" i="2"/>
  <c r="AG280" i="2"/>
  <c r="AG192" i="2"/>
  <c r="AG377" i="2"/>
  <c r="AG629" i="2"/>
  <c r="AG331" i="2"/>
  <c r="AG288" i="2"/>
  <c r="AG83" i="2"/>
  <c r="AG38" i="2"/>
  <c r="AG200" i="2"/>
  <c r="AG489" i="2"/>
  <c r="AG73" i="2"/>
  <c r="AG454" i="2"/>
  <c r="AG487" i="2"/>
  <c r="AG682" i="2"/>
  <c r="AG23" i="2"/>
  <c r="AG355" i="2"/>
  <c r="AG292" i="2"/>
  <c r="AG443" i="2"/>
  <c r="AG427" i="2"/>
  <c r="AG97" i="2"/>
  <c r="AG187" i="2"/>
  <c r="AG309" i="2"/>
  <c r="AG22" i="2"/>
  <c r="AG405" i="2"/>
  <c r="AG195" i="2"/>
  <c r="AG617" i="2"/>
  <c r="AG651" i="2"/>
  <c r="AG486" i="2"/>
  <c r="AG134" i="2"/>
  <c r="AG60" i="2"/>
  <c r="AG50" i="2"/>
  <c r="AG146" i="2"/>
  <c r="AG344" i="2"/>
  <c r="AG395" i="2"/>
  <c r="AG407" i="2"/>
  <c r="AG415" i="2"/>
  <c r="AG569" i="2"/>
  <c r="AG439" i="2"/>
  <c r="AG691" i="2"/>
  <c r="AG546" i="2"/>
  <c r="AG488" i="2"/>
  <c r="AG347" i="2"/>
  <c r="AG713" i="2"/>
  <c r="AG520" i="2"/>
  <c r="AG110" i="2"/>
  <c r="AG492" i="2"/>
  <c r="AG70" i="2"/>
  <c r="AG386" i="2"/>
  <c r="AG522" i="2"/>
  <c r="AG282" i="2"/>
  <c r="AG696" i="2"/>
  <c r="AG362" i="2"/>
  <c r="AG467" i="2"/>
  <c r="AG469" i="2"/>
  <c r="AG511" i="2"/>
  <c r="AG402" i="2"/>
  <c r="AG95" i="2"/>
  <c r="AG119" i="2"/>
  <c r="AG135" i="2"/>
  <c r="AG413" i="2"/>
  <c r="AG354" i="2"/>
  <c r="AG544" i="2"/>
  <c r="AG35" i="2"/>
  <c r="AG39" i="2"/>
  <c r="AG207" i="2"/>
  <c r="AG421" i="2"/>
  <c r="AG77" i="2"/>
  <c r="AG54" i="2"/>
  <c r="AG186" i="2"/>
  <c r="AG3" i="2"/>
  <c r="AG631" i="2"/>
  <c r="AG345" i="2"/>
  <c r="AG142" i="2"/>
  <c r="AG603" i="2"/>
  <c r="AG76" i="2"/>
  <c r="AG165" i="2"/>
  <c r="AG166" i="2"/>
  <c r="AG496" i="2"/>
  <c r="AG521" i="2"/>
  <c r="AG233" i="2"/>
  <c r="AG338" i="2"/>
  <c r="AG196" i="2"/>
  <c r="AG67" i="2"/>
  <c r="AG726" i="2"/>
  <c r="AG85" i="2"/>
  <c r="AG676" i="2"/>
  <c r="AG177" i="2"/>
  <c r="AG472" i="2"/>
  <c r="AG224" i="2"/>
  <c r="AG328" i="2"/>
  <c r="AG530" i="2"/>
  <c r="AG29" i="2"/>
  <c r="AG447" i="2"/>
  <c r="AG303" i="2"/>
  <c r="AG276" i="2"/>
  <c r="AG4" i="2"/>
  <c r="AG568" i="2"/>
  <c r="AG164" i="2"/>
  <c r="AG419" i="2"/>
  <c r="AG136" i="2"/>
  <c r="AG148" i="2"/>
  <c r="AG645" i="2"/>
  <c r="AG281" i="2"/>
  <c r="AG622" i="2"/>
  <c r="AG128" i="2"/>
  <c r="AG284" i="2"/>
  <c r="AG96" i="2"/>
  <c r="AG154" i="2"/>
  <c r="AG179" i="2"/>
  <c r="AG248" i="2"/>
  <c r="AG342" i="2"/>
  <c r="AG201" i="2"/>
  <c r="AG131" i="2"/>
  <c r="AG59" i="2"/>
  <c r="AG334" i="2"/>
  <c r="AG250" i="2"/>
  <c r="AG2" i="2"/>
  <c r="AG139" i="2"/>
  <c r="AG507" i="2"/>
  <c r="AG490" i="2"/>
  <c r="AG452" i="2"/>
  <c r="AG141" i="2"/>
  <c r="AG156" i="2"/>
  <c r="AG92" i="2"/>
  <c r="AG541" i="2"/>
  <c r="AG40" i="2"/>
  <c r="AG30" i="2"/>
  <c r="AG555" i="2"/>
  <c r="AG66" i="2"/>
  <c r="AG132" i="2"/>
  <c r="AG356" i="2"/>
  <c r="AG643" i="2"/>
  <c r="AG145" i="2"/>
  <c r="AG458" i="2"/>
  <c r="AG690" i="2"/>
  <c r="AG178" i="2"/>
  <c r="AG118" i="2"/>
  <c r="AG612" i="2"/>
  <c r="AG257" i="2"/>
  <c r="AG633" i="2"/>
  <c r="AG31" i="2"/>
  <c r="AG98" i="2"/>
  <c r="AG464" i="2"/>
  <c r="AG519" i="2"/>
  <c r="AG304" i="2"/>
  <c r="AG11" i="2"/>
  <c r="AG707" i="2"/>
  <c r="AG252" i="2"/>
  <c r="AG343" i="2"/>
  <c r="AG525" i="2"/>
  <c r="AG162" i="2"/>
  <c r="AG75" i="2"/>
  <c r="AG86" i="2"/>
  <c r="AG406" i="2"/>
  <c r="AG730" i="2"/>
  <c r="AG587" i="2"/>
  <c r="AG168" i="2"/>
  <c r="AG123" i="2"/>
  <c r="AG597" i="2"/>
  <c r="AG197" i="2"/>
  <c r="AG169" i="2"/>
  <c r="AG516" i="2"/>
  <c r="AG450" i="2"/>
  <c r="AG477" i="2"/>
  <c r="AG121" i="2"/>
  <c r="AG80" i="2"/>
  <c r="AG473" i="2"/>
  <c r="AG65" i="2"/>
  <c r="AG55" i="2"/>
  <c r="AG440" i="2"/>
  <c r="AG129" i="2"/>
  <c r="AG325" i="2"/>
  <c r="AG33" i="2"/>
  <c r="AG274" i="2"/>
  <c r="AG539" i="2"/>
  <c r="AG579" i="2"/>
  <c r="AG181" i="2"/>
  <c r="AG17" i="2"/>
  <c r="AG686" i="2"/>
  <c r="AG566" i="2"/>
  <c r="AG15" i="2"/>
  <c r="AG243" i="2"/>
  <c r="AG391" i="2"/>
  <c r="AG220" i="2"/>
  <c r="AG352" i="2"/>
  <c r="AG26" i="2"/>
  <c r="AG665" i="2"/>
  <c r="AG698" i="2"/>
  <c r="AG147" i="2"/>
  <c r="AG9" i="2"/>
  <c r="AG510" i="2"/>
  <c r="AG652" i="2"/>
  <c r="AG675" i="2"/>
  <c r="AG294" i="2"/>
  <c r="AG576" i="2"/>
  <c r="AG656" i="2"/>
  <c r="AG159" i="2"/>
  <c r="AG420" i="2"/>
  <c r="AG13" i="2"/>
  <c r="AG400" i="2"/>
  <c r="AG116" i="2"/>
  <c r="AG517" i="2"/>
  <c r="AG222" i="2"/>
  <c r="AG68" i="2"/>
  <c r="AG295" i="2"/>
  <c r="AG494" i="2"/>
  <c r="AG249" i="2"/>
  <c r="AG184" i="2"/>
  <c r="AG463" i="2"/>
  <c r="AG34" i="2"/>
  <c r="AG602" i="2"/>
  <c r="AG203" i="2"/>
  <c r="AG366" i="2"/>
  <c r="AG193" i="2"/>
  <c r="AG553" i="2"/>
  <c r="AG543" i="2"/>
  <c r="AG627" i="2"/>
  <c r="AG170" i="2"/>
  <c r="AG102" i="2"/>
  <c r="AG735" i="2"/>
  <c r="AG378" i="2"/>
  <c r="AG505" i="2"/>
  <c r="AG380" i="2"/>
  <c r="AG326" i="2"/>
  <c r="AG293" i="2"/>
  <c r="AG88" i="2"/>
  <c r="AG93" i="2"/>
  <c r="AG7" i="2"/>
  <c r="AG687" i="2"/>
  <c r="AG12" i="2"/>
  <c r="AG699" i="2"/>
  <c r="AG589" i="2"/>
  <c r="AG225" i="2"/>
  <c r="AG6" i="2"/>
  <c r="AG221" i="2"/>
  <c r="AG500" i="2"/>
  <c r="AG671" i="2"/>
  <c r="AG10" i="2"/>
  <c r="AG532" i="2"/>
  <c r="AG585" i="2"/>
  <c r="AG74" i="2"/>
  <c r="AG290" i="2"/>
  <c r="AG319" i="2"/>
  <c r="AG173" i="2"/>
  <c r="AG105" i="2"/>
  <c r="AG460" i="2"/>
  <c r="AG560" i="2"/>
  <c r="AG669" i="2"/>
  <c r="AG531" i="2"/>
  <c r="AG24" i="2"/>
  <c r="AG247" i="2"/>
  <c r="AG264" i="2"/>
  <c r="AG449" i="2"/>
  <c r="AG445" i="2"/>
  <c r="AG232" i="2"/>
  <c r="AG647" i="2"/>
  <c r="AG668" i="2"/>
  <c r="AG108" i="2"/>
  <c r="AG308" i="2"/>
  <c r="AG235" i="2"/>
  <c r="AG189" i="2"/>
  <c r="AG28" i="2"/>
  <c r="AG441" i="2"/>
  <c r="AG461" i="2"/>
  <c r="AG721" i="2"/>
  <c r="AG175" i="2"/>
  <c r="AG202" i="2"/>
  <c r="AG351" i="2"/>
  <c r="AG260" i="2"/>
  <c r="AG277" i="2"/>
  <c r="AG315" i="2"/>
  <c r="AG663" i="2"/>
  <c r="AG661" i="2"/>
  <c r="AG89" i="2"/>
  <c r="AG725" i="2"/>
  <c r="AG287" i="2"/>
  <c r="AG554" i="2"/>
  <c r="AG582" i="2"/>
  <c r="AG305" i="2"/>
  <c r="AG71" i="2"/>
  <c r="AG637" i="2"/>
  <c r="AG32" i="2"/>
  <c r="AG605" i="2"/>
  <c r="AG434" i="2"/>
  <c r="AG580" i="2"/>
  <c r="AG124" i="2"/>
  <c r="AG393" i="2"/>
  <c r="AG285" i="2"/>
  <c r="AG685" i="2"/>
  <c r="AG504" i="2"/>
  <c r="AG258" i="2"/>
  <c r="AG717" i="2"/>
  <c r="AG408" i="2"/>
  <c r="AG577" i="2"/>
  <c r="AG550" i="2"/>
  <c r="AG720" i="2"/>
  <c r="AG69" i="2"/>
  <c r="AG240" i="2"/>
  <c r="AG58" i="2"/>
  <c r="AG630" i="2"/>
  <c r="AG714" i="2"/>
  <c r="AG575" i="2"/>
  <c r="AG322" i="2"/>
  <c r="AG51" i="2"/>
  <c r="AG329" i="2"/>
  <c r="AG588" i="2"/>
  <c r="AG47" i="2"/>
  <c r="AG376" i="2"/>
  <c r="AG272" i="2"/>
  <c r="AG619" i="2"/>
  <c r="AG374" i="2"/>
  <c r="AG482" i="2"/>
  <c r="AG428" i="2"/>
  <c r="AG346" i="2"/>
  <c r="AG19" i="2"/>
  <c r="AG666" i="2"/>
  <c r="AG609" i="2"/>
  <c r="AG215" i="2"/>
  <c r="AG383" i="2"/>
  <c r="AG571" i="2"/>
  <c r="AG563" i="2"/>
  <c r="AG286" i="2"/>
  <c r="AG552" i="2"/>
  <c r="AG556" i="2"/>
  <c r="AG234" i="2"/>
  <c r="AG231" i="2"/>
  <c r="AG508" i="2"/>
  <c r="AG327" i="2"/>
  <c r="AG198" i="2"/>
  <c r="AG229" i="2"/>
  <c r="AG392" i="2"/>
  <c r="AG182" i="2"/>
  <c r="AG451" i="2"/>
  <c r="AG491" i="2"/>
  <c r="AG44" i="2"/>
  <c r="AG711" i="2"/>
  <c r="AG125" i="2"/>
  <c r="AG715" i="2"/>
  <c r="AG535" i="2"/>
  <c r="AG87" i="2"/>
  <c r="AG79" i="2"/>
  <c r="AG722" i="2"/>
  <c r="AG590" i="2"/>
  <c r="AG596" i="2"/>
  <c r="AG485" i="2"/>
  <c r="AG648" i="2"/>
  <c r="AG273" i="2"/>
  <c r="AG586" i="2"/>
  <c r="AG379" i="2"/>
  <c r="AG57" i="2"/>
  <c r="AG323" i="2"/>
  <c r="AG729" i="2"/>
  <c r="AG659" i="2"/>
  <c r="AG465" i="2"/>
  <c r="AG363" i="2"/>
  <c r="AG426" i="2"/>
  <c r="AG583" i="2"/>
  <c r="AG431" i="2"/>
  <c r="AG130" i="2"/>
  <c r="AG558" i="2"/>
  <c r="AG99" i="2"/>
  <c r="AG64" i="2"/>
  <c r="AG160" i="2"/>
  <c r="AG158" i="2"/>
  <c r="AG628" i="2"/>
  <c r="AG214" i="2"/>
  <c r="AG63" i="2"/>
  <c r="AG106" i="2"/>
  <c r="AG518" i="2"/>
  <c r="AG570" i="2"/>
  <c r="AG672" i="2"/>
  <c r="AG610" i="2"/>
  <c r="AG278" i="2"/>
  <c r="AG573" i="2"/>
  <c r="AG348" i="2"/>
  <c r="AG409" i="2"/>
  <c r="AG120" i="2"/>
  <c r="AG677" i="2"/>
  <c r="AG498" i="2"/>
  <c r="AG311" i="2"/>
  <c r="AG437" i="2"/>
  <c r="AG387" i="2"/>
  <c r="AG267" i="2"/>
  <c r="AG78" i="2"/>
  <c r="AG373" i="2"/>
  <c r="AG161" i="2"/>
  <c r="AG613" i="2"/>
  <c r="AG615" i="2"/>
  <c r="AG313" i="2"/>
  <c r="AG513" i="2"/>
  <c r="AG263" i="2"/>
  <c r="AG599" i="2"/>
  <c r="AG649" i="2"/>
  <c r="AG557" i="2"/>
  <c r="AG702" i="2"/>
  <c r="AG163" i="2"/>
  <c r="AG296" i="2"/>
  <c r="AG641" i="2"/>
  <c r="AG528" i="2"/>
  <c r="AG704" i="2"/>
  <c r="AG653" i="2"/>
  <c r="AG219" i="2"/>
  <c r="AG133" i="2"/>
  <c r="AG72" i="2"/>
  <c r="AG594" i="2"/>
  <c r="AG703" i="2"/>
  <c r="AG462" i="2"/>
  <c r="AG705" i="2"/>
  <c r="AG403" i="2"/>
  <c r="AG620" i="2"/>
  <c r="AG241" i="2"/>
  <c r="AG117" i="2"/>
  <c r="AG237" i="2"/>
  <c r="AG457" i="2"/>
  <c r="AG149" i="2"/>
  <c r="AG646" i="2"/>
  <c r="AG718" i="2"/>
  <c r="AG266" i="2"/>
  <c r="AG265" i="2"/>
  <c r="AG107" i="2"/>
  <c r="AG298" i="2"/>
  <c r="AG245" i="2"/>
  <c r="AG601" i="2"/>
  <c r="AG655" i="2"/>
  <c r="AG238" i="2"/>
  <c r="AG604" i="2"/>
  <c r="AG591" i="2"/>
  <c r="AG533" i="2"/>
  <c r="AG318" i="2"/>
  <c r="AG737" i="2"/>
  <c r="AG416" i="2"/>
  <c r="AG692" i="2"/>
  <c r="AG736" i="2"/>
  <c r="AG223" i="2"/>
  <c r="AG598" i="2"/>
  <c r="AG155" i="2"/>
  <c r="AG502" i="2"/>
  <c r="AG455" i="2"/>
  <c r="AG538" i="2"/>
  <c r="AG551" i="2"/>
  <c r="AG101" i="2"/>
  <c r="AG545" i="2"/>
  <c r="AG209" i="2"/>
  <c r="AG261" i="2"/>
  <c r="AG623" i="2"/>
  <c r="AG375" i="2"/>
  <c r="AG211" i="2"/>
  <c r="AG523" i="2"/>
  <c r="AG701" i="2"/>
  <c r="AG199" i="2"/>
  <c r="AG644" i="2"/>
  <c r="AG526" i="2"/>
  <c r="AG542" i="2"/>
  <c r="AG565" i="2"/>
  <c r="AG430" i="2"/>
  <c r="AG150" i="2"/>
  <c r="AG283" i="2"/>
  <c r="AG708" i="2"/>
  <c r="AG706" i="2"/>
  <c r="AG208" i="2"/>
  <c r="AG332" i="2"/>
  <c r="AG732" i="2"/>
  <c r="AG466" i="2"/>
  <c r="AG270" i="2"/>
  <c r="AG127" i="2"/>
  <c r="AG279" i="2"/>
  <c r="AG581" i="2"/>
  <c r="AG414" i="2"/>
  <c r="AG389" i="2"/>
  <c r="AG410" i="2"/>
  <c r="AG561" i="2"/>
  <c r="AG471" i="2"/>
  <c r="AG567" i="2"/>
  <c r="AG333" i="2"/>
  <c r="AG584" i="2"/>
  <c r="AG499" i="2"/>
  <c r="AG593" i="2"/>
  <c r="AG171" i="2"/>
  <c r="AG289" i="2"/>
  <c r="AG688" i="2"/>
  <c r="AG365" i="2"/>
  <c r="AG349" i="2"/>
  <c r="AG212" i="2"/>
  <c r="AG684" i="2"/>
  <c r="AG624" i="2"/>
  <c r="AG731" i="2"/>
  <c r="AG640" i="2"/>
  <c r="AG564" i="2"/>
  <c r="AG695" i="2"/>
  <c r="AG314" i="2"/>
  <c r="AG693" i="2"/>
  <c r="AG497" i="2"/>
  <c r="AG664" i="2"/>
  <c r="AG683" i="2"/>
  <c r="AG697" i="2"/>
  <c r="AG547" i="2"/>
  <c r="AG438" i="2"/>
  <c r="AG592" i="2"/>
  <c r="AG728" i="2"/>
  <c r="AG680" i="2"/>
  <c r="AG483" i="2"/>
  <c r="AG694" i="2"/>
  <c r="AG681" i="2"/>
  <c r="AG679" i="2"/>
  <c r="AG724" i="2"/>
  <c r="AG716" i="2"/>
  <c r="AG700" i="2"/>
  <c r="AG727" i="2"/>
  <c r="AG689" i="2"/>
  <c r="AG636" i="2"/>
  <c r="AG710" i="2"/>
  <c r="AG733" i="2"/>
  <c r="AG738" i="2"/>
  <c r="AF632" i="2"/>
  <c r="AF429" i="2"/>
  <c r="AF432" i="2"/>
  <c r="AF94" i="2"/>
  <c r="AF204" i="2"/>
  <c r="AF353" i="2"/>
  <c r="AF297" i="2"/>
  <c r="AF306" i="2"/>
  <c r="AF606" i="2"/>
  <c r="AF527" i="2"/>
  <c r="AF185" i="2"/>
  <c r="AF299" i="2"/>
  <c r="AF109" i="2"/>
  <c r="AF616" i="2"/>
  <c r="AF48" i="2"/>
  <c r="AF213" i="2"/>
  <c r="AF368" i="2"/>
  <c r="AF595" i="2"/>
  <c r="AF536" i="2"/>
  <c r="AF307" i="2"/>
  <c r="AF190" i="2"/>
  <c r="AF422" i="2"/>
  <c r="AF361" i="2"/>
  <c r="AF524" i="2"/>
  <c r="AF478" i="2"/>
  <c r="AF194" i="2"/>
  <c r="AF103" i="2"/>
  <c r="AF608" i="2"/>
  <c r="AF600" i="2"/>
  <c r="AF370" i="2"/>
  <c r="AF424" i="2"/>
  <c r="AF137" i="2"/>
  <c r="AF369" i="2"/>
  <c r="AF709" i="2"/>
  <c r="AF16" i="2"/>
  <c r="AF712" i="2"/>
  <c r="AF81" i="2"/>
  <c r="AF654" i="2"/>
  <c r="AF126" i="2"/>
  <c r="AF453" i="2"/>
  <c r="AF90" i="2"/>
  <c r="AF479" i="2"/>
  <c r="AF321" i="2"/>
  <c r="AF476" i="2"/>
  <c r="AF228" i="2"/>
  <c r="AF444" i="2"/>
  <c r="AF574" i="2"/>
  <c r="AF425" i="2"/>
  <c r="AF320" i="2"/>
  <c r="AF350" i="2"/>
  <c r="AF291" i="2"/>
  <c r="AF614" i="2"/>
  <c r="AF253" i="2"/>
  <c r="AF205" i="2"/>
  <c r="AF144" i="2"/>
  <c r="AF470" i="2"/>
  <c r="AF495" i="2"/>
  <c r="AF501" i="2"/>
  <c r="AF255" i="2"/>
  <c r="AF396" i="2"/>
  <c r="AF275" i="2"/>
  <c r="AF183" i="2"/>
  <c r="AF301" i="2"/>
  <c r="AF256" i="2"/>
  <c r="AF339" i="2"/>
  <c r="AF399" i="2"/>
  <c r="AF548" i="2"/>
  <c r="AF341" i="2"/>
  <c r="AF509" i="2"/>
  <c r="AF140" i="2"/>
  <c r="AF417" i="2"/>
  <c r="AF559" i="2"/>
  <c r="AF153" i="2"/>
  <c r="AF176" i="2"/>
  <c r="AF372" i="2"/>
  <c r="AF114" i="2"/>
  <c r="AF25" i="2"/>
  <c r="AF84" i="2"/>
  <c r="AF206" i="2"/>
  <c r="AF143" i="2"/>
  <c r="AF167" i="2"/>
  <c r="AF529" i="2"/>
  <c r="AF218" i="2"/>
  <c r="AF336" i="2"/>
  <c r="AF388" i="2"/>
  <c r="AF113" i="2"/>
  <c r="AF515" i="2"/>
  <c r="AF41" i="2"/>
  <c r="AF384" i="2"/>
  <c r="AF268" i="2"/>
  <c r="AF394" i="2"/>
  <c r="AF111" i="2"/>
  <c r="AF316" i="2"/>
  <c r="AF335" i="2"/>
  <c r="AF446" i="2"/>
  <c r="AF100" i="2"/>
  <c r="AF625" i="2"/>
  <c r="AF27" i="2"/>
  <c r="AF157" i="2"/>
  <c r="AF401" i="2"/>
  <c r="AF667" i="2"/>
  <c r="AF172" i="2"/>
  <c r="AF236" i="2"/>
  <c r="AF626" i="2"/>
  <c r="AF36" i="2"/>
  <c r="AF358" i="2"/>
  <c r="AF45" i="2"/>
  <c r="AF390" i="2"/>
  <c r="AF481" i="2"/>
  <c r="AF37" i="2"/>
  <c r="AF337" i="2"/>
  <c r="AF330" i="2"/>
  <c r="AF435" i="2"/>
  <c r="AF62" i="2"/>
  <c r="AF269" i="2"/>
  <c r="AF21" i="2"/>
  <c r="AF367" i="2"/>
  <c r="AF317" i="2"/>
  <c r="AF122" i="2"/>
  <c r="AF723" i="2"/>
  <c r="AF719" i="2"/>
  <c r="AF540" i="2"/>
  <c r="AF310" i="2"/>
  <c r="AF230" i="2"/>
  <c r="AF324" i="2"/>
  <c r="AF91" i="2"/>
  <c r="AF8" i="2"/>
  <c r="AF262" i="2"/>
  <c r="AF385" i="2"/>
  <c r="AF210" i="2"/>
  <c r="AF112" i="2"/>
  <c r="AF474" i="2"/>
  <c r="AF674" i="2"/>
  <c r="AF360" i="2"/>
  <c r="AF244" i="2"/>
  <c r="AF302" i="2"/>
  <c r="AF217" i="2"/>
  <c r="AF398" i="2"/>
  <c r="AF673" i="2"/>
  <c r="AF662" i="2"/>
  <c r="AF638" i="2"/>
  <c r="AF14" i="2"/>
  <c r="AF359" i="2"/>
  <c r="AF381" i="2"/>
  <c r="AF411" i="2"/>
  <c r="AF82" i="2"/>
  <c r="AF578" i="2"/>
  <c r="AF404" i="2"/>
  <c r="AF174" i="2"/>
  <c r="AF475" i="2"/>
  <c r="AF436" i="2"/>
  <c r="AF456" i="2"/>
  <c r="AF151" i="2"/>
  <c r="AF670" i="2"/>
  <c r="AF506" i="2"/>
  <c r="AF259" i="2"/>
  <c r="AF152" i="2"/>
  <c r="AF423" i="2"/>
  <c r="AF20" i="2"/>
  <c r="AF191" i="2"/>
  <c r="AF549" i="2"/>
  <c r="AF56" i="2"/>
  <c r="AF468" i="2"/>
  <c r="AF442" i="2"/>
  <c r="AF49" i="2"/>
  <c r="AF635" i="2"/>
  <c r="AF104" i="2"/>
  <c r="AF246" i="2"/>
  <c r="AF493" i="2"/>
  <c r="AF397" i="2"/>
  <c r="AF300" i="2"/>
  <c r="AF242" i="2"/>
  <c r="AF537" i="2"/>
  <c r="AF512" i="2"/>
  <c r="AF61" i="2"/>
  <c r="AF514" i="2"/>
  <c r="AF271" i="2"/>
  <c r="AF642" i="2"/>
  <c r="AF621" i="2"/>
  <c r="AF18" i="2"/>
  <c r="AF678" i="2"/>
  <c r="AF46" i="2"/>
  <c r="AF639" i="2"/>
  <c r="AF562" i="2"/>
  <c r="AF611" i="2"/>
  <c r="AF734" i="2"/>
  <c r="AF371" i="2"/>
  <c r="AF459" i="2"/>
  <c r="AF618" i="2"/>
  <c r="AF180" i="2"/>
  <c r="AF484" i="2"/>
  <c r="AF572" i="2"/>
  <c r="AF357" i="2"/>
  <c r="AF42" i="2"/>
  <c r="AF433" i="2"/>
  <c r="AF226" i="2"/>
  <c r="AF43" i="2"/>
  <c r="AF216" i="2"/>
  <c r="AF660" i="2"/>
  <c r="AF340" i="2"/>
  <c r="AF412" i="2"/>
  <c r="AF239" i="2"/>
  <c r="AF364" i="2"/>
  <c r="AF251" i="2"/>
  <c r="AF418" i="2"/>
  <c r="AF607" i="2"/>
  <c r="AF634" i="2"/>
  <c r="AF448" i="2"/>
  <c r="AF657" i="2"/>
  <c r="AF658" i="2"/>
  <c r="AF52" i="2"/>
  <c r="AF5" i="2"/>
  <c r="AF53" i="2"/>
  <c r="AF138" i="2"/>
  <c r="AF382" i="2"/>
  <c r="AF650" i="2"/>
  <c r="AF115" i="2"/>
  <c r="AF227" i="2"/>
  <c r="AF254" i="2"/>
  <c r="AF480" i="2"/>
  <c r="AF312" i="2"/>
  <c r="AF503" i="2"/>
  <c r="AF188" i="2"/>
  <c r="AF534" i="2"/>
  <c r="AF280" i="2"/>
  <c r="AF192" i="2"/>
  <c r="AF377" i="2"/>
  <c r="AF629" i="2"/>
  <c r="AF331" i="2"/>
  <c r="AF288" i="2"/>
  <c r="AF83" i="2"/>
  <c r="AF38" i="2"/>
  <c r="AF200" i="2"/>
  <c r="AF489" i="2"/>
  <c r="AF73" i="2"/>
  <c r="AF454" i="2"/>
  <c r="AF487" i="2"/>
  <c r="AF682" i="2"/>
  <c r="AF23" i="2"/>
  <c r="AF355" i="2"/>
  <c r="AF292" i="2"/>
  <c r="AF443" i="2"/>
  <c r="AF427" i="2"/>
  <c r="AF97" i="2"/>
  <c r="AF187" i="2"/>
  <c r="AF309" i="2"/>
  <c r="AF22" i="2"/>
  <c r="AF405" i="2"/>
  <c r="AF195" i="2"/>
  <c r="AF617" i="2"/>
  <c r="AF651" i="2"/>
  <c r="AF486" i="2"/>
  <c r="AF134" i="2"/>
  <c r="AF60" i="2"/>
  <c r="AF50" i="2"/>
  <c r="AF146" i="2"/>
  <c r="AF344" i="2"/>
  <c r="AF395" i="2"/>
  <c r="AF407" i="2"/>
  <c r="AF415" i="2"/>
  <c r="AF569" i="2"/>
  <c r="AF439" i="2"/>
  <c r="AF691" i="2"/>
  <c r="AF546" i="2"/>
  <c r="AF488" i="2"/>
  <c r="AF347" i="2"/>
  <c r="AF713" i="2"/>
  <c r="AF520" i="2"/>
  <c r="AF110" i="2"/>
  <c r="AF492" i="2"/>
  <c r="AF70" i="2"/>
  <c r="AF386" i="2"/>
  <c r="AF522" i="2"/>
  <c r="AF282" i="2"/>
  <c r="AF696" i="2"/>
  <c r="AF362" i="2"/>
  <c r="AF467" i="2"/>
  <c r="AF469" i="2"/>
  <c r="AF511" i="2"/>
  <c r="AF402" i="2"/>
  <c r="AF95" i="2"/>
  <c r="AF119" i="2"/>
  <c r="AF135" i="2"/>
  <c r="AF413" i="2"/>
  <c r="AF354" i="2"/>
  <c r="AF544" i="2"/>
  <c r="AF35" i="2"/>
  <c r="AF39" i="2"/>
  <c r="AF207" i="2"/>
  <c r="AF421" i="2"/>
  <c r="AF77" i="2"/>
  <c r="AF54" i="2"/>
  <c r="AF186" i="2"/>
  <c r="AF3" i="2"/>
  <c r="AF631" i="2"/>
  <c r="AF345" i="2"/>
  <c r="AF142" i="2"/>
  <c r="AF603" i="2"/>
  <c r="AF76" i="2"/>
  <c r="AF165" i="2"/>
  <c r="AF166" i="2"/>
  <c r="AF496" i="2"/>
  <c r="AF521" i="2"/>
  <c r="AF233" i="2"/>
  <c r="AF338" i="2"/>
  <c r="AF196" i="2"/>
  <c r="AF67" i="2"/>
  <c r="AF726" i="2"/>
  <c r="AF85" i="2"/>
  <c r="AF676" i="2"/>
  <c r="AF177" i="2"/>
  <c r="AF472" i="2"/>
  <c r="AF224" i="2"/>
  <c r="AF328" i="2"/>
  <c r="AF530" i="2"/>
  <c r="AF29" i="2"/>
  <c r="AF447" i="2"/>
  <c r="AF303" i="2"/>
  <c r="AF276" i="2"/>
  <c r="AF4" i="2"/>
  <c r="AF568" i="2"/>
  <c r="AF164" i="2"/>
  <c r="AF419" i="2"/>
  <c r="AF136" i="2"/>
  <c r="AF148" i="2"/>
  <c r="AF645" i="2"/>
  <c r="AF281" i="2"/>
  <c r="AF622" i="2"/>
  <c r="AF128" i="2"/>
  <c r="AF284" i="2"/>
  <c r="AF96" i="2"/>
  <c r="AF154" i="2"/>
  <c r="AF179" i="2"/>
  <c r="AF248" i="2"/>
  <c r="AF342" i="2"/>
  <c r="AF201" i="2"/>
  <c r="AF131" i="2"/>
  <c r="AF59" i="2"/>
  <c r="AF334" i="2"/>
  <c r="AF250" i="2"/>
  <c r="AF2" i="2"/>
  <c r="AF139" i="2"/>
  <c r="AF507" i="2"/>
  <c r="AF490" i="2"/>
  <c r="AF452" i="2"/>
  <c r="AF141" i="2"/>
  <c r="AF156" i="2"/>
  <c r="AF92" i="2"/>
  <c r="AF541" i="2"/>
  <c r="AF40" i="2"/>
  <c r="AF30" i="2"/>
  <c r="AF555" i="2"/>
  <c r="AF66" i="2"/>
  <c r="AF132" i="2"/>
  <c r="AF356" i="2"/>
  <c r="AF643" i="2"/>
  <c r="AF145" i="2"/>
  <c r="AF458" i="2"/>
  <c r="AF690" i="2"/>
  <c r="AF178" i="2"/>
  <c r="AF118" i="2"/>
  <c r="AF612" i="2"/>
  <c r="AF257" i="2"/>
  <c r="AF633" i="2"/>
  <c r="AF31" i="2"/>
  <c r="AF98" i="2"/>
  <c r="AF464" i="2"/>
  <c r="AF519" i="2"/>
  <c r="AF304" i="2"/>
  <c r="AF11" i="2"/>
  <c r="AF707" i="2"/>
  <c r="AF252" i="2"/>
  <c r="AF343" i="2"/>
  <c r="AF525" i="2"/>
  <c r="AF162" i="2"/>
  <c r="AF75" i="2"/>
  <c r="AF86" i="2"/>
  <c r="AF406" i="2"/>
  <c r="AF730" i="2"/>
  <c r="AF587" i="2"/>
  <c r="AF168" i="2"/>
  <c r="AF123" i="2"/>
  <c r="AF597" i="2"/>
  <c r="AF197" i="2"/>
  <c r="AF169" i="2"/>
  <c r="AF516" i="2"/>
  <c r="AF450" i="2"/>
  <c r="AF477" i="2"/>
  <c r="AF121" i="2"/>
  <c r="AF80" i="2"/>
  <c r="AF473" i="2"/>
  <c r="AF65" i="2"/>
  <c r="AF55" i="2"/>
  <c r="AF440" i="2"/>
  <c r="AF129" i="2"/>
  <c r="AF325" i="2"/>
  <c r="AF33" i="2"/>
  <c r="AF274" i="2"/>
  <c r="AF539" i="2"/>
  <c r="AF579" i="2"/>
  <c r="AF181" i="2"/>
  <c r="AF17" i="2"/>
  <c r="AF686" i="2"/>
  <c r="AF566" i="2"/>
  <c r="AF15" i="2"/>
  <c r="AF243" i="2"/>
  <c r="AF391" i="2"/>
  <c r="AF220" i="2"/>
  <c r="AF352" i="2"/>
  <c r="AF26" i="2"/>
  <c r="AF665" i="2"/>
  <c r="AF698" i="2"/>
  <c r="AF147" i="2"/>
  <c r="AF9" i="2"/>
  <c r="AF510" i="2"/>
  <c r="AF652" i="2"/>
  <c r="AF675" i="2"/>
  <c r="AF294" i="2"/>
  <c r="AF576" i="2"/>
  <c r="AF656" i="2"/>
  <c r="AF159" i="2"/>
  <c r="AF420" i="2"/>
  <c r="AF13" i="2"/>
  <c r="AF400" i="2"/>
  <c r="AF116" i="2"/>
  <c r="AF517" i="2"/>
  <c r="AF222" i="2"/>
  <c r="AF68" i="2"/>
  <c r="AF295" i="2"/>
  <c r="AF494" i="2"/>
  <c r="AF249" i="2"/>
  <c r="AF184" i="2"/>
  <c r="AF463" i="2"/>
  <c r="AF34" i="2"/>
  <c r="AF602" i="2"/>
  <c r="AF203" i="2"/>
  <c r="AF366" i="2"/>
  <c r="AF193" i="2"/>
  <c r="AF553" i="2"/>
  <c r="AF543" i="2"/>
  <c r="AF627" i="2"/>
  <c r="AF170" i="2"/>
  <c r="AF102" i="2"/>
  <c r="AF735" i="2"/>
  <c r="AF378" i="2"/>
  <c r="AF505" i="2"/>
  <c r="AF380" i="2"/>
  <c r="AF326" i="2"/>
  <c r="AF293" i="2"/>
  <c r="AF88" i="2"/>
  <c r="AF93" i="2"/>
  <c r="AF7" i="2"/>
  <c r="AF687" i="2"/>
  <c r="AF12" i="2"/>
  <c r="AF699" i="2"/>
  <c r="AF589" i="2"/>
  <c r="AF225" i="2"/>
  <c r="AF6" i="2"/>
  <c r="AF221" i="2"/>
  <c r="AF500" i="2"/>
  <c r="AF671" i="2"/>
  <c r="AF10" i="2"/>
  <c r="AF532" i="2"/>
  <c r="AF585" i="2"/>
  <c r="AF74" i="2"/>
  <c r="AF290" i="2"/>
  <c r="AF319" i="2"/>
  <c r="AF173" i="2"/>
  <c r="AF105" i="2"/>
  <c r="AF460" i="2"/>
  <c r="AF560" i="2"/>
  <c r="AF669" i="2"/>
  <c r="AF531" i="2"/>
  <c r="AF24" i="2"/>
  <c r="AF247" i="2"/>
  <c r="AF264" i="2"/>
  <c r="AF449" i="2"/>
  <c r="AF445" i="2"/>
  <c r="AF232" i="2"/>
  <c r="AF647" i="2"/>
  <c r="AF668" i="2"/>
  <c r="AF108" i="2"/>
  <c r="AF308" i="2"/>
  <c r="AF235" i="2"/>
  <c r="AF189" i="2"/>
  <c r="AF28" i="2"/>
  <c r="AF441" i="2"/>
  <c r="AF461" i="2"/>
  <c r="AF721" i="2"/>
  <c r="AF175" i="2"/>
  <c r="AF202" i="2"/>
  <c r="AF351" i="2"/>
  <c r="AF260" i="2"/>
  <c r="AF277" i="2"/>
  <c r="AF315" i="2"/>
  <c r="AF663" i="2"/>
  <c r="AF661" i="2"/>
  <c r="AF89" i="2"/>
  <c r="AF725" i="2"/>
  <c r="AF287" i="2"/>
  <c r="AF554" i="2"/>
  <c r="AF582" i="2"/>
  <c r="AF305" i="2"/>
  <c r="AF71" i="2"/>
  <c r="AF637" i="2"/>
  <c r="AF32" i="2"/>
  <c r="AF605" i="2"/>
  <c r="AF434" i="2"/>
  <c r="AF580" i="2"/>
  <c r="AF124" i="2"/>
  <c r="AF393" i="2"/>
  <c r="AF285" i="2"/>
  <c r="AF685" i="2"/>
  <c r="AF504" i="2"/>
  <c r="AF258" i="2"/>
  <c r="AF717" i="2"/>
  <c r="AF408" i="2"/>
  <c r="AF577" i="2"/>
  <c r="AF550" i="2"/>
  <c r="AF720" i="2"/>
  <c r="AF69" i="2"/>
  <c r="AF240" i="2"/>
  <c r="AF58" i="2"/>
  <c r="AF630" i="2"/>
  <c r="AF714" i="2"/>
  <c r="AF575" i="2"/>
  <c r="AF322" i="2"/>
  <c r="AF51" i="2"/>
  <c r="AF329" i="2"/>
  <c r="AF588" i="2"/>
  <c r="AF47" i="2"/>
  <c r="AF376" i="2"/>
  <c r="AF272" i="2"/>
  <c r="AF619" i="2"/>
  <c r="AF374" i="2"/>
  <c r="AF482" i="2"/>
  <c r="AF428" i="2"/>
  <c r="AF346" i="2"/>
  <c r="AF19" i="2"/>
  <c r="AF666" i="2"/>
  <c r="AF609" i="2"/>
  <c r="AF215" i="2"/>
  <c r="AF383" i="2"/>
  <c r="AF571" i="2"/>
  <c r="AF563" i="2"/>
  <c r="AF286" i="2"/>
  <c r="AF552" i="2"/>
  <c r="AF556" i="2"/>
  <c r="AF234" i="2"/>
  <c r="AF231" i="2"/>
  <c r="AF508" i="2"/>
  <c r="AF327" i="2"/>
  <c r="AF198" i="2"/>
  <c r="AF229" i="2"/>
  <c r="AF392" i="2"/>
  <c r="AF182" i="2"/>
  <c r="AF451" i="2"/>
  <c r="AF491" i="2"/>
  <c r="AF44" i="2"/>
  <c r="AF711" i="2"/>
  <c r="AF125" i="2"/>
  <c r="AF715" i="2"/>
  <c r="AF535" i="2"/>
  <c r="AF87" i="2"/>
  <c r="AF79" i="2"/>
  <c r="AF722" i="2"/>
  <c r="AF590" i="2"/>
  <c r="AF596" i="2"/>
  <c r="AF485" i="2"/>
  <c r="AF648" i="2"/>
  <c r="AF273" i="2"/>
  <c r="AF586" i="2"/>
  <c r="AF379" i="2"/>
  <c r="AF57" i="2"/>
  <c r="AF323" i="2"/>
  <c r="AF729" i="2"/>
  <c r="AF659" i="2"/>
  <c r="AF465" i="2"/>
  <c r="AF363" i="2"/>
  <c r="AF426" i="2"/>
  <c r="AF583" i="2"/>
  <c r="AF431" i="2"/>
  <c r="AF130" i="2"/>
  <c r="AF558" i="2"/>
  <c r="AF99" i="2"/>
  <c r="AF64" i="2"/>
  <c r="AF160" i="2"/>
  <c r="AF158" i="2"/>
  <c r="AF628" i="2"/>
  <c r="AF214" i="2"/>
  <c r="AF63" i="2"/>
  <c r="AF106" i="2"/>
  <c r="AF518" i="2"/>
  <c r="AF570" i="2"/>
  <c r="AF672" i="2"/>
  <c r="AF610" i="2"/>
  <c r="AF278" i="2"/>
  <c r="AF573" i="2"/>
  <c r="AF348" i="2"/>
  <c r="AF409" i="2"/>
  <c r="AF120" i="2"/>
  <c r="AF677" i="2"/>
  <c r="AF498" i="2"/>
  <c r="AF311" i="2"/>
  <c r="AF437" i="2"/>
  <c r="AF387" i="2"/>
  <c r="AF267" i="2"/>
  <c r="AF78" i="2"/>
  <c r="AF373" i="2"/>
  <c r="AF161" i="2"/>
  <c r="AF613" i="2"/>
  <c r="AF615" i="2"/>
  <c r="AF313" i="2"/>
  <c r="AF513" i="2"/>
  <c r="AF263" i="2"/>
  <c r="AF599" i="2"/>
  <c r="AF649" i="2"/>
  <c r="AF557" i="2"/>
  <c r="AF702" i="2"/>
  <c r="AF163" i="2"/>
  <c r="AF296" i="2"/>
  <c r="AF641" i="2"/>
  <c r="AF528" i="2"/>
  <c r="AF704" i="2"/>
  <c r="AF653" i="2"/>
  <c r="AF219" i="2"/>
  <c r="AF133" i="2"/>
  <c r="AF72" i="2"/>
  <c r="AF594" i="2"/>
  <c r="AF703" i="2"/>
  <c r="AF462" i="2"/>
  <c r="AF705" i="2"/>
  <c r="AF403" i="2"/>
  <c r="AF620" i="2"/>
  <c r="AF241" i="2"/>
  <c r="AF117" i="2"/>
  <c r="AF237" i="2"/>
  <c r="AF457" i="2"/>
  <c r="AF149" i="2"/>
  <c r="AF646" i="2"/>
  <c r="AF718" i="2"/>
  <c r="AF266" i="2"/>
  <c r="AF265" i="2"/>
  <c r="AF107" i="2"/>
  <c r="AF298" i="2"/>
  <c r="AF245" i="2"/>
  <c r="AF601" i="2"/>
  <c r="AF655" i="2"/>
  <c r="AF238" i="2"/>
  <c r="AF604" i="2"/>
  <c r="AF591" i="2"/>
  <c r="AF533" i="2"/>
  <c r="AF318" i="2"/>
  <c r="AF737" i="2"/>
  <c r="AF416" i="2"/>
  <c r="AF692" i="2"/>
  <c r="AF736" i="2"/>
  <c r="AF223" i="2"/>
  <c r="AF598" i="2"/>
  <c r="AF155" i="2"/>
  <c r="AF502" i="2"/>
  <c r="AF455" i="2"/>
  <c r="AF538" i="2"/>
  <c r="AF551" i="2"/>
  <c r="AF101" i="2"/>
  <c r="AF545" i="2"/>
  <c r="AF209" i="2"/>
  <c r="AF261" i="2"/>
  <c r="AF623" i="2"/>
  <c r="AF375" i="2"/>
  <c r="AF211" i="2"/>
  <c r="AF523" i="2"/>
  <c r="AF701" i="2"/>
  <c r="AF199" i="2"/>
  <c r="AF644" i="2"/>
  <c r="AF526" i="2"/>
  <c r="AF542" i="2"/>
  <c r="AF565" i="2"/>
  <c r="AF430" i="2"/>
  <c r="AF150" i="2"/>
  <c r="AF283" i="2"/>
  <c r="AF708" i="2"/>
  <c r="AF706" i="2"/>
  <c r="AF208" i="2"/>
  <c r="AF332" i="2"/>
  <c r="AF732" i="2"/>
  <c r="AF466" i="2"/>
  <c r="AF270" i="2"/>
  <c r="AF127" i="2"/>
  <c r="AF279" i="2"/>
  <c r="AF581" i="2"/>
  <c r="AF414" i="2"/>
  <c r="AF389" i="2"/>
  <c r="AF410" i="2"/>
  <c r="AF561" i="2"/>
  <c r="AF471" i="2"/>
  <c r="AF567" i="2"/>
  <c r="AF333" i="2"/>
  <c r="AF584" i="2"/>
  <c r="AF499" i="2"/>
  <c r="AF593" i="2"/>
  <c r="AF171" i="2"/>
  <c r="AF289" i="2"/>
  <c r="AF688" i="2"/>
  <c r="AF365" i="2"/>
  <c r="AF349" i="2"/>
  <c r="AF212" i="2"/>
  <c r="AF684" i="2"/>
  <c r="AF624" i="2"/>
  <c r="AF731" i="2"/>
  <c r="AF640" i="2"/>
  <c r="AF564" i="2"/>
  <c r="AF695" i="2"/>
  <c r="AF314" i="2"/>
  <c r="AF693" i="2"/>
  <c r="AF497" i="2"/>
  <c r="AF664" i="2"/>
  <c r="AF683" i="2"/>
  <c r="AF697" i="2"/>
  <c r="AF547" i="2"/>
  <c r="AF438" i="2"/>
  <c r="AF592" i="2"/>
  <c r="AF728" i="2"/>
  <c r="AF680" i="2"/>
  <c r="AF483" i="2"/>
  <c r="AF694" i="2"/>
  <c r="AF681" i="2"/>
  <c r="AF679" i="2"/>
  <c r="AF724" i="2"/>
  <c r="AF716" i="2"/>
  <c r="AF700" i="2"/>
  <c r="AF727" i="2"/>
  <c r="AF689" i="2"/>
  <c r="AF636" i="2"/>
  <c r="AF710" i="2"/>
  <c r="AF733" i="2"/>
  <c r="AF738" i="2"/>
  <c r="AE632" i="2"/>
  <c r="AE429" i="2"/>
  <c r="AE432" i="2"/>
  <c r="AE94" i="2"/>
  <c r="AE204" i="2"/>
  <c r="AE353" i="2"/>
  <c r="AE297" i="2"/>
  <c r="AE306" i="2"/>
  <c r="AE606" i="2"/>
  <c r="AE527" i="2"/>
  <c r="AE185" i="2"/>
  <c r="AE299" i="2"/>
  <c r="AE109" i="2"/>
  <c r="AE616" i="2"/>
  <c r="AE48" i="2"/>
  <c r="AE213" i="2"/>
  <c r="AE368" i="2"/>
  <c r="AE595" i="2"/>
  <c r="AE536" i="2"/>
  <c r="AE307" i="2"/>
  <c r="AE190" i="2"/>
  <c r="AE422" i="2"/>
  <c r="AE361" i="2"/>
  <c r="AE524" i="2"/>
  <c r="AE478" i="2"/>
  <c r="AE194" i="2"/>
  <c r="AE103" i="2"/>
  <c r="AE608" i="2"/>
  <c r="AE600" i="2"/>
  <c r="AE370" i="2"/>
  <c r="AE424" i="2"/>
  <c r="AE137" i="2"/>
  <c r="AE369" i="2"/>
  <c r="AE709" i="2"/>
  <c r="AE16" i="2"/>
  <c r="AE712" i="2"/>
  <c r="AE81" i="2"/>
  <c r="AE654" i="2"/>
  <c r="AE126" i="2"/>
  <c r="AE453" i="2"/>
  <c r="AE90" i="2"/>
  <c r="AE479" i="2"/>
  <c r="AE321" i="2"/>
  <c r="AE476" i="2"/>
  <c r="AE228" i="2"/>
  <c r="AE444" i="2"/>
  <c r="AE574" i="2"/>
  <c r="AE425" i="2"/>
  <c r="AE320" i="2"/>
  <c r="AE350" i="2"/>
  <c r="AE291" i="2"/>
  <c r="AE614" i="2"/>
  <c r="AE253" i="2"/>
  <c r="AE205" i="2"/>
  <c r="AE144" i="2"/>
  <c r="AE470" i="2"/>
  <c r="AE495" i="2"/>
  <c r="AE501" i="2"/>
  <c r="AE255" i="2"/>
  <c r="AE396" i="2"/>
  <c r="AE275" i="2"/>
  <c r="AE183" i="2"/>
  <c r="AE301" i="2"/>
  <c r="AE256" i="2"/>
  <c r="AE339" i="2"/>
  <c r="AE399" i="2"/>
  <c r="AE548" i="2"/>
  <c r="AE341" i="2"/>
  <c r="AE509" i="2"/>
  <c r="AE140" i="2"/>
  <c r="AE417" i="2"/>
  <c r="AE559" i="2"/>
  <c r="AE153" i="2"/>
  <c r="AE176" i="2"/>
  <c r="AE372" i="2"/>
  <c r="AE114" i="2"/>
  <c r="AE25" i="2"/>
  <c r="AE84" i="2"/>
  <c r="AE206" i="2"/>
  <c r="AE143" i="2"/>
  <c r="AE167" i="2"/>
  <c r="AE529" i="2"/>
  <c r="AE218" i="2"/>
  <c r="AE336" i="2"/>
  <c r="AE388" i="2"/>
  <c r="AE113" i="2"/>
  <c r="AE515" i="2"/>
  <c r="AE41" i="2"/>
  <c r="AE384" i="2"/>
  <c r="AE268" i="2"/>
  <c r="AE394" i="2"/>
  <c r="AE111" i="2"/>
  <c r="AE316" i="2"/>
  <c r="AE335" i="2"/>
  <c r="AE446" i="2"/>
  <c r="AE100" i="2"/>
  <c r="AE625" i="2"/>
  <c r="AE27" i="2"/>
  <c r="AE157" i="2"/>
  <c r="AE401" i="2"/>
  <c r="AE667" i="2"/>
  <c r="AE172" i="2"/>
  <c r="AE236" i="2"/>
  <c r="AE626" i="2"/>
  <c r="AE36" i="2"/>
  <c r="AE358" i="2"/>
  <c r="AE45" i="2"/>
  <c r="AE390" i="2"/>
  <c r="AE481" i="2"/>
  <c r="AE37" i="2"/>
  <c r="AE337" i="2"/>
  <c r="AE330" i="2"/>
  <c r="AE435" i="2"/>
  <c r="AE62" i="2"/>
  <c r="AE269" i="2"/>
  <c r="AE21" i="2"/>
  <c r="AE367" i="2"/>
  <c r="AE317" i="2"/>
  <c r="AE122" i="2"/>
  <c r="AE723" i="2"/>
  <c r="AE719" i="2"/>
  <c r="AE540" i="2"/>
  <c r="AE310" i="2"/>
  <c r="AE230" i="2"/>
  <c r="AE324" i="2"/>
  <c r="AE91" i="2"/>
  <c r="AE8" i="2"/>
  <c r="AE262" i="2"/>
  <c r="AE385" i="2"/>
  <c r="AE210" i="2"/>
  <c r="AE112" i="2"/>
  <c r="AE474" i="2"/>
  <c r="AE674" i="2"/>
  <c r="AE360" i="2"/>
  <c r="AE244" i="2"/>
  <c r="AE302" i="2"/>
  <c r="AE217" i="2"/>
  <c r="AE398" i="2"/>
  <c r="AE673" i="2"/>
  <c r="AE662" i="2"/>
  <c r="AE638" i="2"/>
  <c r="AE14" i="2"/>
  <c r="AE359" i="2"/>
  <c r="AE381" i="2"/>
  <c r="AE411" i="2"/>
  <c r="AE82" i="2"/>
  <c r="AE578" i="2"/>
  <c r="AE404" i="2"/>
  <c r="AE174" i="2"/>
  <c r="AE475" i="2"/>
  <c r="AE436" i="2"/>
  <c r="AE456" i="2"/>
  <c r="AE151" i="2"/>
  <c r="AE670" i="2"/>
  <c r="AE506" i="2"/>
  <c r="AE259" i="2"/>
  <c r="AE152" i="2"/>
  <c r="AE423" i="2"/>
  <c r="AE20" i="2"/>
  <c r="AE191" i="2"/>
  <c r="AE549" i="2"/>
  <c r="AE56" i="2"/>
  <c r="AE468" i="2"/>
  <c r="AE442" i="2"/>
  <c r="AE49" i="2"/>
  <c r="AE635" i="2"/>
  <c r="AE104" i="2"/>
  <c r="AE246" i="2"/>
  <c r="AE493" i="2"/>
  <c r="AE397" i="2"/>
  <c r="AE300" i="2"/>
  <c r="AE242" i="2"/>
  <c r="AE537" i="2"/>
  <c r="AE512" i="2"/>
  <c r="AE61" i="2"/>
  <c r="AE514" i="2"/>
  <c r="AE271" i="2"/>
  <c r="AE642" i="2"/>
  <c r="AE621" i="2"/>
  <c r="AE18" i="2"/>
  <c r="AE678" i="2"/>
  <c r="AE46" i="2"/>
  <c r="AE639" i="2"/>
  <c r="AE562" i="2"/>
  <c r="AE611" i="2"/>
  <c r="AE734" i="2"/>
  <c r="AE371" i="2"/>
  <c r="AE459" i="2"/>
  <c r="AE618" i="2"/>
  <c r="AE180" i="2"/>
  <c r="AE484" i="2"/>
  <c r="AE572" i="2"/>
  <c r="AE357" i="2"/>
  <c r="AE42" i="2"/>
  <c r="AE433" i="2"/>
  <c r="AE226" i="2"/>
  <c r="AE43" i="2"/>
  <c r="AE216" i="2"/>
  <c r="AE660" i="2"/>
  <c r="AE340" i="2"/>
  <c r="AE412" i="2"/>
  <c r="AE239" i="2"/>
  <c r="AE364" i="2"/>
  <c r="AE251" i="2"/>
  <c r="AE418" i="2"/>
  <c r="AE607" i="2"/>
  <c r="AE634" i="2"/>
  <c r="AE448" i="2"/>
  <c r="AE657" i="2"/>
  <c r="AE658" i="2"/>
  <c r="AE52" i="2"/>
  <c r="AE5" i="2"/>
  <c r="AE53" i="2"/>
  <c r="AE138" i="2"/>
  <c r="AE382" i="2"/>
  <c r="AE650" i="2"/>
  <c r="AE115" i="2"/>
  <c r="AE227" i="2"/>
  <c r="AE254" i="2"/>
  <c r="AE480" i="2"/>
  <c r="AE312" i="2"/>
  <c r="AE503" i="2"/>
  <c r="AE188" i="2"/>
  <c r="AE534" i="2"/>
  <c r="AE280" i="2"/>
  <c r="AE192" i="2"/>
  <c r="AE377" i="2"/>
  <c r="AE629" i="2"/>
  <c r="AE331" i="2"/>
  <c r="AE288" i="2"/>
  <c r="AE83" i="2"/>
  <c r="AE38" i="2"/>
  <c r="AE200" i="2"/>
  <c r="AE489" i="2"/>
  <c r="AE73" i="2"/>
  <c r="AE454" i="2"/>
  <c r="AE487" i="2"/>
  <c r="AE682" i="2"/>
  <c r="AE23" i="2"/>
  <c r="AE355" i="2"/>
  <c r="AE292" i="2"/>
  <c r="AE443" i="2"/>
  <c r="AE427" i="2"/>
  <c r="AE97" i="2"/>
  <c r="AE187" i="2"/>
  <c r="AE309" i="2"/>
  <c r="AE22" i="2"/>
  <c r="AE405" i="2"/>
  <c r="AE195" i="2"/>
  <c r="AE617" i="2"/>
  <c r="AE651" i="2"/>
  <c r="AE486" i="2"/>
  <c r="AE134" i="2"/>
  <c r="AE60" i="2"/>
  <c r="AE50" i="2"/>
  <c r="AE146" i="2"/>
  <c r="AE344" i="2"/>
  <c r="AE395" i="2"/>
  <c r="AE407" i="2"/>
  <c r="AE415" i="2"/>
  <c r="AE569" i="2"/>
  <c r="AE439" i="2"/>
  <c r="AE691" i="2"/>
  <c r="AE546" i="2"/>
  <c r="AE488" i="2"/>
  <c r="AE347" i="2"/>
  <c r="AE713" i="2"/>
  <c r="AE520" i="2"/>
  <c r="AE110" i="2"/>
  <c r="AE492" i="2"/>
  <c r="AE70" i="2"/>
  <c r="AE386" i="2"/>
  <c r="AE522" i="2"/>
  <c r="AE282" i="2"/>
  <c r="AE696" i="2"/>
  <c r="AE362" i="2"/>
  <c r="AE467" i="2"/>
  <c r="AE469" i="2"/>
  <c r="AE511" i="2"/>
  <c r="AE402" i="2"/>
  <c r="AE95" i="2"/>
  <c r="AE119" i="2"/>
  <c r="AE135" i="2"/>
  <c r="AE413" i="2"/>
  <c r="AE354" i="2"/>
  <c r="AE544" i="2"/>
  <c r="AE35" i="2"/>
  <c r="AE39" i="2"/>
  <c r="AE207" i="2"/>
  <c r="AE421" i="2"/>
  <c r="AE77" i="2"/>
  <c r="AE54" i="2"/>
  <c r="AE186" i="2"/>
  <c r="AE3" i="2"/>
  <c r="AE631" i="2"/>
  <c r="AE345" i="2"/>
  <c r="AE142" i="2"/>
  <c r="AE603" i="2"/>
  <c r="AE76" i="2"/>
  <c r="AE165" i="2"/>
  <c r="AE166" i="2"/>
  <c r="AE496" i="2"/>
  <c r="AE521" i="2"/>
  <c r="AE233" i="2"/>
  <c r="AE338" i="2"/>
  <c r="AE196" i="2"/>
  <c r="AE67" i="2"/>
  <c r="AE726" i="2"/>
  <c r="AE85" i="2"/>
  <c r="AE676" i="2"/>
  <c r="AE177" i="2"/>
  <c r="AE472" i="2"/>
  <c r="AE224" i="2"/>
  <c r="AE328" i="2"/>
  <c r="AE530" i="2"/>
  <c r="AE29" i="2"/>
  <c r="AE447" i="2"/>
  <c r="AE303" i="2"/>
  <c r="AE276" i="2"/>
  <c r="AE4" i="2"/>
  <c r="AE568" i="2"/>
  <c r="AE164" i="2"/>
  <c r="AE419" i="2"/>
  <c r="AE136" i="2"/>
  <c r="AE148" i="2"/>
  <c r="AE645" i="2"/>
  <c r="AE281" i="2"/>
  <c r="AE622" i="2"/>
  <c r="AE128" i="2"/>
  <c r="AE284" i="2"/>
  <c r="AE96" i="2"/>
  <c r="AE154" i="2"/>
  <c r="AE179" i="2"/>
  <c r="AE248" i="2"/>
  <c r="AE342" i="2"/>
  <c r="AE201" i="2"/>
  <c r="AE131" i="2"/>
  <c r="AE59" i="2"/>
  <c r="AE334" i="2"/>
  <c r="AE250" i="2"/>
  <c r="AE2" i="2"/>
  <c r="AE139" i="2"/>
  <c r="AE507" i="2"/>
  <c r="AE490" i="2"/>
  <c r="AE452" i="2"/>
  <c r="AE141" i="2"/>
  <c r="AE156" i="2"/>
  <c r="AE92" i="2"/>
  <c r="AE541" i="2"/>
  <c r="AE40" i="2"/>
  <c r="AE30" i="2"/>
  <c r="AE555" i="2"/>
  <c r="AE66" i="2"/>
  <c r="AE132" i="2"/>
  <c r="AE356" i="2"/>
  <c r="AE643" i="2"/>
  <c r="AE145" i="2"/>
  <c r="AE458" i="2"/>
  <c r="AE690" i="2"/>
  <c r="AE178" i="2"/>
  <c r="AE118" i="2"/>
  <c r="AE612" i="2"/>
  <c r="AE257" i="2"/>
  <c r="AE633" i="2"/>
  <c r="AE31" i="2"/>
  <c r="AE98" i="2"/>
  <c r="AE464" i="2"/>
  <c r="AE519" i="2"/>
  <c r="AE304" i="2"/>
  <c r="AE11" i="2"/>
  <c r="AE707" i="2"/>
  <c r="AE252" i="2"/>
  <c r="AE343" i="2"/>
  <c r="AE525" i="2"/>
  <c r="AE162" i="2"/>
  <c r="AE75" i="2"/>
  <c r="AE86" i="2"/>
  <c r="AE406" i="2"/>
  <c r="AE730" i="2"/>
  <c r="AE587" i="2"/>
  <c r="AE168" i="2"/>
  <c r="AE123" i="2"/>
  <c r="AE597" i="2"/>
  <c r="AE197" i="2"/>
  <c r="AE169" i="2"/>
  <c r="AE516" i="2"/>
  <c r="AE450" i="2"/>
  <c r="AE477" i="2"/>
  <c r="AE121" i="2"/>
  <c r="AE80" i="2"/>
  <c r="AE473" i="2"/>
  <c r="AE65" i="2"/>
  <c r="AE55" i="2"/>
  <c r="AE440" i="2"/>
  <c r="AE129" i="2"/>
  <c r="AE325" i="2"/>
  <c r="AE33" i="2"/>
  <c r="AE274" i="2"/>
  <c r="AE539" i="2"/>
  <c r="AE579" i="2"/>
  <c r="AE181" i="2"/>
  <c r="AE17" i="2"/>
  <c r="AE686" i="2"/>
  <c r="AE566" i="2"/>
  <c r="AE15" i="2"/>
  <c r="AE243" i="2"/>
  <c r="AE391" i="2"/>
  <c r="AE220" i="2"/>
  <c r="AE352" i="2"/>
  <c r="AE26" i="2"/>
  <c r="AE665" i="2"/>
  <c r="AE698" i="2"/>
  <c r="AE147" i="2"/>
  <c r="AE9" i="2"/>
  <c r="AE510" i="2"/>
  <c r="AE652" i="2"/>
  <c r="AE675" i="2"/>
  <c r="AE294" i="2"/>
  <c r="AE576" i="2"/>
  <c r="AE656" i="2"/>
  <c r="AE159" i="2"/>
  <c r="AE420" i="2"/>
  <c r="AE13" i="2"/>
  <c r="AE400" i="2"/>
  <c r="AE116" i="2"/>
  <c r="AE517" i="2"/>
  <c r="AE222" i="2"/>
  <c r="AE68" i="2"/>
  <c r="AE295" i="2"/>
  <c r="AE494" i="2"/>
  <c r="AE249" i="2"/>
  <c r="AE184" i="2"/>
  <c r="AE463" i="2"/>
  <c r="AE34" i="2"/>
  <c r="AE602" i="2"/>
  <c r="AE203" i="2"/>
  <c r="AE366" i="2"/>
  <c r="AE193" i="2"/>
  <c r="AE553" i="2"/>
  <c r="AE543" i="2"/>
  <c r="AE627" i="2"/>
  <c r="AE170" i="2"/>
  <c r="AE102" i="2"/>
  <c r="AE735" i="2"/>
  <c r="AE378" i="2"/>
  <c r="AE505" i="2"/>
  <c r="AE380" i="2"/>
  <c r="AE326" i="2"/>
  <c r="AE293" i="2"/>
  <c r="AE88" i="2"/>
  <c r="AE93" i="2"/>
  <c r="AE7" i="2"/>
  <c r="AE687" i="2"/>
  <c r="AE12" i="2"/>
  <c r="AE699" i="2"/>
  <c r="AE589" i="2"/>
  <c r="AE225" i="2"/>
  <c r="AE6" i="2"/>
  <c r="AE221" i="2"/>
  <c r="AE500" i="2"/>
  <c r="AE671" i="2"/>
  <c r="AE10" i="2"/>
  <c r="AE532" i="2"/>
  <c r="AE585" i="2"/>
  <c r="AE74" i="2"/>
  <c r="AE290" i="2"/>
  <c r="AE319" i="2"/>
  <c r="AE173" i="2"/>
  <c r="AE105" i="2"/>
  <c r="AE460" i="2"/>
  <c r="AE560" i="2"/>
  <c r="AE669" i="2"/>
  <c r="AE531" i="2"/>
  <c r="AE24" i="2"/>
  <c r="AE247" i="2"/>
  <c r="AE264" i="2"/>
  <c r="AE449" i="2"/>
  <c r="AE445" i="2"/>
  <c r="AE232" i="2"/>
  <c r="AE647" i="2"/>
  <c r="AE668" i="2"/>
  <c r="AE108" i="2"/>
  <c r="AE308" i="2"/>
  <c r="AE235" i="2"/>
  <c r="AE189" i="2"/>
  <c r="AE28" i="2"/>
  <c r="AE441" i="2"/>
  <c r="AE461" i="2"/>
  <c r="AE721" i="2"/>
  <c r="AE175" i="2"/>
  <c r="AE202" i="2"/>
  <c r="AE351" i="2"/>
  <c r="AE260" i="2"/>
  <c r="AE277" i="2"/>
  <c r="AE315" i="2"/>
  <c r="AE663" i="2"/>
  <c r="AE661" i="2"/>
  <c r="AE89" i="2"/>
  <c r="AE725" i="2"/>
  <c r="AE287" i="2"/>
  <c r="AE554" i="2"/>
  <c r="AE582" i="2"/>
  <c r="AE305" i="2"/>
  <c r="AE71" i="2"/>
  <c r="AE637" i="2"/>
  <c r="AE32" i="2"/>
  <c r="AE605" i="2"/>
  <c r="AE434" i="2"/>
  <c r="AE580" i="2"/>
  <c r="AE124" i="2"/>
  <c r="AE393" i="2"/>
  <c r="AE285" i="2"/>
  <c r="AE685" i="2"/>
  <c r="AE504" i="2"/>
  <c r="AE258" i="2"/>
  <c r="AE717" i="2"/>
  <c r="AE408" i="2"/>
  <c r="AE577" i="2"/>
  <c r="AE550" i="2"/>
  <c r="AE720" i="2"/>
  <c r="AE69" i="2"/>
  <c r="AE240" i="2"/>
  <c r="AE58" i="2"/>
  <c r="AE630" i="2"/>
  <c r="AE714" i="2"/>
  <c r="AE575" i="2"/>
  <c r="AE322" i="2"/>
  <c r="AE51" i="2"/>
  <c r="AE329" i="2"/>
  <c r="AE588" i="2"/>
  <c r="AE47" i="2"/>
  <c r="AE376" i="2"/>
  <c r="AE272" i="2"/>
  <c r="AE619" i="2"/>
  <c r="AE374" i="2"/>
  <c r="AE482" i="2"/>
  <c r="AE428" i="2"/>
  <c r="AE346" i="2"/>
  <c r="AE19" i="2"/>
  <c r="AE666" i="2"/>
  <c r="AE609" i="2"/>
  <c r="AE215" i="2"/>
  <c r="AE383" i="2"/>
  <c r="AE571" i="2"/>
  <c r="AE563" i="2"/>
  <c r="AE286" i="2"/>
  <c r="AE552" i="2"/>
  <c r="AE556" i="2"/>
  <c r="AE234" i="2"/>
  <c r="AE231" i="2"/>
  <c r="AE508" i="2"/>
  <c r="AE327" i="2"/>
  <c r="AE198" i="2"/>
  <c r="AE229" i="2"/>
  <c r="AE392" i="2"/>
  <c r="AE182" i="2"/>
  <c r="AE451" i="2"/>
  <c r="AE491" i="2"/>
  <c r="AE44" i="2"/>
  <c r="AE711" i="2"/>
  <c r="AE125" i="2"/>
  <c r="AE715" i="2"/>
  <c r="AE535" i="2"/>
  <c r="AE87" i="2"/>
  <c r="AE79" i="2"/>
  <c r="AE722" i="2"/>
  <c r="AE590" i="2"/>
  <c r="AE596" i="2"/>
  <c r="AE485" i="2"/>
  <c r="AE648" i="2"/>
  <c r="AE273" i="2"/>
  <c r="AE586" i="2"/>
  <c r="AE379" i="2"/>
  <c r="AE57" i="2"/>
  <c r="AE323" i="2"/>
  <c r="AE729" i="2"/>
  <c r="AE659" i="2"/>
  <c r="AE465" i="2"/>
  <c r="AE363" i="2"/>
  <c r="AE426" i="2"/>
  <c r="AE583" i="2"/>
  <c r="AE431" i="2"/>
  <c r="AE130" i="2"/>
  <c r="AE558" i="2"/>
  <c r="AE99" i="2"/>
  <c r="AE64" i="2"/>
  <c r="AE160" i="2"/>
  <c r="AE158" i="2"/>
  <c r="AE628" i="2"/>
  <c r="AE214" i="2"/>
  <c r="AE63" i="2"/>
  <c r="AE106" i="2"/>
  <c r="AE518" i="2"/>
  <c r="AE570" i="2"/>
  <c r="AE672" i="2"/>
  <c r="AE610" i="2"/>
  <c r="AE278" i="2"/>
  <c r="AE573" i="2"/>
  <c r="AE348" i="2"/>
  <c r="AE409" i="2"/>
  <c r="AE120" i="2"/>
  <c r="AE677" i="2"/>
  <c r="AE498" i="2"/>
  <c r="AE311" i="2"/>
  <c r="AE437" i="2"/>
  <c r="AE387" i="2"/>
  <c r="AE267" i="2"/>
  <c r="AE78" i="2"/>
  <c r="AE373" i="2"/>
  <c r="AE161" i="2"/>
  <c r="AE613" i="2"/>
  <c r="AE615" i="2"/>
  <c r="AE313" i="2"/>
  <c r="AE513" i="2"/>
  <c r="AE263" i="2"/>
  <c r="AE599" i="2"/>
  <c r="AE649" i="2"/>
  <c r="AE557" i="2"/>
  <c r="AE702" i="2"/>
  <c r="AE163" i="2"/>
  <c r="AE296" i="2"/>
  <c r="AE641" i="2"/>
  <c r="AE528" i="2"/>
  <c r="AE704" i="2"/>
  <c r="AE653" i="2"/>
  <c r="AE219" i="2"/>
  <c r="AE133" i="2"/>
  <c r="AE72" i="2"/>
  <c r="AE594" i="2"/>
  <c r="AE703" i="2"/>
  <c r="AE462" i="2"/>
  <c r="AE705" i="2"/>
  <c r="AE403" i="2"/>
  <c r="AE620" i="2"/>
  <c r="AE241" i="2"/>
  <c r="AE117" i="2"/>
  <c r="AE237" i="2"/>
  <c r="AE457" i="2"/>
  <c r="AE149" i="2"/>
  <c r="AE646" i="2"/>
  <c r="AE718" i="2"/>
  <c r="AE266" i="2"/>
  <c r="AE265" i="2"/>
  <c r="AE107" i="2"/>
  <c r="AE298" i="2"/>
  <c r="AE245" i="2"/>
  <c r="AE601" i="2"/>
  <c r="AE655" i="2"/>
  <c r="AE238" i="2"/>
  <c r="AE604" i="2"/>
  <c r="AE591" i="2"/>
  <c r="AE533" i="2"/>
  <c r="AE318" i="2"/>
  <c r="AE737" i="2"/>
  <c r="AE416" i="2"/>
  <c r="AE692" i="2"/>
  <c r="AE736" i="2"/>
  <c r="AE223" i="2"/>
  <c r="AE598" i="2"/>
  <c r="AE155" i="2"/>
  <c r="AE502" i="2"/>
  <c r="AE455" i="2"/>
  <c r="AE538" i="2"/>
  <c r="AE551" i="2"/>
  <c r="AE101" i="2"/>
  <c r="AE545" i="2"/>
  <c r="AE209" i="2"/>
  <c r="AE261" i="2"/>
  <c r="AE623" i="2"/>
  <c r="AE375" i="2"/>
  <c r="AE211" i="2"/>
  <c r="AE523" i="2"/>
  <c r="AE701" i="2"/>
  <c r="AE199" i="2"/>
  <c r="AE644" i="2"/>
  <c r="AE526" i="2"/>
  <c r="AE542" i="2"/>
  <c r="AE565" i="2"/>
  <c r="AE430" i="2"/>
  <c r="AE150" i="2"/>
  <c r="AE283" i="2"/>
  <c r="AE708" i="2"/>
  <c r="AE706" i="2"/>
  <c r="AE208" i="2"/>
  <c r="AE332" i="2"/>
  <c r="AE732" i="2"/>
  <c r="AE466" i="2"/>
  <c r="AE270" i="2"/>
  <c r="AE127" i="2"/>
  <c r="AE279" i="2"/>
  <c r="AE581" i="2"/>
  <c r="AE414" i="2"/>
  <c r="AE389" i="2"/>
  <c r="AE410" i="2"/>
  <c r="AE561" i="2"/>
  <c r="AE471" i="2"/>
  <c r="AE567" i="2"/>
  <c r="AE333" i="2"/>
  <c r="AE584" i="2"/>
  <c r="AE499" i="2"/>
  <c r="AE593" i="2"/>
  <c r="AE171" i="2"/>
  <c r="AE289" i="2"/>
  <c r="AE688" i="2"/>
  <c r="AE365" i="2"/>
  <c r="AE349" i="2"/>
  <c r="AE212" i="2"/>
  <c r="AE684" i="2"/>
  <c r="AE624" i="2"/>
  <c r="AE731" i="2"/>
  <c r="AE640" i="2"/>
  <c r="AE564" i="2"/>
  <c r="AE695" i="2"/>
  <c r="AE314" i="2"/>
  <c r="AE693" i="2"/>
  <c r="AE497" i="2"/>
  <c r="AE664" i="2"/>
  <c r="AE683" i="2"/>
  <c r="AE697" i="2"/>
  <c r="AE547" i="2"/>
  <c r="AE438" i="2"/>
  <c r="AE592" i="2"/>
  <c r="AE728" i="2"/>
  <c r="AE680" i="2"/>
  <c r="AE483" i="2"/>
  <c r="AE694" i="2"/>
  <c r="AE681" i="2"/>
  <c r="AE679" i="2"/>
  <c r="AE724" i="2"/>
  <c r="AE716" i="2"/>
  <c r="AE700" i="2"/>
  <c r="AE727" i="2"/>
  <c r="AE689" i="2"/>
  <c r="AE636" i="2"/>
  <c r="AE710" i="2"/>
  <c r="AE733" i="2"/>
  <c r="AE738" i="2"/>
  <c r="AD632" i="2"/>
  <c r="AD429" i="2"/>
  <c r="AD432" i="2"/>
  <c r="AD94" i="2"/>
  <c r="AD204" i="2"/>
  <c r="AD353" i="2"/>
  <c r="AD297" i="2"/>
  <c r="AD306" i="2"/>
  <c r="AD606" i="2"/>
  <c r="AD527" i="2"/>
  <c r="AD185" i="2"/>
  <c r="AD299" i="2"/>
  <c r="AD109" i="2"/>
  <c r="AD616" i="2"/>
  <c r="AD48" i="2"/>
  <c r="AD213" i="2"/>
  <c r="AD368" i="2"/>
  <c r="AD595" i="2"/>
  <c r="AD536" i="2"/>
  <c r="AD307" i="2"/>
  <c r="AD190" i="2"/>
  <c r="AD422" i="2"/>
  <c r="AD361" i="2"/>
  <c r="AD524" i="2"/>
  <c r="AD478" i="2"/>
  <c r="AD194" i="2"/>
  <c r="AD103" i="2"/>
  <c r="AD608" i="2"/>
  <c r="AD600" i="2"/>
  <c r="AD370" i="2"/>
  <c r="AD424" i="2"/>
  <c r="AD137" i="2"/>
  <c r="AD369" i="2"/>
  <c r="AD709" i="2"/>
  <c r="AD16" i="2"/>
  <c r="AD712" i="2"/>
  <c r="AD81" i="2"/>
  <c r="AD654" i="2"/>
  <c r="AD126" i="2"/>
  <c r="AD453" i="2"/>
  <c r="AD90" i="2"/>
  <c r="AD479" i="2"/>
  <c r="AD321" i="2"/>
  <c r="AD476" i="2"/>
  <c r="AD228" i="2"/>
  <c r="AD444" i="2"/>
  <c r="AD574" i="2"/>
  <c r="AD425" i="2"/>
  <c r="AD320" i="2"/>
  <c r="AD350" i="2"/>
  <c r="AD291" i="2"/>
  <c r="AD614" i="2"/>
  <c r="AD253" i="2"/>
  <c r="AD205" i="2"/>
  <c r="AD144" i="2"/>
  <c r="AD470" i="2"/>
  <c r="AD495" i="2"/>
  <c r="AD501" i="2"/>
  <c r="AD255" i="2"/>
  <c r="AD396" i="2"/>
  <c r="AD275" i="2"/>
  <c r="AD183" i="2"/>
  <c r="AD301" i="2"/>
  <c r="AD256" i="2"/>
  <c r="AD339" i="2"/>
  <c r="AD399" i="2"/>
  <c r="AD548" i="2"/>
  <c r="AD341" i="2"/>
  <c r="AD509" i="2"/>
  <c r="AD140" i="2"/>
  <c r="AD417" i="2"/>
  <c r="AD559" i="2"/>
  <c r="AD153" i="2"/>
  <c r="AD176" i="2"/>
  <c r="AD372" i="2"/>
  <c r="AD114" i="2"/>
  <c r="AD25" i="2"/>
  <c r="AD84" i="2"/>
  <c r="AD206" i="2"/>
  <c r="AD143" i="2"/>
  <c r="AD167" i="2"/>
  <c r="AD529" i="2"/>
  <c r="AD218" i="2"/>
  <c r="AD336" i="2"/>
  <c r="AD388" i="2"/>
  <c r="AD113" i="2"/>
  <c r="AD515" i="2"/>
  <c r="AD41" i="2"/>
  <c r="AD384" i="2"/>
  <c r="AD268" i="2"/>
  <c r="AD394" i="2"/>
  <c r="AD111" i="2"/>
  <c r="AD316" i="2"/>
  <c r="AD335" i="2"/>
  <c r="AD446" i="2"/>
  <c r="AD100" i="2"/>
  <c r="AD625" i="2"/>
  <c r="AD27" i="2"/>
  <c r="AD157" i="2"/>
  <c r="AD401" i="2"/>
  <c r="AD667" i="2"/>
  <c r="AD172" i="2"/>
  <c r="AD236" i="2"/>
  <c r="AD626" i="2"/>
  <c r="AD36" i="2"/>
  <c r="AD358" i="2"/>
  <c r="AD45" i="2"/>
  <c r="AD390" i="2"/>
  <c r="AD481" i="2"/>
  <c r="AD37" i="2"/>
  <c r="AD337" i="2"/>
  <c r="AD330" i="2"/>
  <c r="AD435" i="2"/>
  <c r="AD62" i="2"/>
  <c r="AD269" i="2"/>
  <c r="AD21" i="2"/>
  <c r="AD367" i="2"/>
  <c r="AD317" i="2"/>
  <c r="AD122" i="2"/>
  <c r="AD723" i="2"/>
  <c r="AD719" i="2"/>
  <c r="AD540" i="2"/>
  <c r="AD310" i="2"/>
  <c r="AD230" i="2"/>
  <c r="AD324" i="2"/>
  <c r="AD91" i="2"/>
  <c r="AD8" i="2"/>
  <c r="AD262" i="2"/>
  <c r="AD385" i="2"/>
  <c r="AD210" i="2"/>
  <c r="AD112" i="2"/>
  <c r="AD474" i="2"/>
  <c r="AD674" i="2"/>
  <c r="AD360" i="2"/>
  <c r="AD244" i="2"/>
  <c r="AD302" i="2"/>
  <c r="AD217" i="2"/>
  <c r="AD398" i="2"/>
  <c r="AD673" i="2"/>
  <c r="AD662" i="2"/>
  <c r="AD638" i="2"/>
  <c r="AD14" i="2"/>
  <c r="AD359" i="2"/>
  <c r="AD381" i="2"/>
  <c r="AD411" i="2"/>
  <c r="AD82" i="2"/>
  <c r="AD578" i="2"/>
  <c r="AD404" i="2"/>
  <c r="AD174" i="2"/>
  <c r="AD475" i="2"/>
  <c r="AD436" i="2"/>
  <c r="AD456" i="2"/>
  <c r="AD151" i="2"/>
  <c r="AD670" i="2"/>
  <c r="AD506" i="2"/>
  <c r="AD259" i="2"/>
  <c r="AD152" i="2"/>
  <c r="AD423" i="2"/>
  <c r="AD20" i="2"/>
  <c r="AD191" i="2"/>
  <c r="AD549" i="2"/>
  <c r="AD56" i="2"/>
  <c r="AD468" i="2"/>
  <c r="AD442" i="2"/>
  <c r="AD49" i="2"/>
  <c r="AD635" i="2"/>
  <c r="AD104" i="2"/>
  <c r="AD246" i="2"/>
  <c r="AD493" i="2"/>
  <c r="AD397" i="2"/>
  <c r="AD300" i="2"/>
  <c r="AD242" i="2"/>
  <c r="AD537" i="2"/>
  <c r="AD512" i="2"/>
  <c r="AD61" i="2"/>
  <c r="AD514" i="2"/>
  <c r="AD271" i="2"/>
  <c r="AD642" i="2"/>
  <c r="AD621" i="2"/>
  <c r="AD18" i="2"/>
  <c r="AD678" i="2"/>
  <c r="AD46" i="2"/>
  <c r="AD639" i="2"/>
  <c r="AD562" i="2"/>
  <c r="AD611" i="2"/>
  <c r="AD734" i="2"/>
  <c r="AD371" i="2"/>
  <c r="AD459" i="2"/>
  <c r="AD618" i="2"/>
  <c r="AD180" i="2"/>
  <c r="AD484" i="2"/>
  <c r="AD572" i="2"/>
  <c r="AD357" i="2"/>
  <c r="AD42" i="2"/>
  <c r="AD433" i="2"/>
  <c r="AD226" i="2"/>
  <c r="AD43" i="2"/>
  <c r="AD216" i="2"/>
  <c r="AD660" i="2"/>
  <c r="AD340" i="2"/>
  <c r="AD412" i="2"/>
  <c r="AD239" i="2"/>
  <c r="AD364" i="2"/>
  <c r="AD251" i="2"/>
  <c r="AD418" i="2"/>
  <c r="AD607" i="2"/>
  <c r="AD634" i="2"/>
  <c r="AD448" i="2"/>
  <c r="AD657" i="2"/>
  <c r="AD658" i="2"/>
  <c r="AD52" i="2"/>
  <c r="AD5" i="2"/>
  <c r="AD53" i="2"/>
  <c r="AD138" i="2"/>
  <c r="AD382" i="2"/>
  <c r="AD650" i="2"/>
  <c r="AD115" i="2"/>
  <c r="AD227" i="2"/>
  <c r="AD254" i="2"/>
  <c r="AD480" i="2"/>
  <c r="AD312" i="2"/>
  <c r="AD503" i="2"/>
  <c r="AD188" i="2"/>
  <c r="AD534" i="2"/>
  <c r="AD280" i="2"/>
  <c r="AD192" i="2"/>
  <c r="AD377" i="2"/>
  <c r="AD629" i="2"/>
  <c r="AD331" i="2"/>
  <c r="AD288" i="2"/>
  <c r="AD83" i="2"/>
  <c r="AD38" i="2"/>
  <c r="AD200" i="2"/>
  <c r="AD489" i="2"/>
  <c r="AD73" i="2"/>
  <c r="AD454" i="2"/>
  <c r="AD487" i="2"/>
  <c r="AD682" i="2"/>
  <c r="AD23" i="2"/>
  <c r="AD355" i="2"/>
  <c r="AD292" i="2"/>
  <c r="AD443" i="2"/>
  <c r="AD427" i="2"/>
  <c r="AD97" i="2"/>
  <c r="AD187" i="2"/>
  <c r="AD309" i="2"/>
  <c r="AD22" i="2"/>
  <c r="AD405" i="2"/>
  <c r="AD195" i="2"/>
  <c r="AD617" i="2"/>
  <c r="AD651" i="2"/>
  <c r="AD486" i="2"/>
  <c r="AD134" i="2"/>
  <c r="AD60" i="2"/>
  <c r="AD50" i="2"/>
  <c r="AD146" i="2"/>
  <c r="AD344" i="2"/>
  <c r="AD395" i="2"/>
  <c r="AD407" i="2"/>
  <c r="AD415" i="2"/>
  <c r="AD569" i="2"/>
  <c r="AD439" i="2"/>
  <c r="AD691" i="2"/>
  <c r="AD546" i="2"/>
  <c r="AD488" i="2"/>
  <c r="AD347" i="2"/>
  <c r="AD713" i="2"/>
  <c r="AD520" i="2"/>
  <c r="AD110" i="2"/>
  <c r="AD492" i="2"/>
  <c r="AD70" i="2"/>
  <c r="AD386" i="2"/>
  <c r="AD522" i="2"/>
  <c r="AD282" i="2"/>
  <c r="AD696" i="2"/>
  <c r="AD362" i="2"/>
  <c r="AD467" i="2"/>
  <c r="AD469" i="2"/>
  <c r="AD511" i="2"/>
  <c r="AD402" i="2"/>
  <c r="AD95" i="2"/>
  <c r="AD119" i="2"/>
  <c r="AD135" i="2"/>
  <c r="AD413" i="2"/>
  <c r="AD354" i="2"/>
  <c r="AD544" i="2"/>
  <c r="AD35" i="2"/>
  <c r="AD39" i="2"/>
  <c r="AD207" i="2"/>
  <c r="AD421" i="2"/>
  <c r="AD77" i="2"/>
  <c r="AD54" i="2"/>
  <c r="AD186" i="2"/>
  <c r="AD3" i="2"/>
  <c r="AD631" i="2"/>
  <c r="AD345" i="2"/>
  <c r="AD142" i="2"/>
  <c r="AD603" i="2"/>
  <c r="AD76" i="2"/>
  <c r="AD165" i="2"/>
  <c r="AD166" i="2"/>
  <c r="AD496" i="2"/>
  <c r="AD521" i="2"/>
  <c r="AD233" i="2"/>
  <c r="AD338" i="2"/>
  <c r="AD196" i="2"/>
  <c r="AD67" i="2"/>
  <c r="AD726" i="2"/>
  <c r="AD85" i="2"/>
  <c r="AD676" i="2"/>
  <c r="AD177" i="2"/>
  <c r="AD472" i="2"/>
  <c r="AD224" i="2"/>
  <c r="AD328" i="2"/>
  <c r="AD530" i="2"/>
  <c r="AD29" i="2"/>
  <c r="AD447" i="2"/>
  <c r="AD303" i="2"/>
  <c r="AD276" i="2"/>
  <c r="AD4" i="2"/>
  <c r="AD568" i="2"/>
  <c r="AD164" i="2"/>
  <c r="AD419" i="2"/>
  <c r="AD136" i="2"/>
  <c r="AD148" i="2"/>
  <c r="AD645" i="2"/>
  <c r="AD281" i="2"/>
  <c r="AD622" i="2"/>
  <c r="AD128" i="2"/>
  <c r="AD284" i="2"/>
  <c r="AD96" i="2"/>
  <c r="AD154" i="2"/>
  <c r="AD179" i="2"/>
  <c r="AD248" i="2"/>
  <c r="AD342" i="2"/>
  <c r="AD201" i="2"/>
  <c r="AD131" i="2"/>
  <c r="AD59" i="2"/>
  <c r="AD334" i="2"/>
  <c r="AD250" i="2"/>
  <c r="AD2" i="2"/>
  <c r="AD139" i="2"/>
  <c r="AD507" i="2"/>
  <c r="AD490" i="2"/>
  <c r="AD452" i="2"/>
  <c r="AD141" i="2"/>
  <c r="AD156" i="2"/>
  <c r="AD92" i="2"/>
  <c r="AD541" i="2"/>
  <c r="AD40" i="2"/>
  <c r="AD30" i="2"/>
  <c r="AD555" i="2"/>
  <c r="AD66" i="2"/>
  <c r="AD132" i="2"/>
  <c r="AD356" i="2"/>
  <c r="AD643" i="2"/>
  <c r="AD145" i="2"/>
  <c r="AD458" i="2"/>
  <c r="AD690" i="2"/>
  <c r="AD178" i="2"/>
  <c r="AD118" i="2"/>
  <c r="AD612" i="2"/>
  <c r="AD257" i="2"/>
  <c r="AD633" i="2"/>
  <c r="AD31" i="2"/>
  <c r="AD98" i="2"/>
  <c r="AD464" i="2"/>
  <c r="AD519" i="2"/>
  <c r="AD304" i="2"/>
  <c r="AD11" i="2"/>
  <c r="AD707" i="2"/>
  <c r="AD252" i="2"/>
  <c r="AD343" i="2"/>
  <c r="AD525" i="2"/>
  <c r="AD162" i="2"/>
  <c r="AD75" i="2"/>
  <c r="AD86" i="2"/>
  <c r="AD406" i="2"/>
  <c r="AD730" i="2"/>
  <c r="AD587" i="2"/>
  <c r="AD168" i="2"/>
  <c r="AD123" i="2"/>
  <c r="AD597" i="2"/>
  <c r="AD197" i="2"/>
  <c r="AD169" i="2"/>
  <c r="AD516" i="2"/>
  <c r="AD450" i="2"/>
  <c r="AD477" i="2"/>
  <c r="AD121" i="2"/>
  <c r="AD80" i="2"/>
  <c r="AD473" i="2"/>
  <c r="AD65" i="2"/>
  <c r="AD55" i="2"/>
  <c r="AD440" i="2"/>
  <c r="AD129" i="2"/>
  <c r="AD325" i="2"/>
  <c r="AD33" i="2"/>
  <c r="AD274" i="2"/>
  <c r="AD539" i="2"/>
  <c r="AD579" i="2"/>
  <c r="AD181" i="2"/>
  <c r="AD17" i="2"/>
  <c r="AD686" i="2"/>
  <c r="AD566" i="2"/>
  <c r="AD15" i="2"/>
  <c r="AD243" i="2"/>
  <c r="AD391" i="2"/>
  <c r="AD220" i="2"/>
  <c r="AD352" i="2"/>
  <c r="AD26" i="2"/>
  <c r="AD665" i="2"/>
  <c r="AD698" i="2"/>
  <c r="AD147" i="2"/>
  <c r="AD9" i="2"/>
  <c r="AD510" i="2"/>
  <c r="AD652" i="2"/>
  <c r="AD675" i="2"/>
  <c r="AD294" i="2"/>
  <c r="AD576" i="2"/>
  <c r="AD656" i="2"/>
  <c r="AD159" i="2"/>
  <c r="AD420" i="2"/>
  <c r="AD13" i="2"/>
  <c r="AD400" i="2"/>
  <c r="AD116" i="2"/>
  <c r="AD517" i="2"/>
  <c r="AD222" i="2"/>
  <c r="AD68" i="2"/>
  <c r="AD295" i="2"/>
  <c r="AD494" i="2"/>
  <c r="AD249" i="2"/>
  <c r="AD184" i="2"/>
  <c r="AD463" i="2"/>
  <c r="AD34" i="2"/>
  <c r="AD602" i="2"/>
  <c r="AD203" i="2"/>
  <c r="AD366" i="2"/>
  <c r="AD193" i="2"/>
  <c r="AD553" i="2"/>
  <c r="AD543" i="2"/>
  <c r="AD627" i="2"/>
  <c r="AD170" i="2"/>
  <c r="AD102" i="2"/>
  <c r="AD735" i="2"/>
  <c r="AD378" i="2"/>
  <c r="AD505" i="2"/>
  <c r="AD380" i="2"/>
  <c r="AD326" i="2"/>
  <c r="AD293" i="2"/>
  <c r="AD88" i="2"/>
  <c r="AD93" i="2"/>
  <c r="AD7" i="2"/>
  <c r="AD687" i="2"/>
  <c r="AD12" i="2"/>
  <c r="AD699" i="2"/>
  <c r="AD589" i="2"/>
  <c r="AD225" i="2"/>
  <c r="AD6" i="2"/>
  <c r="AD221" i="2"/>
  <c r="AD500" i="2"/>
  <c r="AD671" i="2"/>
  <c r="AD10" i="2"/>
  <c r="AD532" i="2"/>
  <c r="AD585" i="2"/>
  <c r="AD74" i="2"/>
  <c r="AD290" i="2"/>
  <c r="AD319" i="2"/>
  <c r="AD173" i="2"/>
  <c r="AD105" i="2"/>
  <c r="AD460" i="2"/>
  <c r="AD560" i="2"/>
  <c r="AD669" i="2"/>
  <c r="AD531" i="2"/>
  <c r="AD24" i="2"/>
  <c r="AD247" i="2"/>
  <c r="AD264" i="2"/>
  <c r="AD449" i="2"/>
  <c r="AD445" i="2"/>
  <c r="AD232" i="2"/>
  <c r="AD647" i="2"/>
  <c r="AD668" i="2"/>
  <c r="AD108" i="2"/>
  <c r="AD308" i="2"/>
  <c r="AD235" i="2"/>
  <c r="AD189" i="2"/>
  <c r="AD28" i="2"/>
  <c r="AD441" i="2"/>
  <c r="AD461" i="2"/>
  <c r="AD721" i="2"/>
  <c r="AD175" i="2"/>
  <c r="AD202" i="2"/>
  <c r="AD351" i="2"/>
  <c r="AD260" i="2"/>
  <c r="AD277" i="2"/>
  <c r="AD315" i="2"/>
  <c r="AD663" i="2"/>
  <c r="AD661" i="2"/>
  <c r="AD89" i="2"/>
  <c r="AD725" i="2"/>
  <c r="AD287" i="2"/>
  <c r="AD554" i="2"/>
  <c r="AD582" i="2"/>
  <c r="AD305" i="2"/>
  <c r="AD71" i="2"/>
  <c r="AD637" i="2"/>
  <c r="AD32" i="2"/>
  <c r="AD605" i="2"/>
  <c r="AD434" i="2"/>
  <c r="AD580" i="2"/>
  <c r="AD124" i="2"/>
  <c r="AD393" i="2"/>
  <c r="AD285" i="2"/>
  <c r="AD685" i="2"/>
  <c r="AD504" i="2"/>
  <c r="AD258" i="2"/>
  <c r="AD717" i="2"/>
  <c r="AD408" i="2"/>
  <c r="AD577" i="2"/>
  <c r="AD550" i="2"/>
  <c r="AD720" i="2"/>
  <c r="AD69" i="2"/>
  <c r="AD240" i="2"/>
  <c r="AD58" i="2"/>
  <c r="AD630" i="2"/>
  <c r="AD714" i="2"/>
  <c r="AD575" i="2"/>
  <c r="AD322" i="2"/>
  <c r="AD51" i="2"/>
  <c r="AD329" i="2"/>
  <c r="AD588" i="2"/>
  <c r="AD47" i="2"/>
  <c r="AD376" i="2"/>
  <c r="AD272" i="2"/>
  <c r="AD619" i="2"/>
  <c r="AD374" i="2"/>
  <c r="AD482" i="2"/>
  <c r="AD428" i="2"/>
  <c r="AD346" i="2"/>
  <c r="AD19" i="2"/>
  <c r="AD666" i="2"/>
  <c r="AD609" i="2"/>
  <c r="AD215" i="2"/>
  <c r="AD383" i="2"/>
  <c r="AD571" i="2"/>
  <c r="AD563" i="2"/>
  <c r="AD286" i="2"/>
  <c r="AD552" i="2"/>
  <c r="AD556" i="2"/>
  <c r="AD234" i="2"/>
  <c r="AD231" i="2"/>
  <c r="AD508" i="2"/>
  <c r="AD327" i="2"/>
  <c r="AD198" i="2"/>
  <c r="AD229" i="2"/>
  <c r="AD392" i="2"/>
  <c r="AD182" i="2"/>
  <c r="AD451" i="2"/>
  <c r="AD491" i="2"/>
  <c r="AD44" i="2"/>
  <c r="AD711" i="2"/>
  <c r="AD125" i="2"/>
  <c r="AD715" i="2"/>
  <c r="AD535" i="2"/>
  <c r="AD87" i="2"/>
  <c r="AD79" i="2"/>
  <c r="AD722" i="2"/>
  <c r="AD590" i="2"/>
  <c r="AD596" i="2"/>
  <c r="AD485" i="2"/>
  <c r="AD648" i="2"/>
  <c r="AD273" i="2"/>
  <c r="AD586" i="2"/>
  <c r="AD379" i="2"/>
  <c r="AD57" i="2"/>
  <c r="AD323" i="2"/>
  <c r="AD729" i="2"/>
  <c r="AD659" i="2"/>
  <c r="AD465" i="2"/>
  <c r="AD363" i="2"/>
  <c r="AD426" i="2"/>
  <c r="AD583" i="2"/>
  <c r="AD431" i="2"/>
  <c r="AD130" i="2"/>
  <c r="AD558" i="2"/>
  <c r="AD99" i="2"/>
  <c r="AD64" i="2"/>
  <c r="AD160" i="2"/>
  <c r="AD158" i="2"/>
  <c r="AD628" i="2"/>
  <c r="AD214" i="2"/>
  <c r="AD63" i="2"/>
  <c r="AD106" i="2"/>
  <c r="AD518" i="2"/>
  <c r="AD570" i="2"/>
  <c r="AD672" i="2"/>
  <c r="AD610" i="2"/>
  <c r="AD278" i="2"/>
  <c r="AD573" i="2"/>
  <c r="AD348" i="2"/>
  <c r="AD409" i="2"/>
  <c r="AD120" i="2"/>
  <c r="AD677" i="2"/>
  <c r="AD498" i="2"/>
  <c r="AD311" i="2"/>
  <c r="AD437" i="2"/>
  <c r="AD387" i="2"/>
  <c r="AD267" i="2"/>
  <c r="AD78" i="2"/>
  <c r="AD373" i="2"/>
  <c r="AD161" i="2"/>
  <c r="AD613" i="2"/>
  <c r="AD615" i="2"/>
  <c r="AD313" i="2"/>
  <c r="AD513" i="2"/>
  <c r="AD263" i="2"/>
  <c r="AD599" i="2"/>
  <c r="AD649" i="2"/>
  <c r="AD557" i="2"/>
  <c r="AD702" i="2"/>
  <c r="AD163" i="2"/>
  <c r="AD296" i="2"/>
  <c r="AD641" i="2"/>
  <c r="AD528" i="2"/>
  <c r="AD704" i="2"/>
  <c r="AD653" i="2"/>
  <c r="AD219" i="2"/>
  <c r="AD133" i="2"/>
  <c r="AD72" i="2"/>
  <c r="AD594" i="2"/>
  <c r="AD703" i="2"/>
  <c r="AD462" i="2"/>
  <c r="AD705" i="2"/>
  <c r="AD403" i="2"/>
  <c r="AD620" i="2"/>
  <c r="AD241" i="2"/>
  <c r="AD117" i="2"/>
  <c r="AD237" i="2"/>
  <c r="AD457" i="2"/>
  <c r="AD149" i="2"/>
  <c r="AD646" i="2"/>
  <c r="AD718" i="2"/>
  <c r="AD266" i="2"/>
  <c r="AD265" i="2"/>
  <c r="AD107" i="2"/>
  <c r="AD298" i="2"/>
  <c r="AD245" i="2"/>
  <c r="AD601" i="2"/>
  <c r="AD655" i="2"/>
  <c r="AD238" i="2"/>
  <c r="AD604" i="2"/>
  <c r="AD591" i="2"/>
  <c r="AD533" i="2"/>
  <c r="AD318" i="2"/>
  <c r="AD737" i="2"/>
  <c r="AD416" i="2"/>
  <c r="AD692" i="2"/>
  <c r="AD736" i="2"/>
  <c r="AD223" i="2"/>
  <c r="AD598" i="2"/>
  <c r="AD155" i="2"/>
  <c r="AD502" i="2"/>
  <c r="AD455" i="2"/>
  <c r="AD538" i="2"/>
  <c r="AD551" i="2"/>
  <c r="AD101" i="2"/>
  <c r="AD545" i="2"/>
  <c r="AD209" i="2"/>
  <c r="AD261" i="2"/>
  <c r="AD623" i="2"/>
  <c r="AD375" i="2"/>
  <c r="AD211" i="2"/>
  <c r="AD523" i="2"/>
  <c r="AD701" i="2"/>
  <c r="AD199" i="2"/>
  <c r="AD644" i="2"/>
  <c r="AD526" i="2"/>
  <c r="AD542" i="2"/>
  <c r="AD565" i="2"/>
  <c r="AD430" i="2"/>
  <c r="AD150" i="2"/>
  <c r="AD283" i="2"/>
  <c r="AD708" i="2"/>
  <c r="AD706" i="2"/>
  <c r="AD208" i="2"/>
  <c r="AD332" i="2"/>
  <c r="AD732" i="2"/>
  <c r="AD466" i="2"/>
  <c r="AD270" i="2"/>
  <c r="AD127" i="2"/>
  <c r="AD279" i="2"/>
  <c r="AD581" i="2"/>
  <c r="AD414" i="2"/>
  <c r="AD389" i="2"/>
  <c r="AD410" i="2"/>
  <c r="AD561" i="2"/>
  <c r="AD471" i="2"/>
  <c r="AD567" i="2"/>
  <c r="AD333" i="2"/>
  <c r="AD584" i="2"/>
  <c r="AD499" i="2"/>
  <c r="AD593" i="2"/>
  <c r="AD171" i="2"/>
  <c r="AD289" i="2"/>
  <c r="AD688" i="2"/>
  <c r="AD365" i="2"/>
  <c r="AD349" i="2"/>
  <c r="AD212" i="2"/>
  <c r="AD684" i="2"/>
  <c r="AD624" i="2"/>
  <c r="AD731" i="2"/>
  <c r="AD640" i="2"/>
  <c r="AD564" i="2"/>
  <c r="AD695" i="2"/>
  <c r="AD314" i="2"/>
  <c r="AD693" i="2"/>
  <c r="AD497" i="2"/>
  <c r="AD664" i="2"/>
  <c r="AD683" i="2"/>
  <c r="AD697" i="2"/>
  <c r="AD547" i="2"/>
  <c r="AD438" i="2"/>
  <c r="AD592" i="2"/>
  <c r="AD728" i="2"/>
  <c r="AD680" i="2"/>
  <c r="AD483" i="2"/>
  <c r="AD694" i="2"/>
  <c r="AD681" i="2"/>
  <c r="AD679" i="2"/>
  <c r="AD724" i="2"/>
  <c r="AD716" i="2"/>
  <c r="AD700" i="2"/>
  <c r="AD727" i="2"/>
  <c r="AD689" i="2"/>
  <c r="AD636" i="2"/>
  <c r="AD710" i="2"/>
  <c r="AD733" i="2"/>
  <c r="AD738" i="2"/>
  <c r="AC632" i="2"/>
  <c r="AC429" i="2"/>
  <c r="AC432" i="2"/>
  <c r="AC94" i="2"/>
  <c r="AC204" i="2"/>
  <c r="AC353" i="2"/>
  <c r="AC297" i="2"/>
  <c r="AC306" i="2"/>
  <c r="AC606" i="2"/>
  <c r="AC527" i="2"/>
  <c r="AC185" i="2"/>
  <c r="AC299" i="2"/>
  <c r="AC109" i="2"/>
  <c r="AC616" i="2"/>
  <c r="AC48" i="2"/>
  <c r="AC213" i="2"/>
  <c r="AC368" i="2"/>
  <c r="AC595" i="2"/>
  <c r="AC536" i="2"/>
  <c r="AC307" i="2"/>
  <c r="AC190" i="2"/>
  <c r="AC422" i="2"/>
  <c r="AC361" i="2"/>
  <c r="AC524" i="2"/>
  <c r="AC478" i="2"/>
  <c r="AC194" i="2"/>
  <c r="AC103" i="2"/>
  <c r="AC608" i="2"/>
  <c r="AC600" i="2"/>
  <c r="AC370" i="2"/>
  <c r="AC424" i="2"/>
  <c r="AC137" i="2"/>
  <c r="AC369" i="2"/>
  <c r="AC709" i="2"/>
  <c r="AC16" i="2"/>
  <c r="AC712" i="2"/>
  <c r="AC81" i="2"/>
  <c r="AC654" i="2"/>
  <c r="AC126" i="2"/>
  <c r="AC453" i="2"/>
  <c r="AC90" i="2"/>
  <c r="AC479" i="2"/>
  <c r="AC321" i="2"/>
  <c r="AC476" i="2"/>
  <c r="AC228" i="2"/>
  <c r="AC444" i="2"/>
  <c r="AC574" i="2"/>
  <c r="AC425" i="2"/>
  <c r="AC320" i="2"/>
  <c r="AC350" i="2"/>
  <c r="AC291" i="2"/>
  <c r="AC614" i="2"/>
  <c r="AC253" i="2"/>
  <c r="AC205" i="2"/>
  <c r="AC144" i="2"/>
  <c r="AC470" i="2"/>
  <c r="AC495" i="2"/>
  <c r="AC501" i="2"/>
  <c r="AC255" i="2"/>
  <c r="AC396" i="2"/>
  <c r="AC275" i="2"/>
  <c r="AC183" i="2"/>
  <c r="AC301" i="2"/>
  <c r="AC256" i="2"/>
  <c r="AC339" i="2"/>
  <c r="AC399" i="2"/>
  <c r="AC548" i="2"/>
  <c r="AC341" i="2"/>
  <c r="AC509" i="2"/>
  <c r="AC140" i="2"/>
  <c r="AC417" i="2"/>
  <c r="AC559" i="2"/>
  <c r="AC153" i="2"/>
  <c r="AC176" i="2"/>
  <c r="AC372" i="2"/>
  <c r="AC114" i="2"/>
  <c r="AC25" i="2"/>
  <c r="AC84" i="2"/>
  <c r="AC206" i="2"/>
  <c r="AC143" i="2"/>
  <c r="AC167" i="2"/>
  <c r="AC529" i="2"/>
  <c r="AC218" i="2"/>
  <c r="AC336" i="2"/>
  <c r="AC388" i="2"/>
  <c r="AC113" i="2"/>
  <c r="AC515" i="2"/>
  <c r="AC41" i="2"/>
  <c r="AC384" i="2"/>
  <c r="AC268" i="2"/>
  <c r="AC394" i="2"/>
  <c r="AC111" i="2"/>
  <c r="AC316" i="2"/>
  <c r="AC335" i="2"/>
  <c r="AC446" i="2"/>
  <c r="AC100" i="2"/>
  <c r="AC625" i="2"/>
  <c r="AC27" i="2"/>
  <c r="AC157" i="2"/>
  <c r="AC401" i="2"/>
  <c r="AC667" i="2"/>
  <c r="AC172" i="2"/>
  <c r="AC236" i="2"/>
  <c r="AC626" i="2"/>
  <c r="AC36" i="2"/>
  <c r="AC358" i="2"/>
  <c r="AC45" i="2"/>
  <c r="AC390" i="2"/>
  <c r="AC481" i="2"/>
  <c r="AC37" i="2"/>
  <c r="AC337" i="2"/>
  <c r="AC330" i="2"/>
  <c r="AC435" i="2"/>
  <c r="AC62" i="2"/>
  <c r="AC269" i="2"/>
  <c r="AC21" i="2"/>
  <c r="AC367" i="2"/>
  <c r="AC317" i="2"/>
  <c r="AC122" i="2"/>
  <c r="AC723" i="2"/>
  <c r="AC719" i="2"/>
  <c r="AC540" i="2"/>
  <c r="AC310" i="2"/>
  <c r="AC230" i="2"/>
  <c r="AC324" i="2"/>
  <c r="AC91" i="2"/>
  <c r="AC8" i="2"/>
  <c r="AC262" i="2"/>
  <c r="AC385" i="2"/>
  <c r="AC210" i="2"/>
  <c r="AC112" i="2"/>
  <c r="AC474" i="2"/>
  <c r="AC674" i="2"/>
  <c r="AC360" i="2"/>
  <c r="AC244" i="2"/>
  <c r="AC302" i="2"/>
  <c r="AC217" i="2"/>
  <c r="AC398" i="2"/>
  <c r="AC673" i="2"/>
  <c r="AC662" i="2"/>
  <c r="AC638" i="2"/>
  <c r="AC14" i="2"/>
  <c r="AC359" i="2"/>
  <c r="AC381" i="2"/>
  <c r="AC411" i="2"/>
  <c r="AC82" i="2"/>
  <c r="AC578" i="2"/>
  <c r="AC404" i="2"/>
  <c r="AC174" i="2"/>
  <c r="AC475" i="2"/>
  <c r="AC436" i="2"/>
  <c r="AC456" i="2"/>
  <c r="AC151" i="2"/>
  <c r="AC670" i="2"/>
  <c r="AC506" i="2"/>
  <c r="AC259" i="2"/>
  <c r="AC152" i="2"/>
  <c r="AC423" i="2"/>
  <c r="AC20" i="2"/>
  <c r="AC191" i="2"/>
  <c r="AC549" i="2"/>
  <c r="AC56" i="2"/>
  <c r="AC468" i="2"/>
  <c r="AC442" i="2"/>
  <c r="AC49" i="2"/>
  <c r="AC635" i="2"/>
  <c r="AC104" i="2"/>
  <c r="AC246" i="2"/>
  <c r="AC493" i="2"/>
  <c r="AC397" i="2"/>
  <c r="AC300" i="2"/>
  <c r="AC242" i="2"/>
  <c r="AC537" i="2"/>
  <c r="AC512" i="2"/>
  <c r="AC61" i="2"/>
  <c r="AC514" i="2"/>
  <c r="AC271" i="2"/>
  <c r="AC642" i="2"/>
  <c r="AC621" i="2"/>
  <c r="AC18" i="2"/>
  <c r="AC678" i="2"/>
  <c r="AC46" i="2"/>
  <c r="AC639" i="2"/>
  <c r="AC562" i="2"/>
  <c r="AC611" i="2"/>
  <c r="AC734" i="2"/>
  <c r="AC371" i="2"/>
  <c r="AC459" i="2"/>
  <c r="AC618" i="2"/>
  <c r="AC180" i="2"/>
  <c r="AC484" i="2"/>
  <c r="AC572" i="2"/>
  <c r="AC357" i="2"/>
  <c r="AC42" i="2"/>
  <c r="AC433" i="2"/>
  <c r="AC226" i="2"/>
  <c r="AC43" i="2"/>
  <c r="AC216" i="2"/>
  <c r="AC660" i="2"/>
  <c r="AC340" i="2"/>
  <c r="AC412" i="2"/>
  <c r="AC239" i="2"/>
  <c r="AC364" i="2"/>
  <c r="AC251" i="2"/>
  <c r="AC418" i="2"/>
  <c r="AC607" i="2"/>
  <c r="AC634" i="2"/>
  <c r="AC448" i="2"/>
  <c r="AC657" i="2"/>
  <c r="AC658" i="2"/>
  <c r="AC52" i="2"/>
  <c r="AC5" i="2"/>
  <c r="AC53" i="2"/>
  <c r="AC138" i="2"/>
  <c r="AC382" i="2"/>
  <c r="AC650" i="2"/>
  <c r="AC115" i="2"/>
  <c r="AC227" i="2"/>
  <c r="AC254" i="2"/>
  <c r="AC480" i="2"/>
  <c r="AC312" i="2"/>
  <c r="AC503" i="2"/>
  <c r="AC188" i="2"/>
  <c r="AC534" i="2"/>
  <c r="AC280" i="2"/>
  <c r="AC192" i="2"/>
  <c r="AC377" i="2"/>
  <c r="AC629" i="2"/>
  <c r="AC331" i="2"/>
  <c r="AC288" i="2"/>
  <c r="AC83" i="2"/>
  <c r="AC38" i="2"/>
  <c r="AC200" i="2"/>
  <c r="AC489" i="2"/>
  <c r="AC73" i="2"/>
  <c r="AC454" i="2"/>
  <c r="AC487" i="2"/>
  <c r="AC682" i="2"/>
  <c r="AC23" i="2"/>
  <c r="AC355" i="2"/>
  <c r="AC292" i="2"/>
  <c r="AC443" i="2"/>
  <c r="AC427" i="2"/>
  <c r="AC97" i="2"/>
  <c r="AC187" i="2"/>
  <c r="AC309" i="2"/>
  <c r="AC22" i="2"/>
  <c r="AC405" i="2"/>
  <c r="AC195" i="2"/>
  <c r="AC617" i="2"/>
  <c r="AC651" i="2"/>
  <c r="AC486" i="2"/>
  <c r="AC134" i="2"/>
  <c r="AC60" i="2"/>
  <c r="AC50" i="2"/>
  <c r="AC146" i="2"/>
  <c r="AC344" i="2"/>
  <c r="AC395" i="2"/>
  <c r="AC407" i="2"/>
  <c r="AC415" i="2"/>
  <c r="AC569" i="2"/>
  <c r="AC439" i="2"/>
  <c r="AC691" i="2"/>
  <c r="AC546" i="2"/>
  <c r="AC488" i="2"/>
  <c r="AC347" i="2"/>
  <c r="AC713" i="2"/>
  <c r="AC520" i="2"/>
  <c r="AC110" i="2"/>
  <c r="AC492" i="2"/>
  <c r="AC70" i="2"/>
  <c r="AC386" i="2"/>
  <c r="AC522" i="2"/>
  <c r="AC282" i="2"/>
  <c r="AC696" i="2"/>
  <c r="AC362" i="2"/>
  <c r="AC467" i="2"/>
  <c r="AC469" i="2"/>
  <c r="AC511" i="2"/>
  <c r="AC402" i="2"/>
  <c r="AC95" i="2"/>
  <c r="AC119" i="2"/>
  <c r="AC135" i="2"/>
  <c r="AC413" i="2"/>
  <c r="AC354" i="2"/>
  <c r="AC544" i="2"/>
  <c r="AC35" i="2"/>
  <c r="AC39" i="2"/>
  <c r="AC207" i="2"/>
  <c r="AC421" i="2"/>
  <c r="AC77" i="2"/>
  <c r="AC54" i="2"/>
  <c r="AC186" i="2"/>
  <c r="AC3" i="2"/>
  <c r="AC631" i="2"/>
  <c r="AC345" i="2"/>
  <c r="AC142" i="2"/>
  <c r="AC603" i="2"/>
  <c r="AC76" i="2"/>
  <c r="AC165" i="2"/>
  <c r="AC166" i="2"/>
  <c r="AC496" i="2"/>
  <c r="AC521" i="2"/>
  <c r="AC233" i="2"/>
  <c r="AC338" i="2"/>
  <c r="AC196" i="2"/>
  <c r="AC67" i="2"/>
  <c r="AC726" i="2"/>
  <c r="AC85" i="2"/>
  <c r="AC676" i="2"/>
  <c r="AC177" i="2"/>
  <c r="AC472" i="2"/>
  <c r="AC224" i="2"/>
  <c r="AC328" i="2"/>
  <c r="AC530" i="2"/>
  <c r="AC29" i="2"/>
  <c r="AC447" i="2"/>
  <c r="AC303" i="2"/>
  <c r="AC276" i="2"/>
  <c r="AC4" i="2"/>
  <c r="AC568" i="2"/>
  <c r="AC164" i="2"/>
  <c r="AC419" i="2"/>
  <c r="AC136" i="2"/>
  <c r="AC148" i="2"/>
  <c r="AC645" i="2"/>
  <c r="AC281" i="2"/>
  <c r="AC622" i="2"/>
  <c r="AC128" i="2"/>
  <c r="AC284" i="2"/>
  <c r="AC96" i="2"/>
  <c r="AC154" i="2"/>
  <c r="AC179" i="2"/>
  <c r="AC248" i="2"/>
  <c r="AC342" i="2"/>
  <c r="AC201" i="2"/>
  <c r="AC131" i="2"/>
  <c r="AC59" i="2"/>
  <c r="AC334" i="2"/>
  <c r="AC250" i="2"/>
  <c r="AC2" i="2"/>
  <c r="AC139" i="2"/>
  <c r="AC507" i="2"/>
  <c r="AC490" i="2"/>
  <c r="AC452" i="2"/>
  <c r="AC141" i="2"/>
  <c r="AC156" i="2"/>
  <c r="AC92" i="2"/>
  <c r="AC541" i="2"/>
  <c r="AC40" i="2"/>
  <c r="AC30" i="2"/>
  <c r="AC555" i="2"/>
  <c r="AC66" i="2"/>
  <c r="AC132" i="2"/>
  <c r="AC356" i="2"/>
  <c r="AC643" i="2"/>
  <c r="AC145" i="2"/>
  <c r="AC458" i="2"/>
  <c r="AC690" i="2"/>
  <c r="AC178" i="2"/>
  <c r="AC118" i="2"/>
  <c r="AC612" i="2"/>
  <c r="AC257" i="2"/>
  <c r="AC633" i="2"/>
  <c r="AC31" i="2"/>
  <c r="AC98" i="2"/>
  <c r="AC464" i="2"/>
  <c r="AC519" i="2"/>
  <c r="AC304" i="2"/>
  <c r="AC11" i="2"/>
  <c r="AC707" i="2"/>
  <c r="AC252" i="2"/>
  <c r="AC343" i="2"/>
  <c r="AC525" i="2"/>
  <c r="AC162" i="2"/>
  <c r="AC75" i="2"/>
  <c r="AC86" i="2"/>
  <c r="AC406" i="2"/>
  <c r="AC730" i="2"/>
  <c r="AC587" i="2"/>
  <c r="AC168" i="2"/>
  <c r="AC123" i="2"/>
  <c r="AC597" i="2"/>
  <c r="AC197" i="2"/>
  <c r="AC169" i="2"/>
  <c r="AC516" i="2"/>
  <c r="AC450" i="2"/>
  <c r="AC477" i="2"/>
  <c r="AC121" i="2"/>
  <c r="AC80" i="2"/>
  <c r="AC473" i="2"/>
  <c r="AC65" i="2"/>
  <c r="AC55" i="2"/>
  <c r="AC440" i="2"/>
  <c r="AC129" i="2"/>
  <c r="AC325" i="2"/>
  <c r="AC33" i="2"/>
  <c r="AC274" i="2"/>
  <c r="AC539" i="2"/>
  <c r="AC579" i="2"/>
  <c r="AC181" i="2"/>
  <c r="AC17" i="2"/>
  <c r="AC686" i="2"/>
  <c r="AC566" i="2"/>
  <c r="AC15" i="2"/>
  <c r="AC243" i="2"/>
  <c r="AC391" i="2"/>
  <c r="AC220" i="2"/>
  <c r="AC352" i="2"/>
  <c r="AC26" i="2"/>
  <c r="AC665" i="2"/>
  <c r="AC698" i="2"/>
  <c r="AC147" i="2"/>
  <c r="AC9" i="2"/>
  <c r="AC510" i="2"/>
  <c r="AC652" i="2"/>
  <c r="AC675" i="2"/>
  <c r="AC294" i="2"/>
  <c r="AC576" i="2"/>
  <c r="AC656" i="2"/>
  <c r="AC159" i="2"/>
  <c r="AC420" i="2"/>
  <c r="AC13" i="2"/>
  <c r="AC400" i="2"/>
  <c r="AC116" i="2"/>
  <c r="AC517" i="2"/>
  <c r="AC222" i="2"/>
  <c r="AC68" i="2"/>
  <c r="AC295" i="2"/>
  <c r="AC494" i="2"/>
  <c r="AC249" i="2"/>
  <c r="AC184" i="2"/>
  <c r="AC463" i="2"/>
  <c r="AC34" i="2"/>
  <c r="AC602" i="2"/>
  <c r="AC203" i="2"/>
  <c r="AC366" i="2"/>
  <c r="AC193" i="2"/>
  <c r="AC553" i="2"/>
  <c r="AC543" i="2"/>
  <c r="AC627" i="2"/>
  <c r="AC170" i="2"/>
  <c r="AC102" i="2"/>
  <c r="AC735" i="2"/>
  <c r="AC378" i="2"/>
  <c r="AC505" i="2"/>
  <c r="AC380" i="2"/>
  <c r="AC326" i="2"/>
  <c r="AC293" i="2"/>
  <c r="AC88" i="2"/>
  <c r="AC93" i="2"/>
  <c r="AC7" i="2"/>
  <c r="AC687" i="2"/>
  <c r="AC12" i="2"/>
  <c r="AC699" i="2"/>
  <c r="AC589" i="2"/>
  <c r="AC225" i="2"/>
  <c r="AC6" i="2"/>
  <c r="AC221" i="2"/>
  <c r="AC500" i="2"/>
  <c r="AC671" i="2"/>
  <c r="AC10" i="2"/>
  <c r="AC532" i="2"/>
  <c r="AC585" i="2"/>
  <c r="AC74" i="2"/>
  <c r="AC290" i="2"/>
  <c r="AC319" i="2"/>
  <c r="AC173" i="2"/>
  <c r="AC105" i="2"/>
  <c r="AC460" i="2"/>
  <c r="AC560" i="2"/>
  <c r="AC669" i="2"/>
  <c r="AC531" i="2"/>
  <c r="AC24" i="2"/>
  <c r="AC247" i="2"/>
  <c r="AC264" i="2"/>
  <c r="AC449" i="2"/>
  <c r="AC445" i="2"/>
  <c r="AC232" i="2"/>
  <c r="AC647" i="2"/>
  <c r="AC668" i="2"/>
  <c r="AC108" i="2"/>
  <c r="AC308" i="2"/>
  <c r="AC235" i="2"/>
  <c r="AC189" i="2"/>
  <c r="AC28" i="2"/>
  <c r="AC441" i="2"/>
  <c r="AC461" i="2"/>
  <c r="AC721" i="2"/>
  <c r="AC175" i="2"/>
  <c r="AC202" i="2"/>
  <c r="AC351" i="2"/>
  <c r="AC260" i="2"/>
  <c r="AC277" i="2"/>
  <c r="AC315" i="2"/>
  <c r="AC663" i="2"/>
  <c r="AC661" i="2"/>
  <c r="AC89" i="2"/>
  <c r="AC725" i="2"/>
  <c r="AC287" i="2"/>
  <c r="AC554" i="2"/>
  <c r="AC582" i="2"/>
  <c r="AC305" i="2"/>
  <c r="AC71" i="2"/>
  <c r="AC637" i="2"/>
  <c r="AC32" i="2"/>
  <c r="AC605" i="2"/>
  <c r="AC434" i="2"/>
  <c r="AC580" i="2"/>
  <c r="AC124" i="2"/>
  <c r="AC393" i="2"/>
  <c r="AC285" i="2"/>
  <c r="AC685" i="2"/>
  <c r="AC504" i="2"/>
  <c r="AC258" i="2"/>
  <c r="AC717" i="2"/>
  <c r="AC408" i="2"/>
  <c r="AC577" i="2"/>
  <c r="AC550" i="2"/>
  <c r="AC720" i="2"/>
  <c r="AC69" i="2"/>
  <c r="AC240" i="2"/>
  <c r="AC58" i="2"/>
  <c r="AC630" i="2"/>
  <c r="AC714" i="2"/>
  <c r="AC575" i="2"/>
  <c r="AC322" i="2"/>
  <c r="AC51" i="2"/>
  <c r="AC329" i="2"/>
  <c r="AC588" i="2"/>
  <c r="AC47" i="2"/>
  <c r="AC376" i="2"/>
  <c r="AC272" i="2"/>
  <c r="AC619" i="2"/>
  <c r="AC374" i="2"/>
  <c r="AC482" i="2"/>
  <c r="AC428" i="2"/>
  <c r="AC346" i="2"/>
  <c r="AC19" i="2"/>
  <c r="AC666" i="2"/>
  <c r="AC609" i="2"/>
  <c r="AC215" i="2"/>
  <c r="AC383" i="2"/>
  <c r="AC571" i="2"/>
  <c r="AC563" i="2"/>
  <c r="AC286" i="2"/>
  <c r="AC552" i="2"/>
  <c r="AC556" i="2"/>
  <c r="AC234" i="2"/>
  <c r="AC231" i="2"/>
  <c r="AC508" i="2"/>
  <c r="AC327" i="2"/>
  <c r="AC198" i="2"/>
  <c r="AC229" i="2"/>
  <c r="AC392" i="2"/>
  <c r="AC182" i="2"/>
  <c r="AC451" i="2"/>
  <c r="AC491" i="2"/>
  <c r="AC44" i="2"/>
  <c r="AC711" i="2"/>
  <c r="AC125" i="2"/>
  <c r="AC715" i="2"/>
  <c r="AC535" i="2"/>
  <c r="AC87" i="2"/>
  <c r="AC79" i="2"/>
  <c r="AC722" i="2"/>
  <c r="AC590" i="2"/>
  <c r="AC596" i="2"/>
  <c r="AC485" i="2"/>
  <c r="AC648" i="2"/>
  <c r="AC273" i="2"/>
  <c r="AC586" i="2"/>
  <c r="AC379" i="2"/>
  <c r="AC57" i="2"/>
  <c r="AC323" i="2"/>
  <c r="AC729" i="2"/>
  <c r="AC659" i="2"/>
  <c r="AC465" i="2"/>
  <c r="AC363" i="2"/>
  <c r="AC426" i="2"/>
  <c r="AC583" i="2"/>
  <c r="AC431" i="2"/>
  <c r="AC130" i="2"/>
  <c r="AC558" i="2"/>
  <c r="AC99" i="2"/>
  <c r="AC64" i="2"/>
  <c r="AC160" i="2"/>
  <c r="AC158" i="2"/>
  <c r="AC628" i="2"/>
  <c r="AC214" i="2"/>
  <c r="AC63" i="2"/>
  <c r="AC106" i="2"/>
  <c r="AC518" i="2"/>
  <c r="AC570" i="2"/>
  <c r="AC672" i="2"/>
  <c r="AC610" i="2"/>
  <c r="AC278" i="2"/>
  <c r="AC573" i="2"/>
  <c r="AC348" i="2"/>
  <c r="AC409" i="2"/>
  <c r="AC120" i="2"/>
  <c r="AC677" i="2"/>
  <c r="AC498" i="2"/>
  <c r="AC311" i="2"/>
  <c r="AC437" i="2"/>
  <c r="AC387" i="2"/>
  <c r="AC267" i="2"/>
  <c r="AC78" i="2"/>
  <c r="AC373" i="2"/>
  <c r="AC161" i="2"/>
  <c r="AC613" i="2"/>
  <c r="AC615" i="2"/>
  <c r="AC313" i="2"/>
  <c r="AC513" i="2"/>
  <c r="AC263" i="2"/>
  <c r="AC599" i="2"/>
  <c r="AC649" i="2"/>
  <c r="AC557" i="2"/>
  <c r="AC702" i="2"/>
  <c r="AC163" i="2"/>
  <c r="AC296" i="2"/>
  <c r="AC641" i="2"/>
  <c r="AC528" i="2"/>
  <c r="AC704" i="2"/>
  <c r="AC653" i="2"/>
  <c r="AC219" i="2"/>
  <c r="AC133" i="2"/>
  <c r="AC72" i="2"/>
  <c r="AC594" i="2"/>
  <c r="AC703" i="2"/>
  <c r="AC462" i="2"/>
  <c r="AC705" i="2"/>
  <c r="AC403" i="2"/>
  <c r="AC620" i="2"/>
  <c r="AC241" i="2"/>
  <c r="AC117" i="2"/>
  <c r="AC237" i="2"/>
  <c r="AC457" i="2"/>
  <c r="AC149" i="2"/>
  <c r="AC646" i="2"/>
  <c r="AC718" i="2"/>
  <c r="AC266" i="2"/>
  <c r="AC265" i="2"/>
  <c r="AC107" i="2"/>
  <c r="AC298" i="2"/>
  <c r="AC245" i="2"/>
  <c r="AC601" i="2"/>
  <c r="AC655" i="2"/>
  <c r="AC238" i="2"/>
  <c r="AC604" i="2"/>
  <c r="AC591" i="2"/>
  <c r="AC533" i="2"/>
  <c r="AC318" i="2"/>
  <c r="AC737" i="2"/>
  <c r="AC416" i="2"/>
  <c r="AC692" i="2"/>
  <c r="AC736" i="2"/>
  <c r="AC223" i="2"/>
  <c r="AC598" i="2"/>
  <c r="AC155" i="2"/>
  <c r="AC502" i="2"/>
  <c r="AC455" i="2"/>
  <c r="AC538" i="2"/>
  <c r="AC551" i="2"/>
  <c r="AC101" i="2"/>
  <c r="AC545" i="2"/>
  <c r="AC209" i="2"/>
  <c r="AC261" i="2"/>
  <c r="AC623" i="2"/>
  <c r="AC375" i="2"/>
  <c r="AC211" i="2"/>
  <c r="AC523" i="2"/>
  <c r="AC701" i="2"/>
  <c r="AC199" i="2"/>
  <c r="AC644" i="2"/>
  <c r="AC526" i="2"/>
  <c r="AC542" i="2"/>
  <c r="AC565" i="2"/>
  <c r="AC430" i="2"/>
  <c r="AC150" i="2"/>
  <c r="AC283" i="2"/>
  <c r="AC708" i="2"/>
  <c r="AC706" i="2"/>
  <c r="AC208" i="2"/>
  <c r="AC332" i="2"/>
  <c r="AC732" i="2"/>
  <c r="AC466" i="2"/>
  <c r="AC270" i="2"/>
  <c r="AC127" i="2"/>
  <c r="AC279" i="2"/>
  <c r="AC581" i="2"/>
  <c r="AC414" i="2"/>
  <c r="AC389" i="2"/>
  <c r="AC410" i="2"/>
  <c r="AC561" i="2"/>
  <c r="AC471" i="2"/>
  <c r="AC567" i="2"/>
  <c r="AC333" i="2"/>
  <c r="AC584" i="2"/>
  <c r="AC499" i="2"/>
  <c r="AC593" i="2"/>
  <c r="AC171" i="2"/>
  <c r="AC289" i="2"/>
  <c r="AC688" i="2"/>
  <c r="AC365" i="2"/>
  <c r="AC349" i="2"/>
  <c r="AC212" i="2"/>
  <c r="AC684" i="2"/>
  <c r="AC624" i="2"/>
  <c r="AC731" i="2"/>
  <c r="AC640" i="2"/>
  <c r="AC564" i="2"/>
  <c r="AC695" i="2"/>
  <c r="AC314" i="2"/>
  <c r="AC693" i="2"/>
  <c r="AC497" i="2"/>
  <c r="AC664" i="2"/>
  <c r="AC683" i="2"/>
  <c r="AC697" i="2"/>
  <c r="AC547" i="2"/>
  <c r="AC438" i="2"/>
  <c r="AC592" i="2"/>
  <c r="AC728" i="2"/>
  <c r="AC680" i="2"/>
  <c r="AC483" i="2"/>
  <c r="AC694" i="2"/>
  <c r="AC681" i="2"/>
  <c r="AC679" i="2"/>
  <c r="AC724" i="2"/>
  <c r="AC716" i="2"/>
  <c r="AC700" i="2"/>
  <c r="AC727" i="2"/>
  <c r="AC689" i="2"/>
  <c r="AC636" i="2"/>
  <c r="AC710" i="2"/>
  <c r="AC733" i="2"/>
  <c r="AC738" i="2"/>
  <c r="U632" i="2"/>
  <c r="U429" i="2"/>
  <c r="U432" i="2"/>
  <c r="U94" i="2"/>
  <c r="U204" i="2"/>
  <c r="U353" i="2"/>
  <c r="U297" i="2"/>
  <c r="U306" i="2"/>
  <c r="U606" i="2"/>
  <c r="U527" i="2"/>
  <c r="U185" i="2"/>
  <c r="U299" i="2"/>
  <c r="U109" i="2"/>
  <c r="U616" i="2"/>
  <c r="U48" i="2"/>
  <c r="U213" i="2"/>
  <c r="U368" i="2"/>
  <c r="U595" i="2"/>
  <c r="U536" i="2"/>
  <c r="U307" i="2"/>
  <c r="U190" i="2"/>
  <c r="U422" i="2"/>
  <c r="U361" i="2"/>
  <c r="U524" i="2"/>
  <c r="U478" i="2"/>
  <c r="U194" i="2"/>
  <c r="U103" i="2"/>
  <c r="U608" i="2"/>
  <c r="U600" i="2"/>
  <c r="U370" i="2"/>
  <c r="U424" i="2"/>
  <c r="U137" i="2"/>
  <c r="U369" i="2"/>
  <c r="U709" i="2"/>
  <c r="U16" i="2"/>
  <c r="U712" i="2"/>
  <c r="U81" i="2"/>
  <c r="U654" i="2"/>
  <c r="U126" i="2"/>
  <c r="U453" i="2"/>
  <c r="U90" i="2"/>
  <c r="U479" i="2"/>
  <c r="U321" i="2"/>
  <c r="U476" i="2"/>
  <c r="U228" i="2"/>
  <c r="U444" i="2"/>
  <c r="U574" i="2"/>
  <c r="U425" i="2"/>
  <c r="U320" i="2"/>
  <c r="U350" i="2"/>
  <c r="U291" i="2"/>
  <c r="U614" i="2"/>
  <c r="U253" i="2"/>
  <c r="U205" i="2"/>
  <c r="U144" i="2"/>
  <c r="U470" i="2"/>
  <c r="U495" i="2"/>
  <c r="U501" i="2"/>
  <c r="U255" i="2"/>
  <c r="U396" i="2"/>
  <c r="U275" i="2"/>
  <c r="U183" i="2"/>
  <c r="U301" i="2"/>
  <c r="U256" i="2"/>
  <c r="U339" i="2"/>
  <c r="U399" i="2"/>
  <c r="U548" i="2"/>
  <c r="U341" i="2"/>
  <c r="U509" i="2"/>
  <c r="U140" i="2"/>
  <c r="U417" i="2"/>
  <c r="U559" i="2"/>
  <c r="U153" i="2"/>
  <c r="U176" i="2"/>
  <c r="U372" i="2"/>
  <c r="U114" i="2"/>
  <c r="U25" i="2"/>
  <c r="U84" i="2"/>
  <c r="U206" i="2"/>
  <c r="U143" i="2"/>
  <c r="U167" i="2"/>
  <c r="U529" i="2"/>
  <c r="U218" i="2"/>
  <c r="U336" i="2"/>
  <c r="U388" i="2"/>
  <c r="U113" i="2"/>
  <c r="U515" i="2"/>
  <c r="U41" i="2"/>
  <c r="U384" i="2"/>
  <c r="U268" i="2"/>
  <c r="U394" i="2"/>
  <c r="U111" i="2"/>
  <c r="U316" i="2"/>
  <c r="U335" i="2"/>
  <c r="U446" i="2"/>
  <c r="U100" i="2"/>
  <c r="U625" i="2"/>
  <c r="U27" i="2"/>
  <c r="U157" i="2"/>
  <c r="U401" i="2"/>
  <c r="U667" i="2"/>
  <c r="U172" i="2"/>
  <c r="U236" i="2"/>
  <c r="U626" i="2"/>
  <c r="U36" i="2"/>
  <c r="U358" i="2"/>
  <c r="U45" i="2"/>
  <c r="U390" i="2"/>
  <c r="U481" i="2"/>
  <c r="U37" i="2"/>
  <c r="U337" i="2"/>
  <c r="U330" i="2"/>
  <c r="U435" i="2"/>
  <c r="U62" i="2"/>
  <c r="U269" i="2"/>
  <c r="U21" i="2"/>
  <c r="U367" i="2"/>
  <c r="U317" i="2"/>
  <c r="U122" i="2"/>
  <c r="U723" i="2"/>
  <c r="U719" i="2"/>
  <c r="U540" i="2"/>
  <c r="U310" i="2"/>
  <c r="U230" i="2"/>
  <c r="U324" i="2"/>
  <c r="U91" i="2"/>
  <c r="U8" i="2"/>
  <c r="U262" i="2"/>
  <c r="U385" i="2"/>
  <c r="U210" i="2"/>
  <c r="U112" i="2"/>
  <c r="U474" i="2"/>
  <c r="U674" i="2"/>
  <c r="U360" i="2"/>
  <c r="U244" i="2"/>
  <c r="U302" i="2"/>
  <c r="U217" i="2"/>
  <c r="U398" i="2"/>
  <c r="U673" i="2"/>
  <c r="U662" i="2"/>
  <c r="U638" i="2"/>
  <c r="U14" i="2"/>
  <c r="U359" i="2"/>
  <c r="U381" i="2"/>
  <c r="U411" i="2"/>
  <c r="U82" i="2"/>
  <c r="U578" i="2"/>
  <c r="U404" i="2"/>
  <c r="U174" i="2"/>
  <c r="U475" i="2"/>
  <c r="U436" i="2"/>
  <c r="U456" i="2"/>
  <c r="U151" i="2"/>
  <c r="U670" i="2"/>
  <c r="U506" i="2"/>
  <c r="U259" i="2"/>
  <c r="U152" i="2"/>
  <c r="U423" i="2"/>
  <c r="U20" i="2"/>
  <c r="U191" i="2"/>
  <c r="U549" i="2"/>
  <c r="U56" i="2"/>
  <c r="U468" i="2"/>
  <c r="U442" i="2"/>
  <c r="U49" i="2"/>
  <c r="U635" i="2"/>
  <c r="U104" i="2"/>
  <c r="U246" i="2"/>
  <c r="U493" i="2"/>
  <c r="U397" i="2"/>
  <c r="U300" i="2"/>
  <c r="U242" i="2"/>
  <c r="U537" i="2"/>
  <c r="U512" i="2"/>
  <c r="U61" i="2"/>
  <c r="U514" i="2"/>
  <c r="U271" i="2"/>
  <c r="U642" i="2"/>
  <c r="U621" i="2"/>
  <c r="U18" i="2"/>
  <c r="U678" i="2"/>
  <c r="U46" i="2"/>
  <c r="U639" i="2"/>
  <c r="U562" i="2"/>
  <c r="U611" i="2"/>
  <c r="U734" i="2"/>
  <c r="U371" i="2"/>
  <c r="U459" i="2"/>
  <c r="U618" i="2"/>
  <c r="U180" i="2"/>
  <c r="U484" i="2"/>
  <c r="U572" i="2"/>
  <c r="U357" i="2"/>
  <c r="U42" i="2"/>
  <c r="U433" i="2"/>
  <c r="U226" i="2"/>
  <c r="U43" i="2"/>
  <c r="U216" i="2"/>
  <c r="U660" i="2"/>
  <c r="U340" i="2"/>
  <c r="U412" i="2"/>
  <c r="U239" i="2"/>
  <c r="U364" i="2"/>
  <c r="U251" i="2"/>
  <c r="U418" i="2"/>
  <c r="U607" i="2"/>
  <c r="U634" i="2"/>
  <c r="U448" i="2"/>
  <c r="U657" i="2"/>
  <c r="U658" i="2"/>
  <c r="U52" i="2"/>
  <c r="U5" i="2"/>
  <c r="U53" i="2"/>
  <c r="U138" i="2"/>
  <c r="U382" i="2"/>
  <c r="U650" i="2"/>
  <c r="U115" i="2"/>
  <c r="U227" i="2"/>
  <c r="U254" i="2"/>
  <c r="U480" i="2"/>
  <c r="U312" i="2"/>
  <c r="U503" i="2"/>
  <c r="U188" i="2"/>
  <c r="U534" i="2"/>
  <c r="U280" i="2"/>
  <c r="U192" i="2"/>
  <c r="U377" i="2"/>
  <c r="U629" i="2"/>
  <c r="U331" i="2"/>
  <c r="U288" i="2"/>
  <c r="U83" i="2"/>
  <c r="U38" i="2"/>
  <c r="U200" i="2"/>
  <c r="U489" i="2"/>
  <c r="U73" i="2"/>
  <c r="U454" i="2"/>
  <c r="U487" i="2"/>
  <c r="U682" i="2"/>
  <c r="U23" i="2"/>
  <c r="U355" i="2"/>
  <c r="U292" i="2"/>
  <c r="U443" i="2"/>
  <c r="U427" i="2"/>
  <c r="U97" i="2"/>
  <c r="U187" i="2"/>
  <c r="U309" i="2"/>
  <c r="U22" i="2"/>
  <c r="U405" i="2"/>
  <c r="U195" i="2"/>
  <c r="U617" i="2"/>
  <c r="U651" i="2"/>
  <c r="U486" i="2"/>
  <c r="U134" i="2"/>
  <c r="U60" i="2"/>
  <c r="U50" i="2"/>
  <c r="U146" i="2"/>
  <c r="U344" i="2"/>
  <c r="U395" i="2"/>
  <c r="U407" i="2"/>
  <c r="U415" i="2"/>
  <c r="U569" i="2"/>
  <c r="U439" i="2"/>
  <c r="U691" i="2"/>
  <c r="U546" i="2"/>
  <c r="U488" i="2"/>
  <c r="U347" i="2"/>
  <c r="U713" i="2"/>
  <c r="U520" i="2"/>
  <c r="U110" i="2"/>
  <c r="U492" i="2"/>
  <c r="U70" i="2"/>
  <c r="U386" i="2"/>
  <c r="U522" i="2"/>
  <c r="U282" i="2"/>
  <c r="U696" i="2"/>
  <c r="U362" i="2"/>
  <c r="U467" i="2"/>
  <c r="U469" i="2"/>
  <c r="U511" i="2"/>
  <c r="U402" i="2"/>
  <c r="U95" i="2"/>
  <c r="U119" i="2"/>
  <c r="U135" i="2"/>
  <c r="U413" i="2"/>
  <c r="U354" i="2"/>
  <c r="U544" i="2"/>
  <c r="U35" i="2"/>
  <c r="U39" i="2"/>
  <c r="U207" i="2"/>
  <c r="U421" i="2"/>
  <c r="U77" i="2"/>
  <c r="U54" i="2"/>
  <c r="U186" i="2"/>
  <c r="U3" i="2"/>
  <c r="U631" i="2"/>
  <c r="U345" i="2"/>
  <c r="U142" i="2"/>
  <c r="U603" i="2"/>
  <c r="U76" i="2"/>
  <c r="U165" i="2"/>
  <c r="U166" i="2"/>
  <c r="U496" i="2"/>
  <c r="U521" i="2"/>
  <c r="U233" i="2"/>
  <c r="U338" i="2"/>
  <c r="U196" i="2"/>
  <c r="U67" i="2"/>
  <c r="U726" i="2"/>
  <c r="U85" i="2"/>
  <c r="U676" i="2"/>
  <c r="U177" i="2"/>
  <c r="U472" i="2"/>
  <c r="U224" i="2"/>
  <c r="U328" i="2"/>
  <c r="U530" i="2"/>
  <c r="U29" i="2"/>
  <c r="U447" i="2"/>
  <c r="U303" i="2"/>
  <c r="U276" i="2"/>
  <c r="U4" i="2"/>
  <c r="U568" i="2"/>
  <c r="U164" i="2"/>
  <c r="U419" i="2"/>
  <c r="U136" i="2"/>
  <c r="U148" i="2"/>
  <c r="U645" i="2"/>
  <c r="U281" i="2"/>
  <c r="U622" i="2"/>
  <c r="U128" i="2"/>
  <c r="U284" i="2"/>
  <c r="U96" i="2"/>
  <c r="U154" i="2"/>
  <c r="U179" i="2"/>
  <c r="U248" i="2"/>
  <c r="U342" i="2"/>
  <c r="U201" i="2"/>
  <c r="U131" i="2"/>
  <c r="U59" i="2"/>
  <c r="U334" i="2"/>
  <c r="U250" i="2"/>
  <c r="U2" i="2"/>
  <c r="U139" i="2"/>
  <c r="U507" i="2"/>
  <c r="U490" i="2"/>
  <c r="U452" i="2"/>
  <c r="U141" i="2"/>
  <c r="U156" i="2"/>
  <c r="U92" i="2"/>
  <c r="U541" i="2"/>
  <c r="U40" i="2"/>
  <c r="U30" i="2"/>
  <c r="U555" i="2"/>
  <c r="U66" i="2"/>
  <c r="U132" i="2"/>
  <c r="U356" i="2"/>
  <c r="U643" i="2"/>
  <c r="U145" i="2"/>
  <c r="U458" i="2"/>
  <c r="U690" i="2"/>
  <c r="U178" i="2"/>
  <c r="U118" i="2"/>
  <c r="U612" i="2"/>
  <c r="U257" i="2"/>
  <c r="U633" i="2"/>
  <c r="U31" i="2"/>
  <c r="U98" i="2"/>
  <c r="U464" i="2"/>
  <c r="U519" i="2"/>
  <c r="U304" i="2"/>
  <c r="U11" i="2"/>
  <c r="U707" i="2"/>
  <c r="U252" i="2"/>
  <c r="U343" i="2"/>
  <c r="U525" i="2"/>
  <c r="U162" i="2"/>
  <c r="U75" i="2"/>
  <c r="U86" i="2"/>
  <c r="U406" i="2"/>
  <c r="U730" i="2"/>
  <c r="U587" i="2"/>
  <c r="U168" i="2"/>
  <c r="U123" i="2"/>
  <c r="U597" i="2"/>
  <c r="U197" i="2"/>
  <c r="U169" i="2"/>
  <c r="U516" i="2"/>
  <c r="U450" i="2"/>
  <c r="U477" i="2"/>
  <c r="U121" i="2"/>
  <c r="U80" i="2"/>
  <c r="U473" i="2"/>
  <c r="U65" i="2"/>
  <c r="U55" i="2"/>
  <c r="U440" i="2"/>
  <c r="U129" i="2"/>
  <c r="U325" i="2"/>
  <c r="U33" i="2"/>
  <c r="U274" i="2"/>
  <c r="U539" i="2"/>
  <c r="U579" i="2"/>
  <c r="U181" i="2"/>
  <c r="U17" i="2"/>
  <c r="U686" i="2"/>
  <c r="U566" i="2"/>
  <c r="U15" i="2"/>
  <c r="U243" i="2"/>
  <c r="U391" i="2"/>
  <c r="U220" i="2"/>
  <c r="U352" i="2"/>
  <c r="U26" i="2"/>
  <c r="U665" i="2"/>
  <c r="U698" i="2"/>
  <c r="U147" i="2"/>
  <c r="U9" i="2"/>
  <c r="U510" i="2"/>
  <c r="U652" i="2"/>
  <c r="U675" i="2"/>
  <c r="U294" i="2"/>
  <c r="U576" i="2"/>
  <c r="U656" i="2"/>
  <c r="U159" i="2"/>
  <c r="U420" i="2"/>
  <c r="U13" i="2"/>
  <c r="U400" i="2"/>
  <c r="U116" i="2"/>
  <c r="U517" i="2"/>
  <c r="U222" i="2"/>
  <c r="U68" i="2"/>
  <c r="U295" i="2"/>
  <c r="U494" i="2"/>
  <c r="U249" i="2"/>
  <c r="U184" i="2"/>
  <c r="U463" i="2"/>
  <c r="U34" i="2"/>
  <c r="U602" i="2"/>
  <c r="U203" i="2"/>
  <c r="U366" i="2"/>
  <c r="U193" i="2"/>
  <c r="U553" i="2"/>
  <c r="U543" i="2"/>
  <c r="U627" i="2"/>
  <c r="U170" i="2"/>
  <c r="U102" i="2"/>
  <c r="U735" i="2"/>
  <c r="U378" i="2"/>
  <c r="U505" i="2"/>
  <c r="U380" i="2"/>
  <c r="U326" i="2"/>
  <c r="U293" i="2"/>
  <c r="U88" i="2"/>
  <c r="U93" i="2"/>
  <c r="U7" i="2"/>
  <c r="U687" i="2"/>
  <c r="U12" i="2"/>
  <c r="U699" i="2"/>
  <c r="U589" i="2"/>
  <c r="U225" i="2"/>
  <c r="U6" i="2"/>
  <c r="U221" i="2"/>
  <c r="U500" i="2"/>
  <c r="U671" i="2"/>
  <c r="U10" i="2"/>
  <c r="U532" i="2"/>
  <c r="U585" i="2"/>
  <c r="U74" i="2"/>
  <c r="U290" i="2"/>
  <c r="U319" i="2"/>
  <c r="U173" i="2"/>
  <c r="U105" i="2"/>
  <c r="U460" i="2"/>
  <c r="U560" i="2"/>
  <c r="U669" i="2"/>
  <c r="U531" i="2"/>
  <c r="U24" i="2"/>
  <c r="U247" i="2"/>
  <c r="U264" i="2"/>
  <c r="U449" i="2"/>
  <c r="U445" i="2"/>
  <c r="U232" i="2"/>
  <c r="U647" i="2"/>
  <c r="U668" i="2"/>
  <c r="U108" i="2"/>
  <c r="U308" i="2"/>
  <c r="U235" i="2"/>
  <c r="U189" i="2"/>
  <c r="U28" i="2"/>
  <c r="U441" i="2"/>
  <c r="U461" i="2"/>
  <c r="U721" i="2"/>
  <c r="U175" i="2"/>
  <c r="U202" i="2"/>
  <c r="U351" i="2"/>
  <c r="U260" i="2"/>
  <c r="U277" i="2"/>
  <c r="U315" i="2"/>
  <c r="U663" i="2"/>
  <c r="U661" i="2"/>
  <c r="U89" i="2"/>
  <c r="U725" i="2"/>
  <c r="U287" i="2"/>
  <c r="U554" i="2"/>
  <c r="U582" i="2"/>
  <c r="U305" i="2"/>
  <c r="U71" i="2"/>
  <c r="U637" i="2"/>
  <c r="U32" i="2"/>
  <c r="U605" i="2"/>
  <c r="U434" i="2"/>
  <c r="U580" i="2"/>
  <c r="U124" i="2"/>
  <c r="U393" i="2"/>
  <c r="U285" i="2"/>
  <c r="U685" i="2"/>
  <c r="U504" i="2"/>
  <c r="U258" i="2"/>
  <c r="U717" i="2"/>
  <c r="U408" i="2"/>
  <c r="U577" i="2"/>
  <c r="U550" i="2"/>
  <c r="U720" i="2"/>
  <c r="U69" i="2"/>
  <c r="U240" i="2"/>
  <c r="U58" i="2"/>
  <c r="U630" i="2"/>
  <c r="U714" i="2"/>
  <c r="U575" i="2"/>
  <c r="U322" i="2"/>
  <c r="U51" i="2"/>
  <c r="U329" i="2"/>
  <c r="U588" i="2"/>
  <c r="U47" i="2"/>
  <c r="U376" i="2"/>
  <c r="U272" i="2"/>
  <c r="U619" i="2"/>
  <c r="U374" i="2"/>
  <c r="U482" i="2"/>
  <c r="U428" i="2"/>
  <c r="U346" i="2"/>
  <c r="U19" i="2"/>
  <c r="U666" i="2"/>
  <c r="U609" i="2"/>
  <c r="U215" i="2"/>
  <c r="U383" i="2"/>
  <c r="U571" i="2"/>
  <c r="U563" i="2"/>
  <c r="U286" i="2"/>
  <c r="U552" i="2"/>
  <c r="U556" i="2"/>
  <c r="U234" i="2"/>
  <c r="U231" i="2"/>
  <c r="U508" i="2"/>
  <c r="U327" i="2"/>
  <c r="U198" i="2"/>
  <c r="U229" i="2"/>
  <c r="U392" i="2"/>
  <c r="U182" i="2"/>
  <c r="U451" i="2"/>
  <c r="U491" i="2"/>
  <c r="U44" i="2"/>
  <c r="U711" i="2"/>
  <c r="U125" i="2"/>
  <c r="U715" i="2"/>
  <c r="U535" i="2"/>
  <c r="U87" i="2"/>
  <c r="U79" i="2"/>
  <c r="U722" i="2"/>
  <c r="U590" i="2"/>
  <c r="U596" i="2"/>
  <c r="U485" i="2"/>
  <c r="U648" i="2"/>
  <c r="U273" i="2"/>
  <c r="U586" i="2"/>
  <c r="U379" i="2"/>
  <c r="U57" i="2"/>
  <c r="U323" i="2"/>
  <c r="U729" i="2"/>
  <c r="U659" i="2"/>
  <c r="U465" i="2"/>
  <c r="U363" i="2"/>
  <c r="U426" i="2"/>
  <c r="U583" i="2"/>
  <c r="U431" i="2"/>
  <c r="U130" i="2"/>
  <c r="U558" i="2"/>
  <c r="U99" i="2"/>
  <c r="U64" i="2"/>
  <c r="U160" i="2"/>
  <c r="U158" i="2"/>
  <c r="U628" i="2"/>
  <c r="U214" i="2"/>
  <c r="U63" i="2"/>
  <c r="U106" i="2"/>
  <c r="U518" i="2"/>
  <c r="U570" i="2"/>
  <c r="U672" i="2"/>
  <c r="U610" i="2"/>
  <c r="U278" i="2"/>
  <c r="U573" i="2"/>
  <c r="U348" i="2"/>
  <c r="U409" i="2"/>
  <c r="U120" i="2"/>
  <c r="U677" i="2"/>
  <c r="U498" i="2"/>
  <c r="U311" i="2"/>
  <c r="U437" i="2"/>
  <c r="U387" i="2"/>
  <c r="U267" i="2"/>
  <c r="U78" i="2"/>
  <c r="U373" i="2"/>
  <c r="U161" i="2"/>
  <c r="U613" i="2"/>
  <c r="U615" i="2"/>
  <c r="U313" i="2"/>
  <c r="U513" i="2"/>
  <c r="U263" i="2"/>
  <c r="U599" i="2"/>
  <c r="U649" i="2"/>
  <c r="U557" i="2"/>
  <c r="U702" i="2"/>
  <c r="U163" i="2"/>
  <c r="U296" i="2"/>
  <c r="U641" i="2"/>
  <c r="U528" i="2"/>
  <c r="U704" i="2"/>
  <c r="U653" i="2"/>
  <c r="U219" i="2"/>
  <c r="U133" i="2"/>
  <c r="U72" i="2"/>
  <c r="U594" i="2"/>
  <c r="U703" i="2"/>
  <c r="U462" i="2"/>
  <c r="U705" i="2"/>
  <c r="U403" i="2"/>
  <c r="U620" i="2"/>
  <c r="U241" i="2"/>
  <c r="U117" i="2"/>
  <c r="U237" i="2"/>
  <c r="U457" i="2"/>
  <c r="U149" i="2"/>
  <c r="U646" i="2"/>
  <c r="U718" i="2"/>
  <c r="U266" i="2"/>
  <c r="U265" i="2"/>
  <c r="U107" i="2"/>
  <c r="U298" i="2"/>
  <c r="U245" i="2"/>
  <c r="U601" i="2"/>
  <c r="U655" i="2"/>
  <c r="U238" i="2"/>
  <c r="U604" i="2"/>
  <c r="U591" i="2"/>
  <c r="U533" i="2"/>
  <c r="U318" i="2"/>
  <c r="U737" i="2"/>
  <c r="U416" i="2"/>
  <c r="U692" i="2"/>
  <c r="U736" i="2"/>
  <c r="U223" i="2"/>
  <c r="U598" i="2"/>
  <c r="U155" i="2"/>
  <c r="U502" i="2"/>
  <c r="U455" i="2"/>
  <c r="U538" i="2"/>
  <c r="U551" i="2"/>
  <c r="U101" i="2"/>
  <c r="U545" i="2"/>
  <c r="U209" i="2"/>
  <c r="U261" i="2"/>
  <c r="U623" i="2"/>
  <c r="U375" i="2"/>
  <c r="U211" i="2"/>
  <c r="U523" i="2"/>
  <c r="U701" i="2"/>
  <c r="U199" i="2"/>
  <c r="U644" i="2"/>
  <c r="U526" i="2"/>
  <c r="U542" i="2"/>
  <c r="U565" i="2"/>
  <c r="U430" i="2"/>
  <c r="U150" i="2"/>
  <c r="U283" i="2"/>
  <c r="U708" i="2"/>
  <c r="U706" i="2"/>
  <c r="U208" i="2"/>
  <c r="U332" i="2"/>
  <c r="U732" i="2"/>
  <c r="U466" i="2"/>
  <c r="U270" i="2"/>
  <c r="U127" i="2"/>
  <c r="U279" i="2"/>
  <c r="U581" i="2"/>
  <c r="U414" i="2"/>
  <c r="U389" i="2"/>
  <c r="U410" i="2"/>
  <c r="U561" i="2"/>
  <c r="U471" i="2"/>
  <c r="U567" i="2"/>
  <c r="U333" i="2"/>
  <c r="U584" i="2"/>
  <c r="U499" i="2"/>
  <c r="U593" i="2"/>
  <c r="U171" i="2"/>
  <c r="U289" i="2"/>
  <c r="U688" i="2"/>
  <c r="U365" i="2"/>
  <c r="U349" i="2"/>
  <c r="U212" i="2"/>
  <c r="U684" i="2"/>
  <c r="U624" i="2"/>
  <c r="U731" i="2"/>
  <c r="U640" i="2"/>
  <c r="U564" i="2"/>
  <c r="U695" i="2"/>
  <c r="U314" i="2"/>
  <c r="U693" i="2"/>
  <c r="U497" i="2"/>
  <c r="U664" i="2"/>
  <c r="U683" i="2"/>
  <c r="U697" i="2"/>
  <c r="U547" i="2"/>
  <c r="U438" i="2"/>
  <c r="U592" i="2"/>
  <c r="U728" i="2"/>
  <c r="U680" i="2"/>
  <c r="U483" i="2"/>
  <c r="U694" i="2"/>
  <c r="U681" i="2"/>
  <c r="U679" i="2"/>
  <c r="U724" i="2"/>
  <c r="U716" i="2"/>
  <c r="U700" i="2"/>
  <c r="U727" i="2"/>
  <c r="U689" i="2"/>
  <c r="U636" i="2"/>
  <c r="U710" i="2"/>
  <c r="U733" i="2"/>
  <c r="U738" i="2"/>
  <c r="T632" i="2"/>
  <c r="T429" i="2"/>
  <c r="T432" i="2"/>
  <c r="T94" i="2"/>
  <c r="T204" i="2"/>
  <c r="T353" i="2"/>
  <c r="T297" i="2"/>
  <c r="T306" i="2"/>
  <c r="T606" i="2"/>
  <c r="T527" i="2"/>
  <c r="T185" i="2"/>
  <c r="T299" i="2"/>
  <c r="T109" i="2"/>
  <c r="T616" i="2"/>
  <c r="T48" i="2"/>
  <c r="T213" i="2"/>
  <c r="T368" i="2"/>
  <c r="T595" i="2"/>
  <c r="T536" i="2"/>
  <c r="T307" i="2"/>
  <c r="T190" i="2"/>
  <c r="T422" i="2"/>
  <c r="T361" i="2"/>
  <c r="T524" i="2"/>
  <c r="T478" i="2"/>
  <c r="T194" i="2"/>
  <c r="T103" i="2"/>
  <c r="T608" i="2"/>
  <c r="T600" i="2"/>
  <c r="T370" i="2"/>
  <c r="T424" i="2"/>
  <c r="T137" i="2"/>
  <c r="T369" i="2"/>
  <c r="T709" i="2"/>
  <c r="T16" i="2"/>
  <c r="T712" i="2"/>
  <c r="T81" i="2"/>
  <c r="T654" i="2"/>
  <c r="T126" i="2"/>
  <c r="T453" i="2"/>
  <c r="T90" i="2"/>
  <c r="T479" i="2"/>
  <c r="T321" i="2"/>
  <c r="T476" i="2"/>
  <c r="T228" i="2"/>
  <c r="T444" i="2"/>
  <c r="T574" i="2"/>
  <c r="T425" i="2"/>
  <c r="T320" i="2"/>
  <c r="T350" i="2"/>
  <c r="T291" i="2"/>
  <c r="T614" i="2"/>
  <c r="T253" i="2"/>
  <c r="T205" i="2"/>
  <c r="T144" i="2"/>
  <c r="T470" i="2"/>
  <c r="T495" i="2"/>
  <c r="T501" i="2"/>
  <c r="T255" i="2"/>
  <c r="T396" i="2"/>
  <c r="T275" i="2"/>
  <c r="T183" i="2"/>
  <c r="T301" i="2"/>
  <c r="T256" i="2"/>
  <c r="T339" i="2"/>
  <c r="T399" i="2"/>
  <c r="T548" i="2"/>
  <c r="T341" i="2"/>
  <c r="T509" i="2"/>
  <c r="T140" i="2"/>
  <c r="T417" i="2"/>
  <c r="T559" i="2"/>
  <c r="T153" i="2"/>
  <c r="T176" i="2"/>
  <c r="T372" i="2"/>
  <c r="T114" i="2"/>
  <c r="T25" i="2"/>
  <c r="T84" i="2"/>
  <c r="T206" i="2"/>
  <c r="T143" i="2"/>
  <c r="T167" i="2"/>
  <c r="T529" i="2"/>
  <c r="T218" i="2"/>
  <c r="T336" i="2"/>
  <c r="T388" i="2"/>
  <c r="T113" i="2"/>
  <c r="T515" i="2"/>
  <c r="T41" i="2"/>
  <c r="T384" i="2"/>
  <c r="T268" i="2"/>
  <c r="T394" i="2"/>
  <c r="T111" i="2"/>
  <c r="T316" i="2"/>
  <c r="T335" i="2"/>
  <c r="T446" i="2"/>
  <c r="T100" i="2"/>
  <c r="T625" i="2"/>
  <c r="T27" i="2"/>
  <c r="T157" i="2"/>
  <c r="T401" i="2"/>
  <c r="T667" i="2"/>
  <c r="T172" i="2"/>
  <c r="T236" i="2"/>
  <c r="T626" i="2"/>
  <c r="T36" i="2"/>
  <c r="T358" i="2"/>
  <c r="T45" i="2"/>
  <c r="T390" i="2"/>
  <c r="T481" i="2"/>
  <c r="T37" i="2"/>
  <c r="T337" i="2"/>
  <c r="T330" i="2"/>
  <c r="T435" i="2"/>
  <c r="T62" i="2"/>
  <c r="T269" i="2"/>
  <c r="T21" i="2"/>
  <c r="T367" i="2"/>
  <c r="T317" i="2"/>
  <c r="T122" i="2"/>
  <c r="T723" i="2"/>
  <c r="T719" i="2"/>
  <c r="T540" i="2"/>
  <c r="T310" i="2"/>
  <c r="T230" i="2"/>
  <c r="T324" i="2"/>
  <c r="T91" i="2"/>
  <c r="T8" i="2"/>
  <c r="T262" i="2"/>
  <c r="T385" i="2"/>
  <c r="T210" i="2"/>
  <c r="T112" i="2"/>
  <c r="T474" i="2"/>
  <c r="T674" i="2"/>
  <c r="T360" i="2"/>
  <c r="T244" i="2"/>
  <c r="T302" i="2"/>
  <c r="T217" i="2"/>
  <c r="T398" i="2"/>
  <c r="T673" i="2"/>
  <c r="T662" i="2"/>
  <c r="T638" i="2"/>
  <c r="T14" i="2"/>
  <c r="T359" i="2"/>
  <c r="T381" i="2"/>
  <c r="T411" i="2"/>
  <c r="T82" i="2"/>
  <c r="T578" i="2"/>
  <c r="T404" i="2"/>
  <c r="T174" i="2"/>
  <c r="T475" i="2"/>
  <c r="T436" i="2"/>
  <c r="T456" i="2"/>
  <c r="T151" i="2"/>
  <c r="T670" i="2"/>
  <c r="T506" i="2"/>
  <c r="T259" i="2"/>
  <c r="T152" i="2"/>
  <c r="T423" i="2"/>
  <c r="T20" i="2"/>
  <c r="T191" i="2"/>
  <c r="T549" i="2"/>
  <c r="T56" i="2"/>
  <c r="T468" i="2"/>
  <c r="T442" i="2"/>
  <c r="T49" i="2"/>
  <c r="T635" i="2"/>
  <c r="T104" i="2"/>
  <c r="T246" i="2"/>
  <c r="T493" i="2"/>
  <c r="T397" i="2"/>
  <c r="T300" i="2"/>
  <c r="T242" i="2"/>
  <c r="T537" i="2"/>
  <c r="T512" i="2"/>
  <c r="T61" i="2"/>
  <c r="T514" i="2"/>
  <c r="T271" i="2"/>
  <c r="T642" i="2"/>
  <c r="T621" i="2"/>
  <c r="T18" i="2"/>
  <c r="T678" i="2"/>
  <c r="T46" i="2"/>
  <c r="T639" i="2"/>
  <c r="T562" i="2"/>
  <c r="T611" i="2"/>
  <c r="T734" i="2"/>
  <c r="T371" i="2"/>
  <c r="T459" i="2"/>
  <c r="T618" i="2"/>
  <c r="T180" i="2"/>
  <c r="T484" i="2"/>
  <c r="T572" i="2"/>
  <c r="T357" i="2"/>
  <c r="T42" i="2"/>
  <c r="T433" i="2"/>
  <c r="T226" i="2"/>
  <c r="T43" i="2"/>
  <c r="T216" i="2"/>
  <c r="T660" i="2"/>
  <c r="T340" i="2"/>
  <c r="T412" i="2"/>
  <c r="T239" i="2"/>
  <c r="T364" i="2"/>
  <c r="T251" i="2"/>
  <c r="T418" i="2"/>
  <c r="T607" i="2"/>
  <c r="T634" i="2"/>
  <c r="T448" i="2"/>
  <c r="T657" i="2"/>
  <c r="T658" i="2"/>
  <c r="T52" i="2"/>
  <c r="T5" i="2"/>
  <c r="T53" i="2"/>
  <c r="T138" i="2"/>
  <c r="T382" i="2"/>
  <c r="T650" i="2"/>
  <c r="T115" i="2"/>
  <c r="T227" i="2"/>
  <c r="T254" i="2"/>
  <c r="T480" i="2"/>
  <c r="T312" i="2"/>
  <c r="T503" i="2"/>
  <c r="T188" i="2"/>
  <c r="T534" i="2"/>
  <c r="T280" i="2"/>
  <c r="T192" i="2"/>
  <c r="T377" i="2"/>
  <c r="T629" i="2"/>
  <c r="T331" i="2"/>
  <c r="T288" i="2"/>
  <c r="T83" i="2"/>
  <c r="T38" i="2"/>
  <c r="T200" i="2"/>
  <c r="T489" i="2"/>
  <c r="T73" i="2"/>
  <c r="T454" i="2"/>
  <c r="T487" i="2"/>
  <c r="T682" i="2"/>
  <c r="T23" i="2"/>
  <c r="T355" i="2"/>
  <c r="T292" i="2"/>
  <c r="T443" i="2"/>
  <c r="T427" i="2"/>
  <c r="T97" i="2"/>
  <c r="T187" i="2"/>
  <c r="T309" i="2"/>
  <c r="T22" i="2"/>
  <c r="T405" i="2"/>
  <c r="T195" i="2"/>
  <c r="T617" i="2"/>
  <c r="T651" i="2"/>
  <c r="T486" i="2"/>
  <c r="T134" i="2"/>
  <c r="T60" i="2"/>
  <c r="T50" i="2"/>
  <c r="T146" i="2"/>
  <c r="T344" i="2"/>
  <c r="T395" i="2"/>
  <c r="T407" i="2"/>
  <c r="T415" i="2"/>
  <c r="T569" i="2"/>
  <c r="T439" i="2"/>
  <c r="T691" i="2"/>
  <c r="T546" i="2"/>
  <c r="T488" i="2"/>
  <c r="T347" i="2"/>
  <c r="T713" i="2"/>
  <c r="T520" i="2"/>
  <c r="T110" i="2"/>
  <c r="T492" i="2"/>
  <c r="T70" i="2"/>
  <c r="T386" i="2"/>
  <c r="T522" i="2"/>
  <c r="T282" i="2"/>
  <c r="T696" i="2"/>
  <c r="T362" i="2"/>
  <c r="T467" i="2"/>
  <c r="T469" i="2"/>
  <c r="T511" i="2"/>
  <c r="T402" i="2"/>
  <c r="T95" i="2"/>
  <c r="T119" i="2"/>
  <c r="T135" i="2"/>
  <c r="T413" i="2"/>
  <c r="T354" i="2"/>
  <c r="T544" i="2"/>
  <c r="T35" i="2"/>
  <c r="T39" i="2"/>
  <c r="T207" i="2"/>
  <c r="T421" i="2"/>
  <c r="T77" i="2"/>
  <c r="T54" i="2"/>
  <c r="T186" i="2"/>
  <c r="T3" i="2"/>
  <c r="T631" i="2"/>
  <c r="T345" i="2"/>
  <c r="T142" i="2"/>
  <c r="T603" i="2"/>
  <c r="T76" i="2"/>
  <c r="T165" i="2"/>
  <c r="T166" i="2"/>
  <c r="T496" i="2"/>
  <c r="T521" i="2"/>
  <c r="T233" i="2"/>
  <c r="T338" i="2"/>
  <c r="T196" i="2"/>
  <c r="T67" i="2"/>
  <c r="T726" i="2"/>
  <c r="T85" i="2"/>
  <c r="T676" i="2"/>
  <c r="T177" i="2"/>
  <c r="T472" i="2"/>
  <c r="T224" i="2"/>
  <c r="T328" i="2"/>
  <c r="T530" i="2"/>
  <c r="T29" i="2"/>
  <c r="T447" i="2"/>
  <c r="T303" i="2"/>
  <c r="T276" i="2"/>
  <c r="T4" i="2"/>
  <c r="T568" i="2"/>
  <c r="T164" i="2"/>
  <c r="T419" i="2"/>
  <c r="T136" i="2"/>
  <c r="T148" i="2"/>
  <c r="T645" i="2"/>
  <c r="T281" i="2"/>
  <c r="T622" i="2"/>
  <c r="T128" i="2"/>
  <c r="T284" i="2"/>
  <c r="T96" i="2"/>
  <c r="T154" i="2"/>
  <c r="T179" i="2"/>
  <c r="T248" i="2"/>
  <c r="T342" i="2"/>
  <c r="T201" i="2"/>
  <c r="T131" i="2"/>
  <c r="T59" i="2"/>
  <c r="T334" i="2"/>
  <c r="T250" i="2"/>
  <c r="T2" i="2"/>
  <c r="T139" i="2"/>
  <c r="T507" i="2"/>
  <c r="T490" i="2"/>
  <c r="T452" i="2"/>
  <c r="T141" i="2"/>
  <c r="T156" i="2"/>
  <c r="T92" i="2"/>
  <c r="T541" i="2"/>
  <c r="T40" i="2"/>
  <c r="T30" i="2"/>
  <c r="T555" i="2"/>
  <c r="T66" i="2"/>
  <c r="T132" i="2"/>
  <c r="T356" i="2"/>
  <c r="T643" i="2"/>
  <c r="T145" i="2"/>
  <c r="T458" i="2"/>
  <c r="T690" i="2"/>
  <c r="T178" i="2"/>
  <c r="T118" i="2"/>
  <c r="T612" i="2"/>
  <c r="T257" i="2"/>
  <c r="T633" i="2"/>
  <c r="T31" i="2"/>
  <c r="T98" i="2"/>
  <c r="T464" i="2"/>
  <c r="T519" i="2"/>
  <c r="T304" i="2"/>
  <c r="T11" i="2"/>
  <c r="T707" i="2"/>
  <c r="T252" i="2"/>
  <c r="T343" i="2"/>
  <c r="T525" i="2"/>
  <c r="T162" i="2"/>
  <c r="T75" i="2"/>
  <c r="T86" i="2"/>
  <c r="T406" i="2"/>
  <c r="T730" i="2"/>
  <c r="T587" i="2"/>
  <c r="T168" i="2"/>
  <c r="T123" i="2"/>
  <c r="T597" i="2"/>
  <c r="T197" i="2"/>
  <c r="T169" i="2"/>
  <c r="T516" i="2"/>
  <c r="T450" i="2"/>
  <c r="T477" i="2"/>
  <c r="T121" i="2"/>
  <c r="T80" i="2"/>
  <c r="T473" i="2"/>
  <c r="T65" i="2"/>
  <c r="T55" i="2"/>
  <c r="T440" i="2"/>
  <c r="T129" i="2"/>
  <c r="T325" i="2"/>
  <c r="T33" i="2"/>
  <c r="T274" i="2"/>
  <c r="T539" i="2"/>
  <c r="T579" i="2"/>
  <c r="T181" i="2"/>
  <c r="T17" i="2"/>
  <c r="T686" i="2"/>
  <c r="T566" i="2"/>
  <c r="T15" i="2"/>
  <c r="T243" i="2"/>
  <c r="T391" i="2"/>
  <c r="T220" i="2"/>
  <c r="T352" i="2"/>
  <c r="T26" i="2"/>
  <c r="T665" i="2"/>
  <c r="T698" i="2"/>
  <c r="T147" i="2"/>
  <c r="T9" i="2"/>
  <c r="T510" i="2"/>
  <c r="T652" i="2"/>
  <c r="T675" i="2"/>
  <c r="T294" i="2"/>
  <c r="T576" i="2"/>
  <c r="T656" i="2"/>
  <c r="T159" i="2"/>
  <c r="T420" i="2"/>
  <c r="T13" i="2"/>
  <c r="T400" i="2"/>
  <c r="T116" i="2"/>
  <c r="T517" i="2"/>
  <c r="T222" i="2"/>
  <c r="T68" i="2"/>
  <c r="T295" i="2"/>
  <c r="T494" i="2"/>
  <c r="T249" i="2"/>
  <c r="T184" i="2"/>
  <c r="T463" i="2"/>
  <c r="T34" i="2"/>
  <c r="T602" i="2"/>
  <c r="T203" i="2"/>
  <c r="T366" i="2"/>
  <c r="T193" i="2"/>
  <c r="T553" i="2"/>
  <c r="T543" i="2"/>
  <c r="T627" i="2"/>
  <c r="T170" i="2"/>
  <c r="T102" i="2"/>
  <c r="T735" i="2"/>
  <c r="T378" i="2"/>
  <c r="T505" i="2"/>
  <c r="T380" i="2"/>
  <c r="T326" i="2"/>
  <c r="T293" i="2"/>
  <c r="T88" i="2"/>
  <c r="T93" i="2"/>
  <c r="T7" i="2"/>
  <c r="T687" i="2"/>
  <c r="T12" i="2"/>
  <c r="T699" i="2"/>
  <c r="T589" i="2"/>
  <c r="T225" i="2"/>
  <c r="T6" i="2"/>
  <c r="T221" i="2"/>
  <c r="T500" i="2"/>
  <c r="T671" i="2"/>
  <c r="T10" i="2"/>
  <c r="T532" i="2"/>
  <c r="T585" i="2"/>
  <c r="T74" i="2"/>
  <c r="T290" i="2"/>
  <c r="T319" i="2"/>
  <c r="T173" i="2"/>
  <c r="T105" i="2"/>
  <c r="T460" i="2"/>
  <c r="T560" i="2"/>
  <c r="T669" i="2"/>
  <c r="T531" i="2"/>
  <c r="T24" i="2"/>
  <c r="T247" i="2"/>
  <c r="T264" i="2"/>
  <c r="T449" i="2"/>
  <c r="T445" i="2"/>
  <c r="T232" i="2"/>
  <c r="T647" i="2"/>
  <c r="T668" i="2"/>
  <c r="T108" i="2"/>
  <c r="T308" i="2"/>
  <c r="T235" i="2"/>
  <c r="T189" i="2"/>
  <c r="T28" i="2"/>
  <c r="T441" i="2"/>
  <c r="T461" i="2"/>
  <c r="T721" i="2"/>
  <c r="T175" i="2"/>
  <c r="T202" i="2"/>
  <c r="T351" i="2"/>
  <c r="T260" i="2"/>
  <c r="T277" i="2"/>
  <c r="T315" i="2"/>
  <c r="T663" i="2"/>
  <c r="T661" i="2"/>
  <c r="T89" i="2"/>
  <c r="T725" i="2"/>
  <c r="T287" i="2"/>
  <c r="T554" i="2"/>
  <c r="T582" i="2"/>
  <c r="T305" i="2"/>
  <c r="T71" i="2"/>
  <c r="T637" i="2"/>
  <c r="T32" i="2"/>
  <c r="T605" i="2"/>
  <c r="T434" i="2"/>
  <c r="T580" i="2"/>
  <c r="T124" i="2"/>
  <c r="T393" i="2"/>
  <c r="T285" i="2"/>
  <c r="T685" i="2"/>
  <c r="T504" i="2"/>
  <c r="T258" i="2"/>
  <c r="T717" i="2"/>
  <c r="T408" i="2"/>
  <c r="T577" i="2"/>
  <c r="T550" i="2"/>
  <c r="T720" i="2"/>
  <c r="T69" i="2"/>
  <c r="T240" i="2"/>
  <c r="T58" i="2"/>
  <c r="T630" i="2"/>
  <c r="T714" i="2"/>
  <c r="T575" i="2"/>
  <c r="T322" i="2"/>
  <c r="T51" i="2"/>
  <c r="T329" i="2"/>
  <c r="T588" i="2"/>
  <c r="T47" i="2"/>
  <c r="T376" i="2"/>
  <c r="T272" i="2"/>
  <c r="T619" i="2"/>
  <c r="T374" i="2"/>
  <c r="T482" i="2"/>
  <c r="T428" i="2"/>
  <c r="T346" i="2"/>
  <c r="T19" i="2"/>
  <c r="T666" i="2"/>
  <c r="T609" i="2"/>
  <c r="T215" i="2"/>
  <c r="T383" i="2"/>
  <c r="T571" i="2"/>
  <c r="T563" i="2"/>
  <c r="T286" i="2"/>
  <c r="T552" i="2"/>
  <c r="T556" i="2"/>
  <c r="T234" i="2"/>
  <c r="T231" i="2"/>
  <c r="T508" i="2"/>
  <c r="T327" i="2"/>
  <c r="T198" i="2"/>
  <c r="T229" i="2"/>
  <c r="T392" i="2"/>
  <c r="T182" i="2"/>
  <c r="T451" i="2"/>
  <c r="T491" i="2"/>
  <c r="T44" i="2"/>
  <c r="T711" i="2"/>
  <c r="T125" i="2"/>
  <c r="T715" i="2"/>
  <c r="T535" i="2"/>
  <c r="T87" i="2"/>
  <c r="T79" i="2"/>
  <c r="T722" i="2"/>
  <c r="T590" i="2"/>
  <c r="T596" i="2"/>
  <c r="T485" i="2"/>
  <c r="T648" i="2"/>
  <c r="T273" i="2"/>
  <c r="T586" i="2"/>
  <c r="T379" i="2"/>
  <c r="T57" i="2"/>
  <c r="T323" i="2"/>
  <c r="T729" i="2"/>
  <c r="T659" i="2"/>
  <c r="T465" i="2"/>
  <c r="T363" i="2"/>
  <c r="T426" i="2"/>
  <c r="T583" i="2"/>
  <c r="T431" i="2"/>
  <c r="T130" i="2"/>
  <c r="T558" i="2"/>
  <c r="T99" i="2"/>
  <c r="T64" i="2"/>
  <c r="T160" i="2"/>
  <c r="T158" i="2"/>
  <c r="T628" i="2"/>
  <c r="T214" i="2"/>
  <c r="T63" i="2"/>
  <c r="T106" i="2"/>
  <c r="T518" i="2"/>
  <c r="T570" i="2"/>
  <c r="T672" i="2"/>
  <c r="T610" i="2"/>
  <c r="T278" i="2"/>
  <c r="T573" i="2"/>
  <c r="T348" i="2"/>
  <c r="T409" i="2"/>
  <c r="T120" i="2"/>
  <c r="T677" i="2"/>
  <c r="T498" i="2"/>
  <c r="T311" i="2"/>
  <c r="T437" i="2"/>
  <c r="T387" i="2"/>
  <c r="T267" i="2"/>
  <c r="T78" i="2"/>
  <c r="T373" i="2"/>
  <c r="T161" i="2"/>
  <c r="T613" i="2"/>
  <c r="T615" i="2"/>
  <c r="T313" i="2"/>
  <c r="T513" i="2"/>
  <c r="T263" i="2"/>
  <c r="T599" i="2"/>
  <c r="T649" i="2"/>
  <c r="T557" i="2"/>
  <c r="T702" i="2"/>
  <c r="T163" i="2"/>
  <c r="T296" i="2"/>
  <c r="T641" i="2"/>
  <c r="T528" i="2"/>
  <c r="T704" i="2"/>
  <c r="T653" i="2"/>
  <c r="T219" i="2"/>
  <c r="T133" i="2"/>
  <c r="T72" i="2"/>
  <c r="T594" i="2"/>
  <c r="T703" i="2"/>
  <c r="T462" i="2"/>
  <c r="T705" i="2"/>
  <c r="T403" i="2"/>
  <c r="T620" i="2"/>
  <c r="T241" i="2"/>
  <c r="T117" i="2"/>
  <c r="T237" i="2"/>
  <c r="T457" i="2"/>
  <c r="T149" i="2"/>
  <c r="T646" i="2"/>
  <c r="T718" i="2"/>
  <c r="T266" i="2"/>
  <c r="T265" i="2"/>
  <c r="T107" i="2"/>
  <c r="T298" i="2"/>
  <c r="T245" i="2"/>
  <c r="T601" i="2"/>
  <c r="T655" i="2"/>
  <c r="T238" i="2"/>
  <c r="T604" i="2"/>
  <c r="T591" i="2"/>
  <c r="T533" i="2"/>
  <c r="T318" i="2"/>
  <c r="T737" i="2"/>
  <c r="T416" i="2"/>
  <c r="T692" i="2"/>
  <c r="T736" i="2"/>
  <c r="T223" i="2"/>
  <c r="T598" i="2"/>
  <c r="T155" i="2"/>
  <c r="T502" i="2"/>
  <c r="T455" i="2"/>
  <c r="T538" i="2"/>
  <c r="T551" i="2"/>
  <c r="T101" i="2"/>
  <c r="T545" i="2"/>
  <c r="T209" i="2"/>
  <c r="T261" i="2"/>
  <c r="T623" i="2"/>
  <c r="T375" i="2"/>
  <c r="T211" i="2"/>
  <c r="T523" i="2"/>
  <c r="T701" i="2"/>
  <c r="T199" i="2"/>
  <c r="T644" i="2"/>
  <c r="T526" i="2"/>
  <c r="T542" i="2"/>
  <c r="T565" i="2"/>
  <c r="T430" i="2"/>
  <c r="T150" i="2"/>
  <c r="T283" i="2"/>
  <c r="T708" i="2"/>
  <c r="T706" i="2"/>
  <c r="T208" i="2"/>
  <c r="T332" i="2"/>
  <c r="T732" i="2"/>
  <c r="T466" i="2"/>
  <c r="T270" i="2"/>
  <c r="T127" i="2"/>
  <c r="T279" i="2"/>
  <c r="T581" i="2"/>
  <c r="T414" i="2"/>
  <c r="T389" i="2"/>
  <c r="T410" i="2"/>
  <c r="T561" i="2"/>
  <c r="T471" i="2"/>
  <c r="T567" i="2"/>
  <c r="T333" i="2"/>
  <c r="T584" i="2"/>
  <c r="T499" i="2"/>
  <c r="T593" i="2"/>
  <c r="T171" i="2"/>
  <c r="T289" i="2"/>
  <c r="T688" i="2"/>
  <c r="T365" i="2"/>
  <c r="T349" i="2"/>
  <c r="T212" i="2"/>
  <c r="T684" i="2"/>
  <c r="T624" i="2"/>
  <c r="T731" i="2"/>
  <c r="T640" i="2"/>
  <c r="T564" i="2"/>
  <c r="T695" i="2"/>
  <c r="T314" i="2"/>
  <c r="T693" i="2"/>
  <c r="T497" i="2"/>
  <c r="T664" i="2"/>
  <c r="T683" i="2"/>
  <c r="T697" i="2"/>
  <c r="T547" i="2"/>
  <c r="T438" i="2"/>
  <c r="T592" i="2"/>
  <c r="T728" i="2"/>
  <c r="T680" i="2"/>
  <c r="T483" i="2"/>
  <c r="T694" i="2"/>
  <c r="T681" i="2"/>
  <c r="T679" i="2"/>
  <c r="T724" i="2"/>
  <c r="T716" i="2"/>
  <c r="T700" i="2"/>
  <c r="T727" i="2"/>
  <c r="T689" i="2"/>
  <c r="T636" i="2"/>
  <c r="T710" i="2"/>
  <c r="T733" i="2"/>
  <c r="T738" i="2"/>
  <c r="S632" i="2"/>
  <c r="S429" i="2"/>
  <c r="S432" i="2"/>
  <c r="S94" i="2"/>
  <c r="S204" i="2"/>
  <c r="S353" i="2"/>
  <c r="S297" i="2"/>
  <c r="S306" i="2"/>
  <c r="S606" i="2"/>
  <c r="S527" i="2"/>
  <c r="S185" i="2"/>
  <c r="S299" i="2"/>
  <c r="S109" i="2"/>
  <c r="S616" i="2"/>
  <c r="S48" i="2"/>
  <c r="S213" i="2"/>
  <c r="S368" i="2"/>
  <c r="S595" i="2"/>
  <c r="S536" i="2"/>
  <c r="S307" i="2"/>
  <c r="S190" i="2"/>
  <c r="S422" i="2"/>
  <c r="S361" i="2"/>
  <c r="S524" i="2"/>
  <c r="S478" i="2"/>
  <c r="S194" i="2"/>
  <c r="S103" i="2"/>
  <c r="S608" i="2"/>
  <c r="S600" i="2"/>
  <c r="S370" i="2"/>
  <c r="S424" i="2"/>
  <c r="S137" i="2"/>
  <c r="S369" i="2"/>
  <c r="S709" i="2"/>
  <c r="S16" i="2"/>
  <c r="S712" i="2"/>
  <c r="S81" i="2"/>
  <c r="S654" i="2"/>
  <c r="S126" i="2"/>
  <c r="S453" i="2"/>
  <c r="S90" i="2"/>
  <c r="S479" i="2"/>
  <c r="S321" i="2"/>
  <c r="S476" i="2"/>
  <c r="S228" i="2"/>
  <c r="S444" i="2"/>
  <c r="S574" i="2"/>
  <c r="S425" i="2"/>
  <c r="S320" i="2"/>
  <c r="S350" i="2"/>
  <c r="S291" i="2"/>
  <c r="S614" i="2"/>
  <c r="S253" i="2"/>
  <c r="S205" i="2"/>
  <c r="S144" i="2"/>
  <c r="S470" i="2"/>
  <c r="S495" i="2"/>
  <c r="S501" i="2"/>
  <c r="S255" i="2"/>
  <c r="S396" i="2"/>
  <c r="S275" i="2"/>
  <c r="S183" i="2"/>
  <c r="S301" i="2"/>
  <c r="S256" i="2"/>
  <c r="S339" i="2"/>
  <c r="S399" i="2"/>
  <c r="S548" i="2"/>
  <c r="S341" i="2"/>
  <c r="S509" i="2"/>
  <c r="S140" i="2"/>
  <c r="S417" i="2"/>
  <c r="S559" i="2"/>
  <c r="S153" i="2"/>
  <c r="S176" i="2"/>
  <c r="S372" i="2"/>
  <c r="S114" i="2"/>
  <c r="S25" i="2"/>
  <c r="S84" i="2"/>
  <c r="S206" i="2"/>
  <c r="S143" i="2"/>
  <c r="S167" i="2"/>
  <c r="S529" i="2"/>
  <c r="S218" i="2"/>
  <c r="S336" i="2"/>
  <c r="S388" i="2"/>
  <c r="S113" i="2"/>
  <c r="S515" i="2"/>
  <c r="S41" i="2"/>
  <c r="S384" i="2"/>
  <c r="S268" i="2"/>
  <c r="S394" i="2"/>
  <c r="S111" i="2"/>
  <c r="S316" i="2"/>
  <c r="S335" i="2"/>
  <c r="S446" i="2"/>
  <c r="S100" i="2"/>
  <c r="S625" i="2"/>
  <c r="S27" i="2"/>
  <c r="S157" i="2"/>
  <c r="S401" i="2"/>
  <c r="S667" i="2"/>
  <c r="S172" i="2"/>
  <c r="S236" i="2"/>
  <c r="S626" i="2"/>
  <c r="S36" i="2"/>
  <c r="S358" i="2"/>
  <c r="S45" i="2"/>
  <c r="S390" i="2"/>
  <c r="S481" i="2"/>
  <c r="S37" i="2"/>
  <c r="S337" i="2"/>
  <c r="S330" i="2"/>
  <c r="S435" i="2"/>
  <c r="S62" i="2"/>
  <c r="S269" i="2"/>
  <c r="S21" i="2"/>
  <c r="S367" i="2"/>
  <c r="S317" i="2"/>
  <c r="S122" i="2"/>
  <c r="S723" i="2"/>
  <c r="S719" i="2"/>
  <c r="S540" i="2"/>
  <c r="S310" i="2"/>
  <c r="S230" i="2"/>
  <c r="S324" i="2"/>
  <c r="S91" i="2"/>
  <c r="S8" i="2"/>
  <c r="S262" i="2"/>
  <c r="S385" i="2"/>
  <c r="S210" i="2"/>
  <c r="S112" i="2"/>
  <c r="S474" i="2"/>
  <c r="S674" i="2"/>
  <c r="S360" i="2"/>
  <c r="S244" i="2"/>
  <c r="S302" i="2"/>
  <c r="S217" i="2"/>
  <c r="S398" i="2"/>
  <c r="S673" i="2"/>
  <c r="S662" i="2"/>
  <c r="S638" i="2"/>
  <c r="S14" i="2"/>
  <c r="S359" i="2"/>
  <c r="S381" i="2"/>
  <c r="S411" i="2"/>
  <c r="S82" i="2"/>
  <c r="S578" i="2"/>
  <c r="S404" i="2"/>
  <c r="S174" i="2"/>
  <c r="S475" i="2"/>
  <c r="S436" i="2"/>
  <c r="S456" i="2"/>
  <c r="S151" i="2"/>
  <c r="S670" i="2"/>
  <c r="S506" i="2"/>
  <c r="S259" i="2"/>
  <c r="S152" i="2"/>
  <c r="S423" i="2"/>
  <c r="S20" i="2"/>
  <c r="S191" i="2"/>
  <c r="S549" i="2"/>
  <c r="S56" i="2"/>
  <c r="S468" i="2"/>
  <c r="S442" i="2"/>
  <c r="S49" i="2"/>
  <c r="S635" i="2"/>
  <c r="S104" i="2"/>
  <c r="S246" i="2"/>
  <c r="S493" i="2"/>
  <c r="S397" i="2"/>
  <c r="S300" i="2"/>
  <c r="S242" i="2"/>
  <c r="S537" i="2"/>
  <c r="S512" i="2"/>
  <c r="S61" i="2"/>
  <c r="S514" i="2"/>
  <c r="S271" i="2"/>
  <c r="S642" i="2"/>
  <c r="S621" i="2"/>
  <c r="S18" i="2"/>
  <c r="S678" i="2"/>
  <c r="S46" i="2"/>
  <c r="S639" i="2"/>
  <c r="S562" i="2"/>
  <c r="S611" i="2"/>
  <c r="S734" i="2"/>
  <c r="S371" i="2"/>
  <c r="S459" i="2"/>
  <c r="S618" i="2"/>
  <c r="S180" i="2"/>
  <c r="S484" i="2"/>
  <c r="S572" i="2"/>
  <c r="S357" i="2"/>
  <c r="S42" i="2"/>
  <c r="S433" i="2"/>
  <c r="S226" i="2"/>
  <c r="S43" i="2"/>
  <c r="S216" i="2"/>
  <c r="S660" i="2"/>
  <c r="S340" i="2"/>
  <c r="S412" i="2"/>
  <c r="S239" i="2"/>
  <c r="S364" i="2"/>
  <c r="S251" i="2"/>
  <c r="S418" i="2"/>
  <c r="S607" i="2"/>
  <c r="S634" i="2"/>
  <c r="S448" i="2"/>
  <c r="S657" i="2"/>
  <c r="S658" i="2"/>
  <c r="S52" i="2"/>
  <c r="S5" i="2"/>
  <c r="S53" i="2"/>
  <c r="S138" i="2"/>
  <c r="S382" i="2"/>
  <c r="S650" i="2"/>
  <c r="S115" i="2"/>
  <c r="S227" i="2"/>
  <c r="S254" i="2"/>
  <c r="S480" i="2"/>
  <c r="S312" i="2"/>
  <c r="S503" i="2"/>
  <c r="S188" i="2"/>
  <c r="S534" i="2"/>
  <c r="S280" i="2"/>
  <c r="S192" i="2"/>
  <c r="S377" i="2"/>
  <c r="S629" i="2"/>
  <c r="S331" i="2"/>
  <c r="S288" i="2"/>
  <c r="S83" i="2"/>
  <c r="S38" i="2"/>
  <c r="S200" i="2"/>
  <c r="S489" i="2"/>
  <c r="S73" i="2"/>
  <c r="S454" i="2"/>
  <c r="S487" i="2"/>
  <c r="S682" i="2"/>
  <c r="S23" i="2"/>
  <c r="S355" i="2"/>
  <c r="S292" i="2"/>
  <c r="S443" i="2"/>
  <c r="S427" i="2"/>
  <c r="S97" i="2"/>
  <c r="S187" i="2"/>
  <c r="S309" i="2"/>
  <c r="S22" i="2"/>
  <c r="S405" i="2"/>
  <c r="S195" i="2"/>
  <c r="S617" i="2"/>
  <c r="S651" i="2"/>
  <c r="S486" i="2"/>
  <c r="S134" i="2"/>
  <c r="S60" i="2"/>
  <c r="S50" i="2"/>
  <c r="S146" i="2"/>
  <c r="S344" i="2"/>
  <c r="S395" i="2"/>
  <c r="S407" i="2"/>
  <c r="S415" i="2"/>
  <c r="S569" i="2"/>
  <c r="S439" i="2"/>
  <c r="S691" i="2"/>
  <c r="S546" i="2"/>
  <c r="S488" i="2"/>
  <c r="S347" i="2"/>
  <c r="S713" i="2"/>
  <c r="S520" i="2"/>
  <c r="S110" i="2"/>
  <c r="S492" i="2"/>
  <c r="S70" i="2"/>
  <c r="S386" i="2"/>
  <c r="S522" i="2"/>
  <c r="S282" i="2"/>
  <c r="S696" i="2"/>
  <c r="S362" i="2"/>
  <c r="S467" i="2"/>
  <c r="S469" i="2"/>
  <c r="S511" i="2"/>
  <c r="S402" i="2"/>
  <c r="S95" i="2"/>
  <c r="S119" i="2"/>
  <c r="S135" i="2"/>
  <c r="S413" i="2"/>
  <c r="S354" i="2"/>
  <c r="S544" i="2"/>
  <c r="S35" i="2"/>
  <c r="S39" i="2"/>
  <c r="S207" i="2"/>
  <c r="S421" i="2"/>
  <c r="S77" i="2"/>
  <c r="S54" i="2"/>
  <c r="S186" i="2"/>
  <c r="S3" i="2"/>
  <c r="S631" i="2"/>
  <c r="S345" i="2"/>
  <c r="S142" i="2"/>
  <c r="S603" i="2"/>
  <c r="S76" i="2"/>
  <c r="S165" i="2"/>
  <c r="S166" i="2"/>
  <c r="S496" i="2"/>
  <c r="S521" i="2"/>
  <c r="S233" i="2"/>
  <c r="S338" i="2"/>
  <c r="S196" i="2"/>
  <c r="S67" i="2"/>
  <c r="S726" i="2"/>
  <c r="S85" i="2"/>
  <c r="S676" i="2"/>
  <c r="S177" i="2"/>
  <c r="S472" i="2"/>
  <c r="S224" i="2"/>
  <c r="S328" i="2"/>
  <c r="S530" i="2"/>
  <c r="S29" i="2"/>
  <c r="S447" i="2"/>
  <c r="S303" i="2"/>
  <c r="S276" i="2"/>
  <c r="S4" i="2"/>
  <c r="S568" i="2"/>
  <c r="S164" i="2"/>
  <c r="S419" i="2"/>
  <c r="S136" i="2"/>
  <c r="S148" i="2"/>
  <c r="S645" i="2"/>
  <c r="S281" i="2"/>
  <c r="S622" i="2"/>
  <c r="S128" i="2"/>
  <c r="S284" i="2"/>
  <c r="S96" i="2"/>
  <c r="S154" i="2"/>
  <c r="S179" i="2"/>
  <c r="S248" i="2"/>
  <c r="S342" i="2"/>
  <c r="S201" i="2"/>
  <c r="S131" i="2"/>
  <c r="S59" i="2"/>
  <c r="S334" i="2"/>
  <c r="S250" i="2"/>
  <c r="S2" i="2"/>
  <c r="S139" i="2"/>
  <c r="S507" i="2"/>
  <c r="S490" i="2"/>
  <c r="S452" i="2"/>
  <c r="S141" i="2"/>
  <c r="S156" i="2"/>
  <c r="S92" i="2"/>
  <c r="S541" i="2"/>
  <c r="S40" i="2"/>
  <c r="S30" i="2"/>
  <c r="S555" i="2"/>
  <c r="S66" i="2"/>
  <c r="S132" i="2"/>
  <c r="S356" i="2"/>
  <c r="S643" i="2"/>
  <c r="S145" i="2"/>
  <c r="S458" i="2"/>
  <c r="S690" i="2"/>
  <c r="S178" i="2"/>
  <c r="S118" i="2"/>
  <c r="S612" i="2"/>
  <c r="S257" i="2"/>
  <c r="S633" i="2"/>
  <c r="S31" i="2"/>
  <c r="S98" i="2"/>
  <c r="S464" i="2"/>
  <c r="S519" i="2"/>
  <c r="S304" i="2"/>
  <c r="S11" i="2"/>
  <c r="S707" i="2"/>
  <c r="S252" i="2"/>
  <c r="S343" i="2"/>
  <c r="S525" i="2"/>
  <c r="S162" i="2"/>
  <c r="S75" i="2"/>
  <c r="S86" i="2"/>
  <c r="S406" i="2"/>
  <c r="S730" i="2"/>
  <c r="S587" i="2"/>
  <c r="S168" i="2"/>
  <c r="S123" i="2"/>
  <c r="S597" i="2"/>
  <c r="S197" i="2"/>
  <c r="S169" i="2"/>
  <c r="S516" i="2"/>
  <c r="S450" i="2"/>
  <c r="S477" i="2"/>
  <c r="S121" i="2"/>
  <c r="S80" i="2"/>
  <c r="S473" i="2"/>
  <c r="S65" i="2"/>
  <c r="S55" i="2"/>
  <c r="S440" i="2"/>
  <c r="S129" i="2"/>
  <c r="S325" i="2"/>
  <c r="S33" i="2"/>
  <c r="S274" i="2"/>
  <c r="S539" i="2"/>
  <c r="S579" i="2"/>
  <c r="S181" i="2"/>
  <c r="S17" i="2"/>
  <c r="S686" i="2"/>
  <c r="S566" i="2"/>
  <c r="S15" i="2"/>
  <c r="S243" i="2"/>
  <c r="S391" i="2"/>
  <c r="S220" i="2"/>
  <c r="S352" i="2"/>
  <c r="S26" i="2"/>
  <c r="S665" i="2"/>
  <c r="S698" i="2"/>
  <c r="S147" i="2"/>
  <c r="S9" i="2"/>
  <c r="S510" i="2"/>
  <c r="S652" i="2"/>
  <c r="S675" i="2"/>
  <c r="S294" i="2"/>
  <c r="S576" i="2"/>
  <c r="S656" i="2"/>
  <c r="S159" i="2"/>
  <c r="S420" i="2"/>
  <c r="S13" i="2"/>
  <c r="S400" i="2"/>
  <c r="S116" i="2"/>
  <c r="S517" i="2"/>
  <c r="S222" i="2"/>
  <c r="S68" i="2"/>
  <c r="S295" i="2"/>
  <c r="S494" i="2"/>
  <c r="S249" i="2"/>
  <c r="S184" i="2"/>
  <c r="S463" i="2"/>
  <c r="S34" i="2"/>
  <c r="S602" i="2"/>
  <c r="S203" i="2"/>
  <c r="S366" i="2"/>
  <c r="S193" i="2"/>
  <c r="S553" i="2"/>
  <c r="S543" i="2"/>
  <c r="S627" i="2"/>
  <c r="S170" i="2"/>
  <c r="S102" i="2"/>
  <c r="S735" i="2"/>
  <c r="S378" i="2"/>
  <c r="S505" i="2"/>
  <c r="S380" i="2"/>
  <c r="S326" i="2"/>
  <c r="S293" i="2"/>
  <c r="S88" i="2"/>
  <c r="S93" i="2"/>
  <c r="S7" i="2"/>
  <c r="S687" i="2"/>
  <c r="S12" i="2"/>
  <c r="S699" i="2"/>
  <c r="S589" i="2"/>
  <c r="S225" i="2"/>
  <c r="S6" i="2"/>
  <c r="S221" i="2"/>
  <c r="S500" i="2"/>
  <c r="S671" i="2"/>
  <c r="S10" i="2"/>
  <c r="S532" i="2"/>
  <c r="S585" i="2"/>
  <c r="S74" i="2"/>
  <c r="S290" i="2"/>
  <c r="S319" i="2"/>
  <c r="S173" i="2"/>
  <c r="S105" i="2"/>
  <c r="S460" i="2"/>
  <c r="S560" i="2"/>
  <c r="S669" i="2"/>
  <c r="S531" i="2"/>
  <c r="S24" i="2"/>
  <c r="S247" i="2"/>
  <c r="S264" i="2"/>
  <c r="S449" i="2"/>
  <c r="S445" i="2"/>
  <c r="S232" i="2"/>
  <c r="S647" i="2"/>
  <c r="S668" i="2"/>
  <c r="S108" i="2"/>
  <c r="S308" i="2"/>
  <c r="S235" i="2"/>
  <c r="S189" i="2"/>
  <c r="S28" i="2"/>
  <c r="S441" i="2"/>
  <c r="S461" i="2"/>
  <c r="S721" i="2"/>
  <c r="S175" i="2"/>
  <c r="S202" i="2"/>
  <c r="S351" i="2"/>
  <c r="S260" i="2"/>
  <c r="S277" i="2"/>
  <c r="S315" i="2"/>
  <c r="S663" i="2"/>
  <c r="S661" i="2"/>
  <c r="S89" i="2"/>
  <c r="S725" i="2"/>
  <c r="S287" i="2"/>
  <c r="S554" i="2"/>
  <c r="S582" i="2"/>
  <c r="S305" i="2"/>
  <c r="S71" i="2"/>
  <c r="S637" i="2"/>
  <c r="S32" i="2"/>
  <c r="S605" i="2"/>
  <c r="S434" i="2"/>
  <c r="S580" i="2"/>
  <c r="S124" i="2"/>
  <c r="S393" i="2"/>
  <c r="S285" i="2"/>
  <c r="S685" i="2"/>
  <c r="S504" i="2"/>
  <c r="S258" i="2"/>
  <c r="S717" i="2"/>
  <c r="S408" i="2"/>
  <c r="S577" i="2"/>
  <c r="S550" i="2"/>
  <c r="S720" i="2"/>
  <c r="S69" i="2"/>
  <c r="S240" i="2"/>
  <c r="S58" i="2"/>
  <c r="S630" i="2"/>
  <c r="S714" i="2"/>
  <c r="S575" i="2"/>
  <c r="S322" i="2"/>
  <c r="S51" i="2"/>
  <c r="S329" i="2"/>
  <c r="S588" i="2"/>
  <c r="S47" i="2"/>
  <c r="S376" i="2"/>
  <c r="S272" i="2"/>
  <c r="S619" i="2"/>
  <c r="S374" i="2"/>
  <c r="S482" i="2"/>
  <c r="S428" i="2"/>
  <c r="S346" i="2"/>
  <c r="S19" i="2"/>
  <c r="S666" i="2"/>
  <c r="S609" i="2"/>
  <c r="S215" i="2"/>
  <c r="S383" i="2"/>
  <c r="S571" i="2"/>
  <c r="S563" i="2"/>
  <c r="S286" i="2"/>
  <c r="S552" i="2"/>
  <c r="S556" i="2"/>
  <c r="S234" i="2"/>
  <c r="S231" i="2"/>
  <c r="S508" i="2"/>
  <c r="S327" i="2"/>
  <c r="S198" i="2"/>
  <c r="S229" i="2"/>
  <c r="S392" i="2"/>
  <c r="S182" i="2"/>
  <c r="S451" i="2"/>
  <c r="S491" i="2"/>
  <c r="S44" i="2"/>
  <c r="S711" i="2"/>
  <c r="S125" i="2"/>
  <c r="S715" i="2"/>
  <c r="S535" i="2"/>
  <c r="S87" i="2"/>
  <c r="S79" i="2"/>
  <c r="S722" i="2"/>
  <c r="S590" i="2"/>
  <c r="S596" i="2"/>
  <c r="S485" i="2"/>
  <c r="S648" i="2"/>
  <c r="S273" i="2"/>
  <c r="S586" i="2"/>
  <c r="S379" i="2"/>
  <c r="S57" i="2"/>
  <c r="S323" i="2"/>
  <c r="S729" i="2"/>
  <c r="S659" i="2"/>
  <c r="S465" i="2"/>
  <c r="S363" i="2"/>
  <c r="S426" i="2"/>
  <c r="S583" i="2"/>
  <c r="S431" i="2"/>
  <c r="S130" i="2"/>
  <c r="S558" i="2"/>
  <c r="S99" i="2"/>
  <c r="S64" i="2"/>
  <c r="S160" i="2"/>
  <c r="S158" i="2"/>
  <c r="S628" i="2"/>
  <c r="S214" i="2"/>
  <c r="S63" i="2"/>
  <c r="S106" i="2"/>
  <c r="S518" i="2"/>
  <c r="S570" i="2"/>
  <c r="S672" i="2"/>
  <c r="S610" i="2"/>
  <c r="S278" i="2"/>
  <c r="S573" i="2"/>
  <c r="S348" i="2"/>
  <c r="S409" i="2"/>
  <c r="S120" i="2"/>
  <c r="S677" i="2"/>
  <c r="S498" i="2"/>
  <c r="S311" i="2"/>
  <c r="S437" i="2"/>
  <c r="S387" i="2"/>
  <c r="S267" i="2"/>
  <c r="S78" i="2"/>
  <c r="S373" i="2"/>
  <c r="S161" i="2"/>
  <c r="S613" i="2"/>
  <c r="S615" i="2"/>
  <c r="S313" i="2"/>
  <c r="S513" i="2"/>
  <c r="S263" i="2"/>
  <c r="S599" i="2"/>
  <c r="S649" i="2"/>
  <c r="S557" i="2"/>
  <c r="S702" i="2"/>
  <c r="S163" i="2"/>
  <c r="S296" i="2"/>
  <c r="S641" i="2"/>
  <c r="S528" i="2"/>
  <c r="S704" i="2"/>
  <c r="S653" i="2"/>
  <c r="S219" i="2"/>
  <c r="S133" i="2"/>
  <c r="S72" i="2"/>
  <c r="S594" i="2"/>
  <c r="S703" i="2"/>
  <c r="S462" i="2"/>
  <c r="S705" i="2"/>
  <c r="S403" i="2"/>
  <c r="S620" i="2"/>
  <c r="S241" i="2"/>
  <c r="S117" i="2"/>
  <c r="S237" i="2"/>
  <c r="S457" i="2"/>
  <c r="S149" i="2"/>
  <c r="S646" i="2"/>
  <c r="S718" i="2"/>
  <c r="S266" i="2"/>
  <c r="S265" i="2"/>
  <c r="S107" i="2"/>
  <c r="S298" i="2"/>
  <c r="S245" i="2"/>
  <c r="S601" i="2"/>
  <c r="S655" i="2"/>
  <c r="S238" i="2"/>
  <c r="S604" i="2"/>
  <c r="S591" i="2"/>
  <c r="S533" i="2"/>
  <c r="S318" i="2"/>
  <c r="S737" i="2"/>
  <c r="S416" i="2"/>
  <c r="S692" i="2"/>
  <c r="S736" i="2"/>
  <c r="S223" i="2"/>
  <c r="S598" i="2"/>
  <c r="S155" i="2"/>
  <c r="S502" i="2"/>
  <c r="S455" i="2"/>
  <c r="S538" i="2"/>
  <c r="S551" i="2"/>
  <c r="S101" i="2"/>
  <c r="S545" i="2"/>
  <c r="S209" i="2"/>
  <c r="S261" i="2"/>
  <c r="S623" i="2"/>
  <c r="S375" i="2"/>
  <c r="S211" i="2"/>
  <c r="S523" i="2"/>
  <c r="S701" i="2"/>
  <c r="S199" i="2"/>
  <c r="S644" i="2"/>
  <c r="S526" i="2"/>
  <c r="S542" i="2"/>
  <c r="S565" i="2"/>
  <c r="S430" i="2"/>
  <c r="S150" i="2"/>
  <c r="S283" i="2"/>
  <c r="S708" i="2"/>
  <c r="S706" i="2"/>
  <c r="S208" i="2"/>
  <c r="S332" i="2"/>
  <c r="S732" i="2"/>
  <c r="S466" i="2"/>
  <c r="S270" i="2"/>
  <c r="S127" i="2"/>
  <c r="S279" i="2"/>
  <c r="S581" i="2"/>
  <c r="S414" i="2"/>
  <c r="S389" i="2"/>
  <c r="S410" i="2"/>
  <c r="S561" i="2"/>
  <c r="S471" i="2"/>
  <c r="S567" i="2"/>
  <c r="S333" i="2"/>
  <c r="S584" i="2"/>
  <c r="S499" i="2"/>
  <c r="S593" i="2"/>
  <c r="S171" i="2"/>
  <c r="S289" i="2"/>
  <c r="S688" i="2"/>
  <c r="S365" i="2"/>
  <c r="S349" i="2"/>
  <c r="S212" i="2"/>
  <c r="S684" i="2"/>
  <c r="S624" i="2"/>
  <c r="S731" i="2"/>
  <c r="S640" i="2"/>
  <c r="S564" i="2"/>
  <c r="S695" i="2"/>
  <c r="S314" i="2"/>
  <c r="S693" i="2"/>
  <c r="S497" i="2"/>
  <c r="S664" i="2"/>
  <c r="S683" i="2"/>
  <c r="S697" i="2"/>
  <c r="S547" i="2"/>
  <c r="S438" i="2"/>
  <c r="S592" i="2"/>
  <c r="S728" i="2"/>
  <c r="S680" i="2"/>
  <c r="S483" i="2"/>
  <c r="S694" i="2"/>
  <c r="S681" i="2"/>
  <c r="S679" i="2"/>
  <c r="S724" i="2"/>
  <c r="S716" i="2"/>
  <c r="S700" i="2"/>
  <c r="S727" i="2"/>
  <c r="S689" i="2"/>
  <c r="S636" i="2"/>
  <c r="S710" i="2"/>
  <c r="S733" i="2"/>
  <c r="S738" i="2"/>
  <c r="N632" i="2"/>
  <c r="N429" i="2"/>
  <c r="N432" i="2"/>
  <c r="N94" i="2"/>
  <c r="N204" i="2"/>
  <c r="N353" i="2"/>
  <c r="N297" i="2"/>
  <c r="N306" i="2"/>
  <c r="N606" i="2"/>
  <c r="N527" i="2"/>
  <c r="N185" i="2"/>
  <c r="N299" i="2"/>
  <c r="N109" i="2"/>
  <c r="N616" i="2"/>
  <c r="N48" i="2"/>
  <c r="N213" i="2"/>
  <c r="N368" i="2"/>
  <c r="N595" i="2"/>
  <c r="N536" i="2"/>
  <c r="N307" i="2"/>
  <c r="N190" i="2"/>
  <c r="N422" i="2"/>
  <c r="N361" i="2"/>
  <c r="N524" i="2"/>
  <c r="N478" i="2"/>
  <c r="N194" i="2"/>
  <c r="N103" i="2"/>
  <c r="N608" i="2"/>
  <c r="N600" i="2"/>
  <c r="N370" i="2"/>
  <c r="N424" i="2"/>
  <c r="N137" i="2"/>
  <c r="N369" i="2"/>
  <c r="N709" i="2"/>
  <c r="N16" i="2"/>
  <c r="N712" i="2"/>
  <c r="N81" i="2"/>
  <c r="N654" i="2"/>
  <c r="N126" i="2"/>
  <c r="N453" i="2"/>
  <c r="N90" i="2"/>
  <c r="N479" i="2"/>
  <c r="N321" i="2"/>
  <c r="N476" i="2"/>
  <c r="N228" i="2"/>
  <c r="N444" i="2"/>
  <c r="N574" i="2"/>
  <c r="N425" i="2"/>
  <c r="N320" i="2"/>
  <c r="N350" i="2"/>
  <c r="N291" i="2"/>
  <c r="N614" i="2"/>
  <c r="N253" i="2"/>
  <c r="N205" i="2"/>
  <c r="N144" i="2"/>
  <c r="N470" i="2"/>
  <c r="N495" i="2"/>
  <c r="N501" i="2"/>
  <c r="N255" i="2"/>
  <c r="N396" i="2"/>
  <c r="N275" i="2"/>
  <c r="N183" i="2"/>
  <c r="N301" i="2"/>
  <c r="N256" i="2"/>
  <c r="N339" i="2"/>
  <c r="N399" i="2"/>
  <c r="N548" i="2"/>
  <c r="N341" i="2"/>
  <c r="N509" i="2"/>
  <c r="N140" i="2"/>
  <c r="N417" i="2"/>
  <c r="N559" i="2"/>
  <c r="N153" i="2"/>
  <c r="N176" i="2"/>
  <c r="N372" i="2"/>
  <c r="N114" i="2"/>
  <c r="N25" i="2"/>
  <c r="N84" i="2"/>
  <c r="N206" i="2"/>
  <c r="N143" i="2"/>
  <c r="N167" i="2"/>
  <c r="N529" i="2"/>
  <c r="N218" i="2"/>
  <c r="N336" i="2"/>
  <c r="N388" i="2"/>
  <c r="N113" i="2"/>
  <c r="N515" i="2"/>
  <c r="N41" i="2"/>
  <c r="N384" i="2"/>
  <c r="N268" i="2"/>
  <c r="N394" i="2"/>
  <c r="N111" i="2"/>
  <c r="N316" i="2"/>
  <c r="N335" i="2"/>
  <c r="N446" i="2"/>
  <c r="N100" i="2"/>
  <c r="N625" i="2"/>
  <c r="N27" i="2"/>
  <c r="N157" i="2"/>
  <c r="N401" i="2"/>
  <c r="N667" i="2"/>
  <c r="N172" i="2"/>
  <c r="N236" i="2"/>
  <c r="N626" i="2"/>
  <c r="N36" i="2"/>
  <c r="N358" i="2"/>
  <c r="N45" i="2"/>
  <c r="N390" i="2"/>
  <c r="N481" i="2"/>
  <c r="N37" i="2"/>
  <c r="N337" i="2"/>
  <c r="N330" i="2"/>
  <c r="N435" i="2"/>
  <c r="N62" i="2"/>
  <c r="N269" i="2"/>
  <c r="N21" i="2"/>
  <c r="N367" i="2"/>
  <c r="N317" i="2"/>
  <c r="N122" i="2"/>
  <c r="N723" i="2"/>
  <c r="N719" i="2"/>
  <c r="N540" i="2"/>
  <c r="N310" i="2"/>
  <c r="N230" i="2"/>
  <c r="N324" i="2"/>
  <c r="N91" i="2"/>
  <c r="N8" i="2"/>
  <c r="N262" i="2"/>
  <c r="N385" i="2"/>
  <c r="N210" i="2"/>
  <c r="N112" i="2"/>
  <c r="N474" i="2"/>
  <c r="N674" i="2"/>
  <c r="N360" i="2"/>
  <c r="N244" i="2"/>
  <c r="N302" i="2"/>
  <c r="N217" i="2"/>
  <c r="N398" i="2"/>
  <c r="N673" i="2"/>
  <c r="N662" i="2"/>
  <c r="N638" i="2"/>
  <c r="N14" i="2"/>
  <c r="N359" i="2"/>
  <c r="N381" i="2"/>
  <c r="N411" i="2"/>
  <c r="N82" i="2"/>
  <c r="N578" i="2"/>
  <c r="N404" i="2"/>
  <c r="N174" i="2"/>
  <c r="N475" i="2"/>
  <c r="N436" i="2"/>
  <c r="N456" i="2"/>
  <c r="N151" i="2"/>
  <c r="N670" i="2"/>
  <c r="N506" i="2"/>
  <c r="N259" i="2"/>
  <c r="N152" i="2"/>
  <c r="N423" i="2"/>
  <c r="N20" i="2"/>
  <c r="N191" i="2"/>
  <c r="N549" i="2"/>
  <c r="N56" i="2"/>
  <c r="N468" i="2"/>
  <c r="N442" i="2"/>
  <c r="N49" i="2"/>
  <c r="N635" i="2"/>
  <c r="N104" i="2"/>
  <c r="N246" i="2"/>
  <c r="N493" i="2"/>
  <c r="N397" i="2"/>
  <c r="N300" i="2"/>
  <c r="N242" i="2"/>
  <c r="N537" i="2"/>
  <c r="N512" i="2"/>
  <c r="N61" i="2"/>
  <c r="N514" i="2"/>
  <c r="N271" i="2"/>
  <c r="N642" i="2"/>
  <c r="N621" i="2"/>
  <c r="N18" i="2"/>
  <c r="N678" i="2"/>
  <c r="N46" i="2"/>
  <c r="N639" i="2"/>
  <c r="N562" i="2"/>
  <c r="N611" i="2"/>
  <c r="N734" i="2"/>
  <c r="N371" i="2"/>
  <c r="N459" i="2"/>
  <c r="N618" i="2"/>
  <c r="N180" i="2"/>
  <c r="N484" i="2"/>
  <c r="N572" i="2"/>
  <c r="N357" i="2"/>
  <c r="N42" i="2"/>
  <c r="N433" i="2"/>
  <c r="N226" i="2"/>
  <c r="N43" i="2"/>
  <c r="N216" i="2"/>
  <c r="N660" i="2"/>
  <c r="N340" i="2"/>
  <c r="N412" i="2"/>
  <c r="N239" i="2"/>
  <c r="N364" i="2"/>
  <c r="N251" i="2"/>
  <c r="N418" i="2"/>
  <c r="N607" i="2"/>
  <c r="N634" i="2"/>
  <c r="N448" i="2"/>
  <c r="N657" i="2"/>
  <c r="N658" i="2"/>
  <c r="N52" i="2"/>
  <c r="N5" i="2"/>
  <c r="N53" i="2"/>
  <c r="N138" i="2"/>
  <c r="N382" i="2"/>
  <c r="N650" i="2"/>
  <c r="N115" i="2"/>
  <c r="N227" i="2"/>
  <c r="N254" i="2"/>
  <c r="N480" i="2"/>
  <c r="N312" i="2"/>
  <c r="N503" i="2"/>
  <c r="N188" i="2"/>
  <c r="N534" i="2"/>
  <c r="N280" i="2"/>
  <c r="N192" i="2"/>
  <c r="N377" i="2"/>
  <c r="N629" i="2"/>
  <c r="N331" i="2"/>
  <c r="N288" i="2"/>
  <c r="N83" i="2"/>
  <c r="N38" i="2"/>
  <c r="N200" i="2"/>
  <c r="N489" i="2"/>
  <c r="N73" i="2"/>
  <c r="N454" i="2"/>
  <c r="N487" i="2"/>
  <c r="N682" i="2"/>
  <c r="N23" i="2"/>
  <c r="N355" i="2"/>
  <c r="N292" i="2"/>
  <c r="N443" i="2"/>
  <c r="N427" i="2"/>
  <c r="N97" i="2"/>
  <c r="N187" i="2"/>
  <c r="N309" i="2"/>
  <c r="N22" i="2"/>
  <c r="N405" i="2"/>
  <c r="N195" i="2"/>
  <c r="N617" i="2"/>
  <c r="N651" i="2"/>
  <c r="N486" i="2"/>
  <c r="N134" i="2"/>
  <c r="N60" i="2"/>
  <c r="N50" i="2"/>
  <c r="N146" i="2"/>
  <c r="N344" i="2"/>
  <c r="N395" i="2"/>
  <c r="N407" i="2"/>
  <c r="N415" i="2"/>
  <c r="N569" i="2"/>
  <c r="N439" i="2"/>
  <c r="N691" i="2"/>
  <c r="N546" i="2"/>
  <c r="N488" i="2"/>
  <c r="N347" i="2"/>
  <c r="N713" i="2"/>
  <c r="N520" i="2"/>
  <c r="N110" i="2"/>
  <c r="N492" i="2"/>
  <c r="N70" i="2"/>
  <c r="N386" i="2"/>
  <c r="N522" i="2"/>
  <c r="N282" i="2"/>
  <c r="N696" i="2"/>
  <c r="N362" i="2"/>
  <c r="N467" i="2"/>
  <c r="N469" i="2"/>
  <c r="N511" i="2"/>
  <c r="N402" i="2"/>
  <c r="N95" i="2"/>
  <c r="N119" i="2"/>
  <c r="N135" i="2"/>
  <c r="N413" i="2"/>
  <c r="N354" i="2"/>
  <c r="N544" i="2"/>
  <c r="N35" i="2"/>
  <c r="N39" i="2"/>
  <c r="N207" i="2"/>
  <c r="N421" i="2"/>
  <c r="N77" i="2"/>
  <c r="N54" i="2"/>
  <c r="N186" i="2"/>
  <c r="N3" i="2"/>
  <c r="N631" i="2"/>
  <c r="N345" i="2"/>
  <c r="N142" i="2"/>
  <c r="N603" i="2"/>
  <c r="N76" i="2"/>
  <c r="N165" i="2"/>
  <c r="N166" i="2"/>
  <c r="N496" i="2"/>
  <c r="N521" i="2"/>
  <c r="N233" i="2"/>
  <c r="N338" i="2"/>
  <c r="N196" i="2"/>
  <c r="N67" i="2"/>
  <c r="N726" i="2"/>
  <c r="N85" i="2"/>
  <c r="N676" i="2"/>
  <c r="N177" i="2"/>
  <c r="N472" i="2"/>
  <c r="N224" i="2"/>
  <c r="N328" i="2"/>
  <c r="N530" i="2"/>
  <c r="N29" i="2"/>
  <c r="N447" i="2"/>
  <c r="N303" i="2"/>
  <c r="N276" i="2"/>
  <c r="N4" i="2"/>
  <c r="N568" i="2"/>
  <c r="N164" i="2"/>
  <c r="N419" i="2"/>
  <c r="N136" i="2"/>
  <c r="N148" i="2"/>
  <c r="N645" i="2"/>
  <c r="N281" i="2"/>
  <c r="N622" i="2"/>
  <c r="N128" i="2"/>
  <c r="N284" i="2"/>
  <c r="N96" i="2"/>
  <c r="N154" i="2"/>
  <c r="N179" i="2"/>
  <c r="N248" i="2"/>
  <c r="N342" i="2"/>
  <c r="N201" i="2"/>
  <c r="N131" i="2"/>
  <c r="N59" i="2"/>
  <c r="N334" i="2"/>
  <c r="N250" i="2"/>
  <c r="N2" i="2"/>
  <c r="N139" i="2"/>
  <c r="N507" i="2"/>
  <c r="N490" i="2"/>
  <c r="N452" i="2"/>
  <c r="N141" i="2"/>
  <c r="N156" i="2"/>
  <c r="N92" i="2"/>
  <c r="N541" i="2"/>
  <c r="N40" i="2"/>
  <c r="N30" i="2"/>
  <c r="N555" i="2"/>
  <c r="N66" i="2"/>
  <c r="N132" i="2"/>
  <c r="N356" i="2"/>
  <c r="N643" i="2"/>
  <c r="N145" i="2"/>
  <c r="N458" i="2"/>
  <c r="N690" i="2"/>
  <c r="N178" i="2"/>
  <c r="N118" i="2"/>
  <c r="N612" i="2"/>
  <c r="N257" i="2"/>
  <c r="N633" i="2"/>
  <c r="N31" i="2"/>
  <c r="N98" i="2"/>
  <c r="N464" i="2"/>
  <c r="N519" i="2"/>
  <c r="N304" i="2"/>
  <c r="N11" i="2"/>
  <c r="N707" i="2"/>
  <c r="N252" i="2"/>
  <c r="N343" i="2"/>
  <c r="N525" i="2"/>
  <c r="N162" i="2"/>
  <c r="N75" i="2"/>
  <c r="N86" i="2"/>
  <c r="N406" i="2"/>
  <c r="N730" i="2"/>
  <c r="N587" i="2"/>
  <c r="N168" i="2"/>
  <c r="N123" i="2"/>
  <c r="N597" i="2"/>
  <c r="N197" i="2"/>
  <c r="N169" i="2"/>
  <c r="N516" i="2"/>
  <c r="N450" i="2"/>
  <c r="N477" i="2"/>
  <c r="N121" i="2"/>
  <c r="N80" i="2"/>
  <c r="N473" i="2"/>
  <c r="N65" i="2"/>
  <c r="N55" i="2"/>
  <c r="N440" i="2"/>
  <c r="N129" i="2"/>
  <c r="N325" i="2"/>
  <c r="N33" i="2"/>
  <c r="N274" i="2"/>
  <c r="N539" i="2"/>
  <c r="N579" i="2"/>
  <c r="N181" i="2"/>
  <c r="N17" i="2"/>
  <c r="N686" i="2"/>
  <c r="N566" i="2"/>
  <c r="N15" i="2"/>
  <c r="N243" i="2"/>
  <c r="N391" i="2"/>
  <c r="N220" i="2"/>
  <c r="N352" i="2"/>
  <c r="N26" i="2"/>
  <c r="N665" i="2"/>
  <c r="N698" i="2"/>
  <c r="N147" i="2"/>
  <c r="N9" i="2"/>
  <c r="N510" i="2"/>
  <c r="N652" i="2"/>
  <c r="N675" i="2"/>
  <c r="N294" i="2"/>
  <c r="N576" i="2"/>
  <c r="N656" i="2"/>
  <c r="N159" i="2"/>
  <c r="N420" i="2"/>
  <c r="N13" i="2"/>
  <c r="N400" i="2"/>
  <c r="N116" i="2"/>
  <c r="N517" i="2"/>
  <c r="N222" i="2"/>
  <c r="N68" i="2"/>
  <c r="N295" i="2"/>
  <c r="N494" i="2"/>
  <c r="N249" i="2"/>
  <c r="N184" i="2"/>
  <c r="N463" i="2"/>
  <c r="N34" i="2"/>
  <c r="N602" i="2"/>
  <c r="N203" i="2"/>
  <c r="N366" i="2"/>
  <c r="N193" i="2"/>
  <c r="N553" i="2"/>
  <c r="N543" i="2"/>
  <c r="N627" i="2"/>
  <c r="N170" i="2"/>
  <c r="N102" i="2"/>
  <c r="N735" i="2"/>
  <c r="N378" i="2"/>
  <c r="N505" i="2"/>
  <c r="N380" i="2"/>
  <c r="N326" i="2"/>
  <c r="N293" i="2"/>
  <c r="N88" i="2"/>
  <c r="N93" i="2"/>
  <c r="N7" i="2"/>
  <c r="N687" i="2"/>
  <c r="N12" i="2"/>
  <c r="N699" i="2"/>
  <c r="N589" i="2"/>
  <c r="N225" i="2"/>
  <c r="N6" i="2"/>
  <c r="N221" i="2"/>
  <c r="N500" i="2"/>
  <c r="N671" i="2"/>
  <c r="N10" i="2"/>
  <c r="N532" i="2"/>
  <c r="N585" i="2"/>
  <c r="N74" i="2"/>
  <c r="N290" i="2"/>
  <c r="N319" i="2"/>
  <c r="N173" i="2"/>
  <c r="N105" i="2"/>
  <c r="N460" i="2"/>
  <c r="N560" i="2"/>
  <c r="N669" i="2"/>
  <c r="N531" i="2"/>
  <c r="N24" i="2"/>
  <c r="N247" i="2"/>
  <c r="N264" i="2"/>
  <c r="N449" i="2"/>
  <c r="N445" i="2"/>
  <c r="N232" i="2"/>
  <c r="N647" i="2"/>
  <c r="N668" i="2"/>
  <c r="N108" i="2"/>
  <c r="N308" i="2"/>
  <c r="N235" i="2"/>
  <c r="N189" i="2"/>
  <c r="N28" i="2"/>
  <c r="N441" i="2"/>
  <c r="N461" i="2"/>
  <c r="N721" i="2"/>
  <c r="N175" i="2"/>
  <c r="N202" i="2"/>
  <c r="N351" i="2"/>
  <c r="N260" i="2"/>
  <c r="N277" i="2"/>
  <c r="N315" i="2"/>
  <c r="N663" i="2"/>
  <c r="N661" i="2"/>
  <c r="N89" i="2"/>
  <c r="N725" i="2"/>
  <c r="N287" i="2"/>
  <c r="N554" i="2"/>
  <c r="N582" i="2"/>
  <c r="N305" i="2"/>
  <c r="N71" i="2"/>
  <c r="N637" i="2"/>
  <c r="N32" i="2"/>
  <c r="N605" i="2"/>
  <c r="N434" i="2"/>
  <c r="N580" i="2"/>
  <c r="N124" i="2"/>
  <c r="N393" i="2"/>
  <c r="N285" i="2"/>
  <c r="N685" i="2"/>
  <c r="N504" i="2"/>
  <c r="N258" i="2"/>
  <c r="N717" i="2"/>
  <c r="N408" i="2"/>
  <c r="N577" i="2"/>
  <c r="N550" i="2"/>
  <c r="N720" i="2"/>
  <c r="N69" i="2"/>
  <c r="N240" i="2"/>
  <c r="N58" i="2"/>
  <c r="N630" i="2"/>
  <c r="N714" i="2"/>
  <c r="N575" i="2"/>
  <c r="N322" i="2"/>
  <c r="N51" i="2"/>
  <c r="N329" i="2"/>
  <c r="N588" i="2"/>
  <c r="N47" i="2"/>
  <c r="N376" i="2"/>
  <c r="N272" i="2"/>
  <c r="N619" i="2"/>
  <c r="N374" i="2"/>
  <c r="N482" i="2"/>
  <c r="N428" i="2"/>
  <c r="N346" i="2"/>
  <c r="N19" i="2"/>
  <c r="N666" i="2"/>
  <c r="N609" i="2"/>
  <c r="N215" i="2"/>
  <c r="N383" i="2"/>
  <c r="N571" i="2"/>
  <c r="N563" i="2"/>
  <c r="N286" i="2"/>
  <c r="N552" i="2"/>
  <c r="N556" i="2"/>
  <c r="N234" i="2"/>
  <c r="N231" i="2"/>
  <c r="N508" i="2"/>
  <c r="N327" i="2"/>
  <c r="N198" i="2"/>
  <c r="N229" i="2"/>
  <c r="N392" i="2"/>
  <c r="N182" i="2"/>
  <c r="N451" i="2"/>
  <c r="N491" i="2"/>
  <c r="N44" i="2"/>
  <c r="N711" i="2"/>
  <c r="N125" i="2"/>
  <c r="N715" i="2"/>
  <c r="N535" i="2"/>
  <c r="N87" i="2"/>
  <c r="N79" i="2"/>
  <c r="N722" i="2"/>
  <c r="N590" i="2"/>
  <c r="N596" i="2"/>
  <c r="N485" i="2"/>
  <c r="N648" i="2"/>
  <c r="N273" i="2"/>
  <c r="N586" i="2"/>
  <c r="N379" i="2"/>
  <c r="N57" i="2"/>
  <c r="N323" i="2"/>
  <c r="N729" i="2"/>
  <c r="N659" i="2"/>
  <c r="N465" i="2"/>
  <c r="N363" i="2"/>
  <c r="N426" i="2"/>
  <c r="N583" i="2"/>
  <c r="N431" i="2"/>
  <c r="N130" i="2"/>
  <c r="N558" i="2"/>
  <c r="N99" i="2"/>
  <c r="N64" i="2"/>
  <c r="N160" i="2"/>
  <c r="N158" i="2"/>
  <c r="N628" i="2"/>
  <c r="N214" i="2"/>
  <c r="N63" i="2"/>
  <c r="N106" i="2"/>
  <c r="N518" i="2"/>
  <c r="N570" i="2"/>
  <c r="N672" i="2"/>
  <c r="N610" i="2"/>
  <c r="N278" i="2"/>
  <c r="N573" i="2"/>
  <c r="N348" i="2"/>
  <c r="N409" i="2"/>
  <c r="N120" i="2"/>
  <c r="N677" i="2"/>
  <c r="N498" i="2"/>
  <c r="N311" i="2"/>
  <c r="N437" i="2"/>
  <c r="N387" i="2"/>
  <c r="N267" i="2"/>
  <c r="N78" i="2"/>
  <c r="N373" i="2"/>
  <c r="N161" i="2"/>
  <c r="N613" i="2"/>
  <c r="N615" i="2"/>
  <c r="N313" i="2"/>
  <c r="N513" i="2"/>
  <c r="N263" i="2"/>
  <c r="N599" i="2"/>
  <c r="N649" i="2"/>
  <c r="N557" i="2"/>
  <c r="N702" i="2"/>
  <c r="N163" i="2"/>
  <c r="N296" i="2"/>
  <c r="N641" i="2"/>
  <c r="N528" i="2"/>
  <c r="N704" i="2"/>
  <c r="N653" i="2"/>
  <c r="N219" i="2"/>
  <c r="N133" i="2"/>
  <c r="N72" i="2"/>
  <c r="N594" i="2"/>
  <c r="N703" i="2"/>
  <c r="N462" i="2"/>
  <c r="N705" i="2"/>
  <c r="N403" i="2"/>
  <c r="N620" i="2"/>
  <c r="N241" i="2"/>
  <c r="N117" i="2"/>
  <c r="N237" i="2"/>
  <c r="N457" i="2"/>
  <c r="N149" i="2"/>
  <c r="N646" i="2"/>
  <c r="N718" i="2"/>
  <c r="N266" i="2"/>
  <c r="N265" i="2"/>
  <c r="N107" i="2"/>
  <c r="N298" i="2"/>
  <c r="N245" i="2"/>
  <c r="N601" i="2"/>
  <c r="N655" i="2"/>
  <c r="N238" i="2"/>
  <c r="N604" i="2"/>
  <c r="N591" i="2"/>
  <c r="N533" i="2"/>
  <c r="N318" i="2"/>
  <c r="N737" i="2"/>
  <c r="N416" i="2"/>
  <c r="N692" i="2"/>
  <c r="N736" i="2"/>
  <c r="N223" i="2"/>
  <c r="N598" i="2"/>
  <c r="N155" i="2"/>
  <c r="N502" i="2"/>
  <c r="N455" i="2"/>
  <c r="N538" i="2"/>
  <c r="N551" i="2"/>
  <c r="N101" i="2"/>
  <c r="N545" i="2"/>
  <c r="N209" i="2"/>
  <c r="N261" i="2"/>
  <c r="N623" i="2"/>
  <c r="N375" i="2"/>
  <c r="N211" i="2"/>
  <c r="N523" i="2"/>
  <c r="N701" i="2"/>
  <c r="N199" i="2"/>
  <c r="N644" i="2"/>
  <c r="N526" i="2"/>
  <c r="N542" i="2"/>
  <c r="N565" i="2"/>
  <c r="N430" i="2"/>
  <c r="N150" i="2"/>
  <c r="N283" i="2"/>
  <c r="N708" i="2"/>
  <c r="N706" i="2"/>
  <c r="N208" i="2"/>
  <c r="N332" i="2"/>
  <c r="N732" i="2"/>
  <c r="N466" i="2"/>
  <c r="N270" i="2"/>
  <c r="N127" i="2"/>
  <c r="N279" i="2"/>
  <c r="N581" i="2"/>
  <c r="N414" i="2"/>
  <c r="N389" i="2"/>
  <c r="N410" i="2"/>
  <c r="N561" i="2"/>
  <c r="N471" i="2"/>
  <c r="N567" i="2"/>
  <c r="N333" i="2"/>
  <c r="N584" i="2"/>
  <c r="N499" i="2"/>
  <c r="N593" i="2"/>
  <c r="N171" i="2"/>
  <c r="N289" i="2"/>
  <c r="N688" i="2"/>
  <c r="N365" i="2"/>
  <c r="N349" i="2"/>
  <c r="N212" i="2"/>
  <c r="N684" i="2"/>
  <c r="N624" i="2"/>
  <c r="N731" i="2"/>
  <c r="N640" i="2"/>
  <c r="N564" i="2"/>
  <c r="N695" i="2"/>
  <c r="N314" i="2"/>
  <c r="N693" i="2"/>
  <c r="N497" i="2"/>
  <c r="N664" i="2"/>
  <c r="N683" i="2"/>
  <c r="N697" i="2"/>
  <c r="N547" i="2"/>
  <c r="N438" i="2"/>
  <c r="N592" i="2"/>
  <c r="N728" i="2"/>
  <c r="N680" i="2"/>
  <c r="N483" i="2"/>
  <c r="N694" i="2"/>
  <c r="N681" i="2"/>
  <c r="N679" i="2"/>
  <c r="N724" i="2"/>
  <c r="N716" i="2"/>
  <c r="N700" i="2"/>
  <c r="N727" i="2"/>
  <c r="N689" i="2"/>
  <c r="N636" i="2"/>
  <c r="N710" i="2"/>
  <c r="N733" i="2"/>
  <c r="N738" i="2"/>
  <c r="L632" i="2"/>
  <c r="L429" i="2"/>
  <c r="L432" i="2"/>
  <c r="L94" i="2"/>
  <c r="L204" i="2"/>
  <c r="L353" i="2"/>
  <c r="L297" i="2"/>
  <c r="L306" i="2"/>
  <c r="L606" i="2"/>
  <c r="L527" i="2"/>
  <c r="L185" i="2"/>
  <c r="L299" i="2"/>
  <c r="L109" i="2"/>
  <c r="L616" i="2"/>
  <c r="L48" i="2"/>
  <c r="L213" i="2"/>
  <c r="L368" i="2"/>
  <c r="L595" i="2"/>
  <c r="L536" i="2"/>
  <c r="L307" i="2"/>
  <c r="L190" i="2"/>
  <c r="L422" i="2"/>
  <c r="L361" i="2"/>
  <c r="L524" i="2"/>
  <c r="L478" i="2"/>
  <c r="L194" i="2"/>
  <c r="L103" i="2"/>
  <c r="L608" i="2"/>
  <c r="L600" i="2"/>
  <c r="L370" i="2"/>
  <c r="L424" i="2"/>
  <c r="L137" i="2"/>
  <c r="L369" i="2"/>
  <c r="L709" i="2"/>
  <c r="L16" i="2"/>
  <c r="L712" i="2"/>
  <c r="L81" i="2"/>
  <c r="L654" i="2"/>
  <c r="L126" i="2"/>
  <c r="L453" i="2"/>
  <c r="L90" i="2"/>
  <c r="L479" i="2"/>
  <c r="L321" i="2"/>
  <c r="L476" i="2"/>
  <c r="L228" i="2"/>
  <c r="L444" i="2"/>
  <c r="L574" i="2"/>
  <c r="L425" i="2"/>
  <c r="L320" i="2"/>
  <c r="L350" i="2"/>
  <c r="L291" i="2"/>
  <c r="L614" i="2"/>
  <c r="L253" i="2"/>
  <c r="L205" i="2"/>
  <c r="L144" i="2"/>
  <c r="L470" i="2"/>
  <c r="L495" i="2"/>
  <c r="L501" i="2"/>
  <c r="L255" i="2"/>
  <c r="L396" i="2"/>
  <c r="L275" i="2"/>
  <c r="L183" i="2"/>
  <c r="L301" i="2"/>
  <c r="L256" i="2"/>
  <c r="L339" i="2"/>
  <c r="L399" i="2"/>
  <c r="L548" i="2"/>
  <c r="L341" i="2"/>
  <c r="L509" i="2"/>
  <c r="L140" i="2"/>
  <c r="L417" i="2"/>
  <c r="L559" i="2"/>
  <c r="L153" i="2"/>
  <c r="L176" i="2"/>
  <c r="L372" i="2"/>
  <c r="L114" i="2"/>
  <c r="L25" i="2"/>
  <c r="L84" i="2"/>
  <c r="L206" i="2"/>
  <c r="L143" i="2"/>
  <c r="L167" i="2"/>
  <c r="L529" i="2"/>
  <c r="L218" i="2"/>
  <c r="L336" i="2"/>
  <c r="L388" i="2"/>
  <c r="L113" i="2"/>
  <c r="L515" i="2"/>
  <c r="L41" i="2"/>
  <c r="L384" i="2"/>
  <c r="L268" i="2"/>
  <c r="L394" i="2"/>
  <c r="L111" i="2"/>
  <c r="L316" i="2"/>
  <c r="L335" i="2"/>
  <c r="L446" i="2"/>
  <c r="L100" i="2"/>
  <c r="L625" i="2"/>
  <c r="L27" i="2"/>
  <c r="L157" i="2"/>
  <c r="L401" i="2"/>
  <c r="L667" i="2"/>
  <c r="L172" i="2"/>
  <c r="L236" i="2"/>
  <c r="L626" i="2"/>
  <c r="L36" i="2"/>
  <c r="L358" i="2"/>
  <c r="L45" i="2"/>
  <c r="L390" i="2"/>
  <c r="L481" i="2"/>
  <c r="L37" i="2"/>
  <c r="L337" i="2"/>
  <c r="L330" i="2"/>
  <c r="L435" i="2"/>
  <c r="L62" i="2"/>
  <c r="L269" i="2"/>
  <c r="L21" i="2"/>
  <c r="L367" i="2"/>
  <c r="L317" i="2"/>
  <c r="L122" i="2"/>
  <c r="L723" i="2"/>
  <c r="L719" i="2"/>
  <c r="L540" i="2"/>
  <c r="L310" i="2"/>
  <c r="L230" i="2"/>
  <c r="L324" i="2"/>
  <c r="L91" i="2"/>
  <c r="L8" i="2"/>
  <c r="L262" i="2"/>
  <c r="L385" i="2"/>
  <c r="L210" i="2"/>
  <c r="L112" i="2"/>
  <c r="L474" i="2"/>
  <c r="L674" i="2"/>
  <c r="L360" i="2"/>
  <c r="L244" i="2"/>
  <c r="L302" i="2"/>
  <c r="L217" i="2"/>
  <c r="L398" i="2"/>
  <c r="L673" i="2"/>
  <c r="L662" i="2"/>
  <c r="L638" i="2"/>
  <c r="L14" i="2"/>
  <c r="L359" i="2"/>
  <c r="L381" i="2"/>
  <c r="L411" i="2"/>
  <c r="L82" i="2"/>
  <c r="L578" i="2"/>
  <c r="L404" i="2"/>
  <c r="L174" i="2"/>
  <c r="L475" i="2"/>
  <c r="L436" i="2"/>
  <c r="L456" i="2"/>
  <c r="L151" i="2"/>
  <c r="L670" i="2"/>
  <c r="L506" i="2"/>
  <c r="L259" i="2"/>
  <c r="L152" i="2"/>
  <c r="L423" i="2"/>
  <c r="L20" i="2"/>
  <c r="L191" i="2"/>
  <c r="L549" i="2"/>
  <c r="L56" i="2"/>
  <c r="L468" i="2"/>
  <c r="L442" i="2"/>
  <c r="L49" i="2"/>
  <c r="L635" i="2"/>
  <c r="L104" i="2"/>
  <c r="L246" i="2"/>
  <c r="L493" i="2"/>
  <c r="L397" i="2"/>
  <c r="L300" i="2"/>
  <c r="L242" i="2"/>
  <c r="L537" i="2"/>
  <c r="L512" i="2"/>
  <c r="L61" i="2"/>
  <c r="L514" i="2"/>
  <c r="L271" i="2"/>
  <c r="L642" i="2"/>
  <c r="L621" i="2"/>
  <c r="L18" i="2"/>
  <c r="L678" i="2"/>
  <c r="L46" i="2"/>
  <c r="L639" i="2"/>
  <c r="L562" i="2"/>
  <c r="L611" i="2"/>
  <c r="L734" i="2"/>
  <c r="L371" i="2"/>
  <c r="L459" i="2"/>
  <c r="L618" i="2"/>
  <c r="L180" i="2"/>
  <c r="L484" i="2"/>
  <c r="L572" i="2"/>
  <c r="L357" i="2"/>
  <c r="L42" i="2"/>
  <c r="L433" i="2"/>
  <c r="L226" i="2"/>
  <c r="L43" i="2"/>
  <c r="L216" i="2"/>
  <c r="L660" i="2"/>
  <c r="L340" i="2"/>
  <c r="L412" i="2"/>
  <c r="L239" i="2"/>
  <c r="L364" i="2"/>
  <c r="L251" i="2"/>
  <c r="L418" i="2"/>
  <c r="L607" i="2"/>
  <c r="L634" i="2"/>
  <c r="L448" i="2"/>
  <c r="L657" i="2"/>
  <c r="L658" i="2"/>
  <c r="L52" i="2"/>
  <c r="L5" i="2"/>
  <c r="L53" i="2"/>
  <c r="L138" i="2"/>
  <c r="L382" i="2"/>
  <c r="L650" i="2"/>
  <c r="L115" i="2"/>
  <c r="L227" i="2"/>
  <c r="L254" i="2"/>
  <c r="L480" i="2"/>
  <c r="L312" i="2"/>
  <c r="L503" i="2"/>
  <c r="L188" i="2"/>
  <c r="L534" i="2"/>
  <c r="L280" i="2"/>
  <c r="L192" i="2"/>
  <c r="L377" i="2"/>
  <c r="L629" i="2"/>
  <c r="L331" i="2"/>
  <c r="L288" i="2"/>
  <c r="L83" i="2"/>
  <c r="L38" i="2"/>
  <c r="L200" i="2"/>
  <c r="L489" i="2"/>
  <c r="L73" i="2"/>
  <c r="L454" i="2"/>
  <c r="L487" i="2"/>
  <c r="L682" i="2"/>
  <c r="L23" i="2"/>
  <c r="L355" i="2"/>
  <c r="L292" i="2"/>
  <c r="L443" i="2"/>
  <c r="L427" i="2"/>
  <c r="L97" i="2"/>
  <c r="L187" i="2"/>
  <c r="L309" i="2"/>
  <c r="L22" i="2"/>
  <c r="L405" i="2"/>
  <c r="L195" i="2"/>
  <c r="L617" i="2"/>
  <c r="L651" i="2"/>
  <c r="L486" i="2"/>
  <c r="L134" i="2"/>
  <c r="L60" i="2"/>
  <c r="L50" i="2"/>
  <c r="L146" i="2"/>
  <c r="L344" i="2"/>
  <c r="L395" i="2"/>
  <c r="L407" i="2"/>
  <c r="L415" i="2"/>
  <c r="L569" i="2"/>
  <c r="L439" i="2"/>
  <c r="L691" i="2"/>
  <c r="L546" i="2"/>
  <c r="L488" i="2"/>
  <c r="L347" i="2"/>
  <c r="L713" i="2"/>
  <c r="L520" i="2"/>
  <c r="L110" i="2"/>
  <c r="L492" i="2"/>
  <c r="L70" i="2"/>
  <c r="L386" i="2"/>
  <c r="L522" i="2"/>
  <c r="L282" i="2"/>
  <c r="L696" i="2"/>
  <c r="L362" i="2"/>
  <c r="L467" i="2"/>
  <c r="L469" i="2"/>
  <c r="L511" i="2"/>
  <c r="L402" i="2"/>
  <c r="L95" i="2"/>
  <c r="L119" i="2"/>
  <c r="L135" i="2"/>
  <c r="L413" i="2"/>
  <c r="L354" i="2"/>
  <c r="L544" i="2"/>
  <c r="L35" i="2"/>
  <c r="L39" i="2"/>
  <c r="L207" i="2"/>
  <c r="L421" i="2"/>
  <c r="L77" i="2"/>
  <c r="L54" i="2"/>
  <c r="L186" i="2"/>
  <c r="L3" i="2"/>
  <c r="L631" i="2"/>
  <c r="L345" i="2"/>
  <c r="L142" i="2"/>
  <c r="L603" i="2"/>
  <c r="L76" i="2"/>
  <c r="L165" i="2"/>
  <c r="L166" i="2"/>
  <c r="L496" i="2"/>
  <c r="L521" i="2"/>
  <c r="L233" i="2"/>
  <c r="L338" i="2"/>
  <c r="L196" i="2"/>
  <c r="L67" i="2"/>
  <c r="L726" i="2"/>
  <c r="L85" i="2"/>
  <c r="L676" i="2"/>
  <c r="L177" i="2"/>
  <c r="L472" i="2"/>
  <c r="L224" i="2"/>
  <c r="L328" i="2"/>
  <c r="L530" i="2"/>
  <c r="L29" i="2"/>
  <c r="L447" i="2"/>
  <c r="L303" i="2"/>
  <c r="L276" i="2"/>
  <c r="L4" i="2"/>
  <c r="L568" i="2"/>
  <c r="L164" i="2"/>
  <c r="L419" i="2"/>
  <c r="L136" i="2"/>
  <c r="L148" i="2"/>
  <c r="L645" i="2"/>
  <c r="L281" i="2"/>
  <c r="L622" i="2"/>
  <c r="L128" i="2"/>
  <c r="L284" i="2"/>
  <c r="L96" i="2"/>
  <c r="L154" i="2"/>
  <c r="L179" i="2"/>
  <c r="L248" i="2"/>
  <c r="L342" i="2"/>
  <c r="L201" i="2"/>
  <c r="L131" i="2"/>
  <c r="L59" i="2"/>
  <c r="L334" i="2"/>
  <c r="L250" i="2"/>
  <c r="L2" i="2"/>
  <c r="L139" i="2"/>
  <c r="L507" i="2"/>
  <c r="L490" i="2"/>
  <c r="L452" i="2"/>
  <c r="L141" i="2"/>
  <c r="L156" i="2"/>
  <c r="L92" i="2"/>
  <c r="L541" i="2"/>
  <c r="L40" i="2"/>
  <c r="L30" i="2"/>
  <c r="L555" i="2"/>
  <c r="L66" i="2"/>
  <c r="L132" i="2"/>
  <c r="L356" i="2"/>
  <c r="L643" i="2"/>
  <c r="L145" i="2"/>
  <c r="L458" i="2"/>
  <c r="L690" i="2"/>
  <c r="L178" i="2"/>
  <c r="L118" i="2"/>
  <c r="L612" i="2"/>
  <c r="L257" i="2"/>
  <c r="L633" i="2"/>
  <c r="L31" i="2"/>
  <c r="L98" i="2"/>
  <c r="L464" i="2"/>
  <c r="L519" i="2"/>
  <c r="L304" i="2"/>
  <c r="L11" i="2"/>
  <c r="L707" i="2"/>
  <c r="L252" i="2"/>
  <c r="L343" i="2"/>
  <c r="L525" i="2"/>
  <c r="L162" i="2"/>
  <c r="L75" i="2"/>
  <c r="L86" i="2"/>
  <c r="L406" i="2"/>
  <c r="L730" i="2"/>
  <c r="L587" i="2"/>
  <c r="L168" i="2"/>
  <c r="L123" i="2"/>
  <c r="L597" i="2"/>
  <c r="L197" i="2"/>
  <c r="L169" i="2"/>
  <c r="L516" i="2"/>
  <c r="L450" i="2"/>
  <c r="L477" i="2"/>
  <c r="L121" i="2"/>
  <c r="L80" i="2"/>
  <c r="L473" i="2"/>
  <c r="L65" i="2"/>
  <c r="L55" i="2"/>
  <c r="L440" i="2"/>
  <c r="L129" i="2"/>
  <c r="L325" i="2"/>
  <c r="L33" i="2"/>
  <c r="L274" i="2"/>
  <c r="L539" i="2"/>
  <c r="L579" i="2"/>
  <c r="L181" i="2"/>
  <c r="L17" i="2"/>
  <c r="L686" i="2"/>
  <c r="L566" i="2"/>
  <c r="L15" i="2"/>
  <c r="L243" i="2"/>
  <c r="L391" i="2"/>
  <c r="L220" i="2"/>
  <c r="L352" i="2"/>
  <c r="L26" i="2"/>
  <c r="L665" i="2"/>
  <c r="L698" i="2"/>
  <c r="L147" i="2"/>
  <c r="L9" i="2"/>
  <c r="L510" i="2"/>
  <c r="L652" i="2"/>
  <c r="L675" i="2"/>
  <c r="L294" i="2"/>
  <c r="L576" i="2"/>
  <c r="L656" i="2"/>
  <c r="L159" i="2"/>
  <c r="L420" i="2"/>
  <c r="L13" i="2"/>
  <c r="L400" i="2"/>
  <c r="L116" i="2"/>
  <c r="L517" i="2"/>
  <c r="L222" i="2"/>
  <c r="L68" i="2"/>
  <c r="L295" i="2"/>
  <c r="L494" i="2"/>
  <c r="L249" i="2"/>
  <c r="L184" i="2"/>
  <c r="L463" i="2"/>
  <c r="L34" i="2"/>
  <c r="L602" i="2"/>
  <c r="L203" i="2"/>
  <c r="L366" i="2"/>
  <c r="L193" i="2"/>
  <c r="L553" i="2"/>
  <c r="L543" i="2"/>
  <c r="L627" i="2"/>
  <c r="L170" i="2"/>
  <c r="L102" i="2"/>
  <c r="L735" i="2"/>
  <c r="L378" i="2"/>
  <c r="L505" i="2"/>
  <c r="L380" i="2"/>
  <c r="L326" i="2"/>
  <c r="L293" i="2"/>
  <c r="L88" i="2"/>
  <c r="L93" i="2"/>
  <c r="L7" i="2"/>
  <c r="L687" i="2"/>
  <c r="L12" i="2"/>
  <c r="L699" i="2"/>
  <c r="L589" i="2"/>
  <c r="L225" i="2"/>
  <c r="L6" i="2"/>
  <c r="L221" i="2"/>
  <c r="L500" i="2"/>
  <c r="L671" i="2"/>
  <c r="L10" i="2"/>
  <c r="L532" i="2"/>
  <c r="L585" i="2"/>
  <c r="L74" i="2"/>
  <c r="L290" i="2"/>
  <c r="L319" i="2"/>
  <c r="L173" i="2"/>
  <c r="L105" i="2"/>
  <c r="L460" i="2"/>
  <c r="L560" i="2"/>
  <c r="L669" i="2"/>
  <c r="L531" i="2"/>
  <c r="L24" i="2"/>
  <c r="L247" i="2"/>
  <c r="L264" i="2"/>
  <c r="L449" i="2"/>
  <c r="L445" i="2"/>
  <c r="L232" i="2"/>
  <c r="L647" i="2"/>
  <c r="L668" i="2"/>
  <c r="L108" i="2"/>
  <c r="L308" i="2"/>
  <c r="L235" i="2"/>
  <c r="L189" i="2"/>
  <c r="L28" i="2"/>
  <c r="L441" i="2"/>
  <c r="L461" i="2"/>
  <c r="L721" i="2"/>
  <c r="L175" i="2"/>
  <c r="L202" i="2"/>
  <c r="L351" i="2"/>
  <c r="L260" i="2"/>
  <c r="L277" i="2"/>
  <c r="L315" i="2"/>
  <c r="L663" i="2"/>
  <c r="L661" i="2"/>
  <c r="L89" i="2"/>
  <c r="L725" i="2"/>
  <c r="L287" i="2"/>
  <c r="L554" i="2"/>
  <c r="L582" i="2"/>
  <c r="L305" i="2"/>
  <c r="L71" i="2"/>
  <c r="L637" i="2"/>
  <c r="L32" i="2"/>
  <c r="L605" i="2"/>
  <c r="L434" i="2"/>
  <c r="L580" i="2"/>
  <c r="L124" i="2"/>
  <c r="L393" i="2"/>
  <c r="L285" i="2"/>
  <c r="L685" i="2"/>
  <c r="L504" i="2"/>
  <c r="L258" i="2"/>
  <c r="L717" i="2"/>
  <c r="L408" i="2"/>
  <c r="L577" i="2"/>
  <c r="L550" i="2"/>
  <c r="L720" i="2"/>
  <c r="L69" i="2"/>
  <c r="L240" i="2"/>
  <c r="L58" i="2"/>
  <c r="L630" i="2"/>
  <c r="L714" i="2"/>
  <c r="L575" i="2"/>
  <c r="L322" i="2"/>
  <c r="L51" i="2"/>
  <c r="L329" i="2"/>
  <c r="L588" i="2"/>
  <c r="L47" i="2"/>
  <c r="L376" i="2"/>
  <c r="L272" i="2"/>
  <c r="L619" i="2"/>
  <c r="L374" i="2"/>
  <c r="L482" i="2"/>
  <c r="L428" i="2"/>
  <c r="L346" i="2"/>
  <c r="L19" i="2"/>
  <c r="L666" i="2"/>
  <c r="L609" i="2"/>
  <c r="L215" i="2"/>
  <c r="L383" i="2"/>
  <c r="L571" i="2"/>
  <c r="L563" i="2"/>
  <c r="L286" i="2"/>
  <c r="L552" i="2"/>
  <c r="L556" i="2"/>
  <c r="L234" i="2"/>
  <c r="L231" i="2"/>
  <c r="L508" i="2"/>
  <c r="L327" i="2"/>
  <c r="L198" i="2"/>
  <c r="L229" i="2"/>
  <c r="L392" i="2"/>
  <c r="L182" i="2"/>
  <c r="L451" i="2"/>
  <c r="L491" i="2"/>
  <c r="L44" i="2"/>
  <c r="L711" i="2"/>
  <c r="L125" i="2"/>
  <c r="L715" i="2"/>
  <c r="L535" i="2"/>
  <c r="L87" i="2"/>
  <c r="L79" i="2"/>
  <c r="L722" i="2"/>
  <c r="L590" i="2"/>
  <c r="L596" i="2"/>
  <c r="L485" i="2"/>
  <c r="L648" i="2"/>
  <c r="L273" i="2"/>
  <c r="L586" i="2"/>
  <c r="L379" i="2"/>
  <c r="L57" i="2"/>
  <c r="L323" i="2"/>
  <c r="L729" i="2"/>
  <c r="L659" i="2"/>
  <c r="L465" i="2"/>
  <c r="L363" i="2"/>
  <c r="L426" i="2"/>
  <c r="L583" i="2"/>
  <c r="L431" i="2"/>
  <c r="L130" i="2"/>
  <c r="L558" i="2"/>
  <c r="L99" i="2"/>
  <c r="L64" i="2"/>
  <c r="L160" i="2"/>
  <c r="L158" i="2"/>
  <c r="L628" i="2"/>
  <c r="L214" i="2"/>
  <c r="L63" i="2"/>
  <c r="L106" i="2"/>
  <c r="L518" i="2"/>
  <c r="L570" i="2"/>
  <c r="L672" i="2"/>
  <c r="L610" i="2"/>
  <c r="L278" i="2"/>
  <c r="L573" i="2"/>
  <c r="L348" i="2"/>
  <c r="L409" i="2"/>
  <c r="L120" i="2"/>
  <c r="L677" i="2"/>
  <c r="L498" i="2"/>
  <c r="L311" i="2"/>
  <c r="L437" i="2"/>
  <c r="L387" i="2"/>
  <c r="L267" i="2"/>
  <c r="L78" i="2"/>
  <c r="L373" i="2"/>
  <c r="L161" i="2"/>
  <c r="L613" i="2"/>
  <c r="L615" i="2"/>
  <c r="L313" i="2"/>
  <c r="L513" i="2"/>
  <c r="L263" i="2"/>
  <c r="L599" i="2"/>
  <c r="L649" i="2"/>
  <c r="L557" i="2"/>
  <c r="L702" i="2"/>
  <c r="L163" i="2"/>
  <c r="L296" i="2"/>
  <c r="L641" i="2"/>
  <c r="L528" i="2"/>
  <c r="L704" i="2"/>
  <c r="L653" i="2"/>
  <c r="L219" i="2"/>
  <c r="L133" i="2"/>
  <c r="L72" i="2"/>
  <c r="L594" i="2"/>
  <c r="L703" i="2"/>
  <c r="L462" i="2"/>
  <c r="L705" i="2"/>
  <c r="L403" i="2"/>
  <c r="L620" i="2"/>
  <c r="L241" i="2"/>
  <c r="L117" i="2"/>
  <c r="L237" i="2"/>
  <c r="L457" i="2"/>
  <c r="L149" i="2"/>
  <c r="L646" i="2"/>
  <c r="L718" i="2"/>
  <c r="L266" i="2"/>
  <c r="L265" i="2"/>
  <c r="L107" i="2"/>
  <c r="L298" i="2"/>
  <c r="L245" i="2"/>
  <c r="L601" i="2"/>
  <c r="L655" i="2"/>
  <c r="L238" i="2"/>
  <c r="L604" i="2"/>
  <c r="L591" i="2"/>
  <c r="L533" i="2"/>
  <c r="L318" i="2"/>
  <c r="L737" i="2"/>
  <c r="L416" i="2"/>
  <c r="L692" i="2"/>
  <c r="L736" i="2"/>
  <c r="L223" i="2"/>
  <c r="L598" i="2"/>
  <c r="L155" i="2"/>
  <c r="L502" i="2"/>
  <c r="L455" i="2"/>
  <c r="L538" i="2"/>
  <c r="L551" i="2"/>
  <c r="L101" i="2"/>
  <c r="L545" i="2"/>
  <c r="L209" i="2"/>
  <c r="L261" i="2"/>
  <c r="L623" i="2"/>
  <c r="L375" i="2"/>
  <c r="L211" i="2"/>
  <c r="L523" i="2"/>
  <c r="L701" i="2"/>
  <c r="L199" i="2"/>
  <c r="L644" i="2"/>
  <c r="L526" i="2"/>
  <c r="L542" i="2"/>
  <c r="L565" i="2"/>
  <c r="L430" i="2"/>
  <c r="L150" i="2"/>
  <c r="L283" i="2"/>
  <c r="L708" i="2"/>
  <c r="L706" i="2"/>
  <c r="L208" i="2"/>
  <c r="L332" i="2"/>
  <c r="L732" i="2"/>
  <c r="L466" i="2"/>
  <c r="L270" i="2"/>
  <c r="L127" i="2"/>
  <c r="L279" i="2"/>
  <c r="L581" i="2"/>
  <c r="L414" i="2"/>
  <c r="L389" i="2"/>
  <c r="L410" i="2"/>
  <c r="L561" i="2"/>
  <c r="L471" i="2"/>
  <c r="L567" i="2"/>
  <c r="L333" i="2"/>
  <c r="L584" i="2"/>
  <c r="L499" i="2"/>
  <c r="L593" i="2"/>
  <c r="L171" i="2"/>
  <c r="L289" i="2"/>
  <c r="L688" i="2"/>
  <c r="L365" i="2"/>
  <c r="L349" i="2"/>
  <c r="L212" i="2"/>
  <c r="L684" i="2"/>
  <c r="L624" i="2"/>
  <c r="L731" i="2"/>
  <c r="L640" i="2"/>
  <c r="L564" i="2"/>
  <c r="L695" i="2"/>
  <c r="L314" i="2"/>
  <c r="L693" i="2"/>
  <c r="L497" i="2"/>
  <c r="L664" i="2"/>
  <c r="L683" i="2"/>
  <c r="L697" i="2"/>
  <c r="L547" i="2"/>
  <c r="L438" i="2"/>
  <c r="L592" i="2"/>
  <c r="L728" i="2"/>
  <c r="L680" i="2"/>
  <c r="L483" i="2"/>
  <c r="L694" i="2"/>
  <c r="L681" i="2"/>
  <c r="L679" i="2"/>
  <c r="L724" i="2"/>
  <c r="L716" i="2"/>
  <c r="L700" i="2"/>
  <c r="L727" i="2"/>
  <c r="L689" i="2"/>
  <c r="L636" i="2"/>
  <c r="L710" i="2"/>
  <c r="L733" i="2"/>
  <c r="L738" i="2"/>
  <c r="J632" i="2"/>
  <c r="J429" i="2"/>
  <c r="J432" i="2"/>
  <c r="J94" i="2"/>
  <c r="J204" i="2"/>
  <c r="J353" i="2"/>
  <c r="J297" i="2"/>
  <c r="J306" i="2"/>
  <c r="J606" i="2"/>
  <c r="J527" i="2"/>
  <c r="J185" i="2"/>
  <c r="J299" i="2"/>
  <c r="J109" i="2"/>
  <c r="J616" i="2"/>
  <c r="J48" i="2"/>
  <c r="J213" i="2"/>
  <c r="J368" i="2"/>
  <c r="J595" i="2"/>
  <c r="J536" i="2"/>
  <c r="J307" i="2"/>
  <c r="J190" i="2"/>
  <c r="J422" i="2"/>
  <c r="J361" i="2"/>
  <c r="J524" i="2"/>
  <c r="J478" i="2"/>
  <c r="J194" i="2"/>
  <c r="J103" i="2"/>
  <c r="J608" i="2"/>
  <c r="J600" i="2"/>
  <c r="J370" i="2"/>
  <c r="J424" i="2"/>
  <c r="J137" i="2"/>
  <c r="J369" i="2"/>
  <c r="J709" i="2"/>
  <c r="J16" i="2"/>
  <c r="J712" i="2"/>
  <c r="J81" i="2"/>
  <c r="J654" i="2"/>
  <c r="J126" i="2"/>
  <c r="J453" i="2"/>
  <c r="J90" i="2"/>
  <c r="J479" i="2"/>
  <c r="J321" i="2"/>
  <c r="J476" i="2"/>
  <c r="J228" i="2"/>
  <c r="J444" i="2"/>
  <c r="J574" i="2"/>
  <c r="J425" i="2"/>
  <c r="J320" i="2"/>
  <c r="J350" i="2"/>
  <c r="J291" i="2"/>
  <c r="J614" i="2"/>
  <c r="J253" i="2"/>
  <c r="J205" i="2"/>
  <c r="J144" i="2"/>
  <c r="J470" i="2"/>
  <c r="J495" i="2"/>
  <c r="J501" i="2"/>
  <c r="J255" i="2"/>
  <c r="J396" i="2"/>
  <c r="J275" i="2"/>
  <c r="J183" i="2"/>
  <c r="J301" i="2"/>
  <c r="J256" i="2"/>
  <c r="J339" i="2"/>
  <c r="J399" i="2"/>
  <c r="J548" i="2"/>
  <c r="J341" i="2"/>
  <c r="J509" i="2"/>
  <c r="J140" i="2"/>
  <c r="J417" i="2"/>
  <c r="J559" i="2"/>
  <c r="J153" i="2"/>
  <c r="J176" i="2"/>
  <c r="J372" i="2"/>
  <c r="J114" i="2"/>
  <c r="J25" i="2"/>
  <c r="J84" i="2"/>
  <c r="J206" i="2"/>
  <c r="J143" i="2"/>
  <c r="J167" i="2"/>
  <c r="J529" i="2"/>
  <c r="J218" i="2"/>
  <c r="J336" i="2"/>
  <c r="J388" i="2"/>
  <c r="J113" i="2"/>
  <c r="J515" i="2"/>
  <c r="J41" i="2"/>
  <c r="J384" i="2"/>
  <c r="J268" i="2"/>
  <c r="J394" i="2"/>
  <c r="J111" i="2"/>
  <c r="J316" i="2"/>
  <c r="J335" i="2"/>
  <c r="J446" i="2"/>
  <c r="J100" i="2"/>
  <c r="J625" i="2"/>
  <c r="J27" i="2"/>
  <c r="J157" i="2"/>
  <c r="J401" i="2"/>
  <c r="J667" i="2"/>
  <c r="J172" i="2"/>
  <c r="J236" i="2"/>
  <c r="J626" i="2"/>
  <c r="J36" i="2"/>
  <c r="J358" i="2"/>
  <c r="J45" i="2"/>
  <c r="J390" i="2"/>
  <c r="J481" i="2"/>
  <c r="J37" i="2"/>
  <c r="J337" i="2"/>
  <c r="J330" i="2"/>
  <c r="J435" i="2"/>
  <c r="J62" i="2"/>
  <c r="J269" i="2"/>
  <c r="J21" i="2"/>
  <c r="J367" i="2"/>
  <c r="J317" i="2"/>
  <c r="J122" i="2"/>
  <c r="J723" i="2"/>
  <c r="J719" i="2"/>
  <c r="J540" i="2"/>
  <c r="J310" i="2"/>
  <c r="J230" i="2"/>
  <c r="J324" i="2"/>
  <c r="J91" i="2"/>
  <c r="J8" i="2"/>
  <c r="J262" i="2"/>
  <c r="J385" i="2"/>
  <c r="J210" i="2"/>
  <c r="J112" i="2"/>
  <c r="J474" i="2"/>
  <c r="J674" i="2"/>
  <c r="J360" i="2"/>
  <c r="J244" i="2"/>
  <c r="J302" i="2"/>
  <c r="J217" i="2"/>
  <c r="J398" i="2"/>
  <c r="J673" i="2"/>
  <c r="J662" i="2"/>
  <c r="J638" i="2"/>
  <c r="J14" i="2"/>
  <c r="J359" i="2"/>
  <c r="J381" i="2"/>
  <c r="J411" i="2"/>
  <c r="J82" i="2"/>
  <c r="J578" i="2"/>
  <c r="J404" i="2"/>
  <c r="J174" i="2"/>
  <c r="J475" i="2"/>
  <c r="J436" i="2"/>
  <c r="J456" i="2"/>
  <c r="J151" i="2"/>
  <c r="J670" i="2"/>
  <c r="J506" i="2"/>
  <c r="J259" i="2"/>
  <c r="J152" i="2"/>
  <c r="J423" i="2"/>
  <c r="J20" i="2"/>
  <c r="J191" i="2"/>
  <c r="J549" i="2"/>
  <c r="J56" i="2"/>
  <c r="J468" i="2"/>
  <c r="J442" i="2"/>
  <c r="J49" i="2"/>
  <c r="J635" i="2"/>
  <c r="J104" i="2"/>
  <c r="J246" i="2"/>
  <c r="J493" i="2"/>
  <c r="J397" i="2"/>
  <c r="J300" i="2"/>
  <c r="J242" i="2"/>
  <c r="J537" i="2"/>
  <c r="J512" i="2"/>
  <c r="J61" i="2"/>
  <c r="J514" i="2"/>
  <c r="J271" i="2"/>
  <c r="J642" i="2"/>
  <c r="J621" i="2"/>
  <c r="J18" i="2"/>
  <c r="J678" i="2"/>
  <c r="J46" i="2"/>
  <c r="J639" i="2"/>
  <c r="J562" i="2"/>
  <c r="J611" i="2"/>
  <c r="J734" i="2"/>
  <c r="J371" i="2"/>
  <c r="J459" i="2"/>
  <c r="J618" i="2"/>
  <c r="J180" i="2"/>
  <c r="J484" i="2"/>
  <c r="J572" i="2"/>
  <c r="J357" i="2"/>
  <c r="J42" i="2"/>
  <c r="J433" i="2"/>
  <c r="J226" i="2"/>
  <c r="J43" i="2"/>
  <c r="J216" i="2"/>
  <c r="J660" i="2"/>
  <c r="J340" i="2"/>
  <c r="J412" i="2"/>
  <c r="J239" i="2"/>
  <c r="J364" i="2"/>
  <c r="J251" i="2"/>
  <c r="J418" i="2"/>
  <c r="J607" i="2"/>
  <c r="J634" i="2"/>
  <c r="J448" i="2"/>
  <c r="J657" i="2"/>
  <c r="J658" i="2"/>
  <c r="J52" i="2"/>
  <c r="J5" i="2"/>
  <c r="J53" i="2"/>
  <c r="J138" i="2"/>
  <c r="J382" i="2"/>
  <c r="J650" i="2"/>
  <c r="J115" i="2"/>
  <c r="J227" i="2"/>
  <c r="J254" i="2"/>
  <c r="J480" i="2"/>
  <c r="J312" i="2"/>
  <c r="J503" i="2"/>
  <c r="J188" i="2"/>
  <c r="J534" i="2"/>
  <c r="J280" i="2"/>
  <c r="J192" i="2"/>
  <c r="J377" i="2"/>
  <c r="J629" i="2"/>
  <c r="J331" i="2"/>
  <c r="J288" i="2"/>
  <c r="J83" i="2"/>
  <c r="J38" i="2"/>
  <c r="J200" i="2"/>
  <c r="J489" i="2"/>
  <c r="J73" i="2"/>
  <c r="J454" i="2"/>
  <c r="J487" i="2"/>
  <c r="J682" i="2"/>
  <c r="J23" i="2"/>
  <c r="J355" i="2"/>
  <c r="J292" i="2"/>
  <c r="J443" i="2"/>
  <c r="J427" i="2"/>
  <c r="J97" i="2"/>
  <c r="J187" i="2"/>
  <c r="J309" i="2"/>
  <c r="J22" i="2"/>
  <c r="J405" i="2"/>
  <c r="J195" i="2"/>
  <c r="J617" i="2"/>
  <c r="J651" i="2"/>
  <c r="J486" i="2"/>
  <c r="J134" i="2"/>
  <c r="J60" i="2"/>
  <c r="J50" i="2"/>
  <c r="J146" i="2"/>
  <c r="J344" i="2"/>
  <c r="J395" i="2"/>
  <c r="J407" i="2"/>
  <c r="J415" i="2"/>
  <c r="J569" i="2"/>
  <c r="J439" i="2"/>
  <c r="J691" i="2"/>
  <c r="J546" i="2"/>
  <c r="J488" i="2"/>
  <c r="J347" i="2"/>
  <c r="J713" i="2"/>
  <c r="J520" i="2"/>
  <c r="J110" i="2"/>
  <c r="J492" i="2"/>
  <c r="J70" i="2"/>
  <c r="J386" i="2"/>
  <c r="J522" i="2"/>
  <c r="J282" i="2"/>
  <c r="J696" i="2"/>
  <c r="J362" i="2"/>
  <c r="J467" i="2"/>
  <c r="J469" i="2"/>
  <c r="J511" i="2"/>
  <c r="J402" i="2"/>
  <c r="J95" i="2"/>
  <c r="J119" i="2"/>
  <c r="J135" i="2"/>
  <c r="J413" i="2"/>
  <c r="J354" i="2"/>
  <c r="J544" i="2"/>
  <c r="J35" i="2"/>
  <c r="J39" i="2"/>
  <c r="J207" i="2"/>
  <c r="J421" i="2"/>
  <c r="J77" i="2"/>
  <c r="J54" i="2"/>
  <c r="J186" i="2"/>
  <c r="J3" i="2"/>
  <c r="J631" i="2"/>
  <c r="J345" i="2"/>
  <c r="J142" i="2"/>
  <c r="J603" i="2"/>
  <c r="J76" i="2"/>
  <c r="J165" i="2"/>
  <c r="J166" i="2"/>
  <c r="J496" i="2"/>
  <c r="J521" i="2"/>
  <c r="J233" i="2"/>
  <c r="J338" i="2"/>
  <c r="J196" i="2"/>
  <c r="J67" i="2"/>
  <c r="J726" i="2"/>
  <c r="J85" i="2"/>
  <c r="J676" i="2"/>
  <c r="J177" i="2"/>
  <c r="J472" i="2"/>
  <c r="J224" i="2"/>
  <c r="J328" i="2"/>
  <c r="J530" i="2"/>
  <c r="J29" i="2"/>
  <c r="J447" i="2"/>
  <c r="J303" i="2"/>
  <c r="J276" i="2"/>
  <c r="J4" i="2"/>
  <c r="J568" i="2"/>
  <c r="J164" i="2"/>
  <c r="J419" i="2"/>
  <c r="J136" i="2"/>
  <c r="J148" i="2"/>
  <c r="J645" i="2"/>
  <c r="J281" i="2"/>
  <c r="J622" i="2"/>
  <c r="J128" i="2"/>
  <c r="J284" i="2"/>
  <c r="J96" i="2"/>
  <c r="J154" i="2"/>
  <c r="J179" i="2"/>
  <c r="J248" i="2"/>
  <c r="J342" i="2"/>
  <c r="J201" i="2"/>
  <c r="J131" i="2"/>
  <c r="J59" i="2"/>
  <c r="J334" i="2"/>
  <c r="J250" i="2"/>
  <c r="J2" i="2"/>
  <c r="J139" i="2"/>
  <c r="J507" i="2"/>
  <c r="J490" i="2"/>
  <c r="J452" i="2"/>
  <c r="J141" i="2"/>
  <c r="J156" i="2"/>
  <c r="J92" i="2"/>
  <c r="J541" i="2"/>
  <c r="J40" i="2"/>
  <c r="J30" i="2"/>
  <c r="J555" i="2"/>
  <c r="J66" i="2"/>
  <c r="J132" i="2"/>
  <c r="J356" i="2"/>
  <c r="J643" i="2"/>
  <c r="J145" i="2"/>
  <c r="J458" i="2"/>
  <c r="J690" i="2"/>
  <c r="J178" i="2"/>
  <c r="J118" i="2"/>
  <c r="J612" i="2"/>
  <c r="J257" i="2"/>
  <c r="J633" i="2"/>
  <c r="J31" i="2"/>
  <c r="J98" i="2"/>
  <c r="J464" i="2"/>
  <c r="J519" i="2"/>
  <c r="J304" i="2"/>
  <c r="J11" i="2"/>
  <c r="J707" i="2"/>
  <c r="J252" i="2"/>
  <c r="J343" i="2"/>
  <c r="J525" i="2"/>
  <c r="J162" i="2"/>
  <c r="J75" i="2"/>
  <c r="J86" i="2"/>
  <c r="J406" i="2"/>
  <c r="J730" i="2"/>
  <c r="J587" i="2"/>
  <c r="J168" i="2"/>
  <c r="J123" i="2"/>
  <c r="J597" i="2"/>
  <c r="J197" i="2"/>
  <c r="J169" i="2"/>
  <c r="J516" i="2"/>
  <c r="J450" i="2"/>
  <c r="J477" i="2"/>
  <c r="J121" i="2"/>
  <c r="J80" i="2"/>
  <c r="J473" i="2"/>
  <c r="J65" i="2"/>
  <c r="J55" i="2"/>
  <c r="J440" i="2"/>
  <c r="J129" i="2"/>
  <c r="J325" i="2"/>
  <c r="J33" i="2"/>
  <c r="J274" i="2"/>
  <c r="J539" i="2"/>
  <c r="J579" i="2"/>
  <c r="J181" i="2"/>
  <c r="J17" i="2"/>
  <c r="J686" i="2"/>
  <c r="J566" i="2"/>
  <c r="J15" i="2"/>
  <c r="J243" i="2"/>
  <c r="J391" i="2"/>
  <c r="J220" i="2"/>
  <c r="J352" i="2"/>
  <c r="J26" i="2"/>
  <c r="J665" i="2"/>
  <c r="J698" i="2"/>
  <c r="J147" i="2"/>
  <c r="J9" i="2"/>
  <c r="J510" i="2"/>
  <c r="J652" i="2"/>
  <c r="J675" i="2"/>
  <c r="J294" i="2"/>
  <c r="J576" i="2"/>
  <c r="J656" i="2"/>
  <c r="J159" i="2"/>
  <c r="J420" i="2"/>
  <c r="J13" i="2"/>
  <c r="J400" i="2"/>
  <c r="J116" i="2"/>
  <c r="J517" i="2"/>
  <c r="J222" i="2"/>
  <c r="J68" i="2"/>
  <c r="J295" i="2"/>
  <c r="J494" i="2"/>
  <c r="J249" i="2"/>
  <c r="J184" i="2"/>
  <c r="J463" i="2"/>
  <c r="J34" i="2"/>
  <c r="J602" i="2"/>
  <c r="J203" i="2"/>
  <c r="J366" i="2"/>
  <c r="J193" i="2"/>
  <c r="J553" i="2"/>
  <c r="J543" i="2"/>
  <c r="J627" i="2"/>
  <c r="J170" i="2"/>
  <c r="J102" i="2"/>
  <c r="J735" i="2"/>
  <c r="J378" i="2"/>
  <c r="J505" i="2"/>
  <c r="J380" i="2"/>
  <c r="J326" i="2"/>
  <c r="J293" i="2"/>
  <c r="J88" i="2"/>
  <c r="J93" i="2"/>
  <c r="J7" i="2"/>
  <c r="J687" i="2"/>
  <c r="J12" i="2"/>
  <c r="J699" i="2"/>
  <c r="J589" i="2"/>
  <c r="J225" i="2"/>
  <c r="J6" i="2"/>
  <c r="J221" i="2"/>
  <c r="J500" i="2"/>
  <c r="J671" i="2"/>
  <c r="J10" i="2"/>
  <c r="J532" i="2"/>
  <c r="J585" i="2"/>
  <c r="J74" i="2"/>
  <c r="J290" i="2"/>
  <c r="J319" i="2"/>
  <c r="J173" i="2"/>
  <c r="J105" i="2"/>
  <c r="J460" i="2"/>
  <c r="J560" i="2"/>
  <c r="J669" i="2"/>
  <c r="J531" i="2"/>
  <c r="J24" i="2"/>
  <c r="J247" i="2"/>
  <c r="J264" i="2"/>
  <c r="J449" i="2"/>
  <c r="J445" i="2"/>
  <c r="J232" i="2"/>
  <c r="J647" i="2"/>
  <c r="J668" i="2"/>
  <c r="J108" i="2"/>
  <c r="J308" i="2"/>
  <c r="J235" i="2"/>
  <c r="J189" i="2"/>
  <c r="J28" i="2"/>
  <c r="J441" i="2"/>
  <c r="J461" i="2"/>
  <c r="J721" i="2"/>
  <c r="J175" i="2"/>
  <c r="J202" i="2"/>
  <c r="J351" i="2"/>
  <c r="J260" i="2"/>
  <c r="J277" i="2"/>
  <c r="J315" i="2"/>
  <c r="J663" i="2"/>
  <c r="J661" i="2"/>
  <c r="J89" i="2"/>
  <c r="J725" i="2"/>
  <c r="J287" i="2"/>
  <c r="J554" i="2"/>
  <c r="J582" i="2"/>
  <c r="J305" i="2"/>
  <c r="J71" i="2"/>
  <c r="J637" i="2"/>
  <c r="J32" i="2"/>
  <c r="J605" i="2"/>
  <c r="J434" i="2"/>
  <c r="J580" i="2"/>
  <c r="J124" i="2"/>
  <c r="J393" i="2"/>
  <c r="J285" i="2"/>
  <c r="J685" i="2"/>
  <c r="J504" i="2"/>
  <c r="J258" i="2"/>
  <c r="J717" i="2"/>
  <c r="J408" i="2"/>
  <c r="J577" i="2"/>
  <c r="J550" i="2"/>
  <c r="J720" i="2"/>
  <c r="J69" i="2"/>
  <c r="J240" i="2"/>
  <c r="J58" i="2"/>
  <c r="J630" i="2"/>
  <c r="J714" i="2"/>
  <c r="J575" i="2"/>
  <c r="J322" i="2"/>
  <c r="J51" i="2"/>
  <c r="J329" i="2"/>
  <c r="J588" i="2"/>
  <c r="J47" i="2"/>
  <c r="J376" i="2"/>
  <c r="J272" i="2"/>
  <c r="J619" i="2"/>
  <c r="J374" i="2"/>
  <c r="J482" i="2"/>
  <c r="J428" i="2"/>
  <c r="J346" i="2"/>
  <c r="J19" i="2"/>
  <c r="J666" i="2"/>
  <c r="J609" i="2"/>
  <c r="J215" i="2"/>
  <c r="J383" i="2"/>
  <c r="J571" i="2"/>
  <c r="J563" i="2"/>
  <c r="J286" i="2"/>
  <c r="J552" i="2"/>
  <c r="J556" i="2"/>
  <c r="J234" i="2"/>
  <c r="J231" i="2"/>
  <c r="J508" i="2"/>
  <c r="J327" i="2"/>
  <c r="J198" i="2"/>
  <c r="J229" i="2"/>
  <c r="J392" i="2"/>
  <c r="J182" i="2"/>
  <c r="J451" i="2"/>
  <c r="J491" i="2"/>
  <c r="J44" i="2"/>
  <c r="J711" i="2"/>
  <c r="J125" i="2"/>
  <c r="J715" i="2"/>
  <c r="J535" i="2"/>
  <c r="J87" i="2"/>
  <c r="J79" i="2"/>
  <c r="J722" i="2"/>
  <c r="J590" i="2"/>
  <c r="J596" i="2"/>
  <c r="J485" i="2"/>
  <c r="J648" i="2"/>
  <c r="J273" i="2"/>
  <c r="J586" i="2"/>
  <c r="J379" i="2"/>
  <c r="J57" i="2"/>
  <c r="J323" i="2"/>
  <c r="J729" i="2"/>
  <c r="J659" i="2"/>
  <c r="J465" i="2"/>
  <c r="J363" i="2"/>
  <c r="J426" i="2"/>
  <c r="J583" i="2"/>
  <c r="J431" i="2"/>
  <c r="J130" i="2"/>
  <c r="J558" i="2"/>
  <c r="J99" i="2"/>
  <c r="J64" i="2"/>
  <c r="J160" i="2"/>
  <c r="J158" i="2"/>
  <c r="J628" i="2"/>
  <c r="J214" i="2"/>
  <c r="J63" i="2"/>
  <c r="J106" i="2"/>
  <c r="J518" i="2"/>
  <c r="J570" i="2"/>
  <c r="J672" i="2"/>
  <c r="J610" i="2"/>
  <c r="J278" i="2"/>
  <c r="J573" i="2"/>
  <c r="J348" i="2"/>
  <c r="J409" i="2"/>
  <c r="J120" i="2"/>
  <c r="J677" i="2"/>
  <c r="J498" i="2"/>
  <c r="J311" i="2"/>
  <c r="J437" i="2"/>
  <c r="J387" i="2"/>
  <c r="J267" i="2"/>
  <c r="J78" i="2"/>
  <c r="J373" i="2"/>
  <c r="J161" i="2"/>
  <c r="J613" i="2"/>
  <c r="J615" i="2"/>
  <c r="J313" i="2"/>
  <c r="J513" i="2"/>
  <c r="J263" i="2"/>
  <c r="J599" i="2"/>
  <c r="J649" i="2"/>
  <c r="J557" i="2"/>
  <c r="J702" i="2"/>
  <c r="J163" i="2"/>
  <c r="J296" i="2"/>
  <c r="J641" i="2"/>
  <c r="J528" i="2"/>
  <c r="J704" i="2"/>
  <c r="J653" i="2"/>
  <c r="J219" i="2"/>
  <c r="J133" i="2"/>
  <c r="J72" i="2"/>
  <c r="J594" i="2"/>
  <c r="J703" i="2"/>
  <c r="J462" i="2"/>
  <c r="J705" i="2"/>
  <c r="J403" i="2"/>
  <c r="J620" i="2"/>
  <c r="J241" i="2"/>
  <c r="J117" i="2"/>
  <c r="J237" i="2"/>
  <c r="J457" i="2"/>
  <c r="J149" i="2"/>
  <c r="J646" i="2"/>
  <c r="J718" i="2"/>
  <c r="J266" i="2"/>
  <c r="J265" i="2"/>
  <c r="J107" i="2"/>
  <c r="J298" i="2"/>
  <c r="J245" i="2"/>
  <c r="J601" i="2"/>
  <c r="J655" i="2"/>
  <c r="J238" i="2"/>
  <c r="J604" i="2"/>
  <c r="J591" i="2"/>
  <c r="J533" i="2"/>
  <c r="J318" i="2"/>
  <c r="J737" i="2"/>
  <c r="J416" i="2"/>
  <c r="J692" i="2"/>
  <c r="J736" i="2"/>
  <c r="J223" i="2"/>
  <c r="J598" i="2"/>
  <c r="J155" i="2"/>
  <c r="J502" i="2"/>
  <c r="J455" i="2"/>
  <c r="J538" i="2"/>
  <c r="J551" i="2"/>
  <c r="J101" i="2"/>
  <c r="J545" i="2"/>
  <c r="J209" i="2"/>
  <c r="J261" i="2"/>
  <c r="J623" i="2"/>
  <c r="J375" i="2"/>
  <c r="J211" i="2"/>
  <c r="J523" i="2"/>
  <c r="J701" i="2"/>
  <c r="J199" i="2"/>
  <c r="J644" i="2"/>
  <c r="J526" i="2"/>
  <c r="J542" i="2"/>
  <c r="J565" i="2"/>
  <c r="J430" i="2"/>
  <c r="J150" i="2"/>
  <c r="J283" i="2"/>
  <c r="J708" i="2"/>
  <c r="J706" i="2"/>
  <c r="J208" i="2"/>
  <c r="J332" i="2"/>
  <c r="J732" i="2"/>
  <c r="J466" i="2"/>
  <c r="J270" i="2"/>
  <c r="J127" i="2"/>
  <c r="J279" i="2"/>
  <c r="J581" i="2"/>
  <c r="J414" i="2"/>
  <c r="J389" i="2"/>
  <c r="J410" i="2"/>
  <c r="J561" i="2"/>
  <c r="J471" i="2"/>
  <c r="J567" i="2"/>
  <c r="J333" i="2"/>
  <c r="J584" i="2"/>
  <c r="J499" i="2"/>
  <c r="J593" i="2"/>
  <c r="J171" i="2"/>
  <c r="J289" i="2"/>
  <c r="J688" i="2"/>
  <c r="J365" i="2"/>
  <c r="J349" i="2"/>
  <c r="J212" i="2"/>
  <c r="J684" i="2"/>
  <c r="J624" i="2"/>
  <c r="J731" i="2"/>
  <c r="J640" i="2"/>
  <c r="J564" i="2"/>
  <c r="J695" i="2"/>
  <c r="J314" i="2"/>
  <c r="J693" i="2"/>
  <c r="J497" i="2"/>
  <c r="J664" i="2"/>
  <c r="J683" i="2"/>
  <c r="J697" i="2"/>
  <c r="J547" i="2"/>
  <c r="J438" i="2"/>
  <c r="J592" i="2"/>
  <c r="J728" i="2"/>
  <c r="J680" i="2"/>
  <c r="J483" i="2"/>
  <c r="J694" i="2"/>
  <c r="J681" i="2"/>
  <c r="J679" i="2"/>
  <c r="J724" i="2"/>
  <c r="J716" i="2"/>
  <c r="J700" i="2"/>
  <c r="J727" i="2"/>
  <c r="J689" i="2"/>
  <c r="J636" i="2"/>
  <c r="J710" i="2"/>
  <c r="J733" i="2"/>
  <c r="J738" i="2"/>
  <c r="H632" i="2"/>
  <c r="H429" i="2"/>
  <c r="H432" i="2"/>
  <c r="H94" i="2"/>
  <c r="H204" i="2"/>
  <c r="H353" i="2"/>
  <c r="H297" i="2"/>
  <c r="H306" i="2"/>
  <c r="H606" i="2"/>
  <c r="H527" i="2"/>
  <c r="H185" i="2"/>
  <c r="H299" i="2"/>
  <c r="H109" i="2"/>
  <c r="H616" i="2"/>
  <c r="H48" i="2"/>
  <c r="H213" i="2"/>
  <c r="H368" i="2"/>
  <c r="H595" i="2"/>
  <c r="H536" i="2"/>
  <c r="H307" i="2"/>
  <c r="H190" i="2"/>
  <c r="H422" i="2"/>
  <c r="H361" i="2"/>
  <c r="H524" i="2"/>
  <c r="H478" i="2"/>
  <c r="H194" i="2"/>
  <c r="H103" i="2"/>
  <c r="H608" i="2"/>
  <c r="H600" i="2"/>
  <c r="H370" i="2"/>
  <c r="H424" i="2"/>
  <c r="H137" i="2"/>
  <c r="H369" i="2"/>
  <c r="H709" i="2"/>
  <c r="H16" i="2"/>
  <c r="H712" i="2"/>
  <c r="H81" i="2"/>
  <c r="H654" i="2"/>
  <c r="H126" i="2"/>
  <c r="H453" i="2"/>
  <c r="H90" i="2"/>
  <c r="H479" i="2"/>
  <c r="H321" i="2"/>
  <c r="H476" i="2"/>
  <c r="H228" i="2"/>
  <c r="H444" i="2"/>
  <c r="H574" i="2"/>
  <c r="H425" i="2"/>
  <c r="H320" i="2"/>
  <c r="H350" i="2"/>
  <c r="H291" i="2"/>
  <c r="H614" i="2"/>
  <c r="H253" i="2"/>
  <c r="H205" i="2"/>
  <c r="H144" i="2"/>
  <c r="H470" i="2"/>
  <c r="H495" i="2"/>
  <c r="H501" i="2"/>
  <c r="H255" i="2"/>
  <c r="H396" i="2"/>
  <c r="H275" i="2"/>
  <c r="H183" i="2"/>
  <c r="H301" i="2"/>
  <c r="H256" i="2"/>
  <c r="H339" i="2"/>
  <c r="H399" i="2"/>
  <c r="H548" i="2"/>
  <c r="H341" i="2"/>
  <c r="H509" i="2"/>
  <c r="H140" i="2"/>
  <c r="H417" i="2"/>
  <c r="H559" i="2"/>
  <c r="H153" i="2"/>
  <c r="H176" i="2"/>
  <c r="H372" i="2"/>
  <c r="H114" i="2"/>
  <c r="H25" i="2"/>
  <c r="H84" i="2"/>
  <c r="H206" i="2"/>
  <c r="H143" i="2"/>
  <c r="H167" i="2"/>
  <c r="H529" i="2"/>
  <c r="H218" i="2"/>
  <c r="H336" i="2"/>
  <c r="H388" i="2"/>
  <c r="H113" i="2"/>
  <c r="H515" i="2"/>
  <c r="H41" i="2"/>
  <c r="H384" i="2"/>
  <c r="H268" i="2"/>
  <c r="H394" i="2"/>
  <c r="H111" i="2"/>
  <c r="H316" i="2"/>
  <c r="H335" i="2"/>
  <c r="H446" i="2"/>
  <c r="H100" i="2"/>
  <c r="H625" i="2"/>
  <c r="H27" i="2"/>
  <c r="H157" i="2"/>
  <c r="H401" i="2"/>
  <c r="H667" i="2"/>
  <c r="H172" i="2"/>
  <c r="H236" i="2"/>
  <c r="H626" i="2"/>
  <c r="H36" i="2"/>
  <c r="H358" i="2"/>
  <c r="H45" i="2"/>
  <c r="H390" i="2"/>
  <c r="H481" i="2"/>
  <c r="H37" i="2"/>
  <c r="H337" i="2"/>
  <c r="H330" i="2"/>
  <c r="H435" i="2"/>
  <c r="H62" i="2"/>
  <c r="H269" i="2"/>
  <c r="H21" i="2"/>
  <c r="H367" i="2"/>
  <c r="H317" i="2"/>
  <c r="H122" i="2"/>
  <c r="H723" i="2"/>
  <c r="H719" i="2"/>
  <c r="H540" i="2"/>
  <c r="H310" i="2"/>
  <c r="H230" i="2"/>
  <c r="H324" i="2"/>
  <c r="H91" i="2"/>
  <c r="H8" i="2"/>
  <c r="H262" i="2"/>
  <c r="H385" i="2"/>
  <c r="H210" i="2"/>
  <c r="H112" i="2"/>
  <c r="H474" i="2"/>
  <c r="H674" i="2"/>
  <c r="H360" i="2"/>
  <c r="H244" i="2"/>
  <c r="H302" i="2"/>
  <c r="H217" i="2"/>
  <c r="H398" i="2"/>
  <c r="H673" i="2"/>
  <c r="H662" i="2"/>
  <c r="H638" i="2"/>
  <c r="H14" i="2"/>
  <c r="H359" i="2"/>
  <c r="H381" i="2"/>
  <c r="H411" i="2"/>
  <c r="H82" i="2"/>
  <c r="H578" i="2"/>
  <c r="H404" i="2"/>
  <c r="H174" i="2"/>
  <c r="H475" i="2"/>
  <c r="H436" i="2"/>
  <c r="H456" i="2"/>
  <c r="H151" i="2"/>
  <c r="H670" i="2"/>
  <c r="H506" i="2"/>
  <c r="H259" i="2"/>
  <c r="H152" i="2"/>
  <c r="H423" i="2"/>
  <c r="H20" i="2"/>
  <c r="H191" i="2"/>
  <c r="H549" i="2"/>
  <c r="H56" i="2"/>
  <c r="H468" i="2"/>
  <c r="H442" i="2"/>
  <c r="H49" i="2"/>
  <c r="H635" i="2"/>
  <c r="H104" i="2"/>
  <c r="H246" i="2"/>
  <c r="H493" i="2"/>
  <c r="H397" i="2"/>
  <c r="H300" i="2"/>
  <c r="H242" i="2"/>
  <c r="H537" i="2"/>
  <c r="H512" i="2"/>
  <c r="H61" i="2"/>
  <c r="H514" i="2"/>
  <c r="H271" i="2"/>
  <c r="H642" i="2"/>
  <c r="H621" i="2"/>
  <c r="H18" i="2"/>
  <c r="H678" i="2"/>
  <c r="H46" i="2"/>
  <c r="H639" i="2"/>
  <c r="H562" i="2"/>
  <c r="H611" i="2"/>
  <c r="H734" i="2"/>
  <c r="H371" i="2"/>
  <c r="H459" i="2"/>
  <c r="H618" i="2"/>
  <c r="H180" i="2"/>
  <c r="H484" i="2"/>
  <c r="H572" i="2"/>
  <c r="H357" i="2"/>
  <c r="H42" i="2"/>
  <c r="H433" i="2"/>
  <c r="H226" i="2"/>
  <c r="H43" i="2"/>
  <c r="H216" i="2"/>
  <c r="H660" i="2"/>
  <c r="H340" i="2"/>
  <c r="H412" i="2"/>
  <c r="H239" i="2"/>
  <c r="H364" i="2"/>
  <c r="H251" i="2"/>
  <c r="H418" i="2"/>
  <c r="H607" i="2"/>
  <c r="H634" i="2"/>
  <c r="H448" i="2"/>
  <c r="H657" i="2"/>
  <c r="H658" i="2"/>
  <c r="H52" i="2"/>
  <c r="H5" i="2"/>
  <c r="H53" i="2"/>
  <c r="H138" i="2"/>
  <c r="H382" i="2"/>
  <c r="H650" i="2"/>
  <c r="H115" i="2"/>
  <c r="H227" i="2"/>
  <c r="H254" i="2"/>
  <c r="H480" i="2"/>
  <c r="H312" i="2"/>
  <c r="H503" i="2"/>
  <c r="H188" i="2"/>
  <c r="H534" i="2"/>
  <c r="H280" i="2"/>
  <c r="H192" i="2"/>
  <c r="H377" i="2"/>
  <c r="H629" i="2"/>
  <c r="H331" i="2"/>
  <c r="H288" i="2"/>
  <c r="H83" i="2"/>
  <c r="H38" i="2"/>
  <c r="H200" i="2"/>
  <c r="H489" i="2"/>
  <c r="H73" i="2"/>
  <c r="H454" i="2"/>
  <c r="H487" i="2"/>
  <c r="H682" i="2"/>
  <c r="H23" i="2"/>
  <c r="H355" i="2"/>
  <c r="H292" i="2"/>
  <c r="H443" i="2"/>
  <c r="H427" i="2"/>
  <c r="H97" i="2"/>
  <c r="H187" i="2"/>
  <c r="H309" i="2"/>
  <c r="H22" i="2"/>
  <c r="H405" i="2"/>
  <c r="H195" i="2"/>
  <c r="H617" i="2"/>
  <c r="H651" i="2"/>
  <c r="H486" i="2"/>
  <c r="H134" i="2"/>
  <c r="H60" i="2"/>
  <c r="H50" i="2"/>
  <c r="H146" i="2"/>
  <c r="H344" i="2"/>
  <c r="H395" i="2"/>
  <c r="H407" i="2"/>
  <c r="H415" i="2"/>
  <c r="H569" i="2"/>
  <c r="H439" i="2"/>
  <c r="H691" i="2"/>
  <c r="H546" i="2"/>
  <c r="H488" i="2"/>
  <c r="H347" i="2"/>
  <c r="H713" i="2"/>
  <c r="H520" i="2"/>
  <c r="H110" i="2"/>
  <c r="H492" i="2"/>
  <c r="H70" i="2"/>
  <c r="H386" i="2"/>
  <c r="H522" i="2"/>
  <c r="H282" i="2"/>
  <c r="H696" i="2"/>
  <c r="H362" i="2"/>
  <c r="H467" i="2"/>
  <c r="H469" i="2"/>
  <c r="H511" i="2"/>
  <c r="H402" i="2"/>
  <c r="H95" i="2"/>
  <c r="H119" i="2"/>
  <c r="H135" i="2"/>
  <c r="H413" i="2"/>
  <c r="H354" i="2"/>
  <c r="H544" i="2"/>
  <c r="H35" i="2"/>
  <c r="H39" i="2"/>
  <c r="H207" i="2"/>
  <c r="H421" i="2"/>
  <c r="H77" i="2"/>
  <c r="H54" i="2"/>
  <c r="H186" i="2"/>
  <c r="H3" i="2"/>
  <c r="H631" i="2"/>
  <c r="H345" i="2"/>
  <c r="H142" i="2"/>
  <c r="H603" i="2"/>
  <c r="H76" i="2"/>
  <c r="H165" i="2"/>
  <c r="H166" i="2"/>
  <c r="H496" i="2"/>
  <c r="H521" i="2"/>
  <c r="H233" i="2"/>
  <c r="H338" i="2"/>
  <c r="H196" i="2"/>
  <c r="H67" i="2"/>
  <c r="H726" i="2"/>
  <c r="H85" i="2"/>
  <c r="H676" i="2"/>
  <c r="H177" i="2"/>
  <c r="H472" i="2"/>
  <c r="H224" i="2"/>
  <c r="H328" i="2"/>
  <c r="H530" i="2"/>
  <c r="H29" i="2"/>
  <c r="H447" i="2"/>
  <c r="H303" i="2"/>
  <c r="H276" i="2"/>
  <c r="H4" i="2"/>
  <c r="H568" i="2"/>
  <c r="H164" i="2"/>
  <c r="H419" i="2"/>
  <c r="H136" i="2"/>
  <c r="H148" i="2"/>
  <c r="H645" i="2"/>
  <c r="H281" i="2"/>
  <c r="H622" i="2"/>
  <c r="H128" i="2"/>
  <c r="H284" i="2"/>
  <c r="H96" i="2"/>
  <c r="H154" i="2"/>
  <c r="H179" i="2"/>
  <c r="H248" i="2"/>
  <c r="H342" i="2"/>
  <c r="H201" i="2"/>
  <c r="H131" i="2"/>
  <c r="H59" i="2"/>
  <c r="H334" i="2"/>
  <c r="H250" i="2"/>
  <c r="H2" i="2"/>
  <c r="H139" i="2"/>
  <c r="H507" i="2"/>
  <c r="H490" i="2"/>
  <c r="H452" i="2"/>
  <c r="H141" i="2"/>
  <c r="H156" i="2"/>
  <c r="H92" i="2"/>
  <c r="H541" i="2"/>
  <c r="H40" i="2"/>
  <c r="H30" i="2"/>
  <c r="H555" i="2"/>
  <c r="H66" i="2"/>
  <c r="H132" i="2"/>
  <c r="H356" i="2"/>
  <c r="H643" i="2"/>
  <c r="H145" i="2"/>
  <c r="H458" i="2"/>
  <c r="H690" i="2"/>
  <c r="H178" i="2"/>
  <c r="H118" i="2"/>
  <c r="H612" i="2"/>
  <c r="H257" i="2"/>
  <c r="H633" i="2"/>
  <c r="H31" i="2"/>
  <c r="H98" i="2"/>
  <c r="H464" i="2"/>
  <c r="H519" i="2"/>
  <c r="H304" i="2"/>
  <c r="H11" i="2"/>
  <c r="H707" i="2"/>
  <c r="H252" i="2"/>
  <c r="H343" i="2"/>
  <c r="H525" i="2"/>
  <c r="H162" i="2"/>
  <c r="H75" i="2"/>
  <c r="H86" i="2"/>
  <c r="H406" i="2"/>
  <c r="H730" i="2"/>
  <c r="H587" i="2"/>
  <c r="H168" i="2"/>
  <c r="H123" i="2"/>
  <c r="H597" i="2"/>
  <c r="H197" i="2"/>
  <c r="H169" i="2"/>
  <c r="H516" i="2"/>
  <c r="H450" i="2"/>
  <c r="H477" i="2"/>
  <c r="H121" i="2"/>
  <c r="H80" i="2"/>
  <c r="H473" i="2"/>
  <c r="H65" i="2"/>
  <c r="H55" i="2"/>
  <c r="H440" i="2"/>
  <c r="H129" i="2"/>
  <c r="H325" i="2"/>
  <c r="H33" i="2"/>
  <c r="H274" i="2"/>
  <c r="H539" i="2"/>
  <c r="H579" i="2"/>
  <c r="H181" i="2"/>
  <c r="H17" i="2"/>
  <c r="H686" i="2"/>
  <c r="H566" i="2"/>
  <c r="H15" i="2"/>
  <c r="H243" i="2"/>
  <c r="H391" i="2"/>
  <c r="H220" i="2"/>
  <c r="H352" i="2"/>
  <c r="H26" i="2"/>
  <c r="H665" i="2"/>
  <c r="H698" i="2"/>
  <c r="H147" i="2"/>
  <c r="H9" i="2"/>
  <c r="H510" i="2"/>
  <c r="H652" i="2"/>
  <c r="H675" i="2"/>
  <c r="H294" i="2"/>
  <c r="H576" i="2"/>
  <c r="H656" i="2"/>
  <c r="H159" i="2"/>
  <c r="H420" i="2"/>
  <c r="H13" i="2"/>
  <c r="H400" i="2"/>
  <c r="H116" i="2"/>
  <c r="H517" i="2"/>
  <c r="H222" i="2"/>
  <c r="H68" i="2"/>
  <c r="H295" i="2"/>
  <c r="H494" i="2"/>
  <c r="H249" i="2"/>
  <c r="H184" i="2"/>
  <c r="H463" i="2"/>
  <c r="H34" i="2"/>
  <c r="H602" i="2"/>
  <c r="H203" i="2"/>
  <c r="H366" i="2"/>
  <c r="H193" i="2"/>
  <c r="H553" i="2"/>
  <c r="H543" i="2"/>
  <c r="H627" i="2"/>
  <c r="H170" i="2"/>
  <c r="H102" i="2"/>
  <c r="H735" i="2"/>
  <c r="H378" i="2"/>
  <c r="H505" i="2"/>
  <c r="H380" i="2"/>
  <c r="H326" i="2"/>
  <c r="H293" i="2"/>
  <c r="H88" i="2"/>
  <c r="H93" i="2"/>
  <c r="H7" i="2"/>
  <c r="H687" i="2"/>
  <c r="H12" i="2"/>
  <c r="H699" i="2"/>
  <c r="H589" i="2"/>
  <c r="H225" i="2"/>
  <c r="H6" i="2"/>
  <c r="H221" i="2"/>
  <c r="H500" i="2"/>
  <c r="H671" i="2"/>
  <c r="H10" i="2"/>
  <c r="H532" i="2"/>
  <c r="H585" i="2"/>
  <c r="H74" i="2"/>
  <c r="H290" i="2"/>
  <c r="H319" i="2"/>
  <c r="H173" i="2"/>
  <c r="H105" i="2"/>
  <c r="H460" i="2"/>
  <c r="H560" i="2"/>
  <c r="H669" i="2"/>
  <c r="H531" i="2"/>
  <c r="H24" i="2"/>
  <c r="H247" i="2"/>
  <c r="H264" i="2"/>
  <c r="H449" i="2"/>
  <c r="H445" i="2"/>
  <c r="H232" i="2"/>
  <c r="H647" i="2"/>
  <c r="H668" i="2"/>
  <c r="H108" i="2"/>
  <c r="H308" i="2"/>
  <c r="H235" i="2"/>
  <c r="H189" i="2"/>
  <c r="H28" i="2"/>
  <c r="H441" i="2"/>
  <c r="H461" i="2"/>
  <c r="H721" i="2"/>
  <c r="H175" i="2"/>
  <c r="H202" i="2"/>
  <c r="H351" i="2"/>
  <c r="H260" i="2"/>
  <c r="H277" i="2"/>
  <c r="H315" i="2"/>
  <c r="H663" i="2"/>
  <c r="H661" i="2"/>
  <c r="H89" i="2"/>
  <c r="H725" i="2"/>
  <c r="H287" i="2"/>
  <c r="H554" i="2"/>
  <c r="H582" i="2"/>
  <c r="H305" i="2"/>
  <c r="H71" i="2"/>
  <c r="H637" i="2"/>
  <c r="H32" i="2"/>
  <c r="H605" i="2"/>
  <c r="H434" i="2"/>
  <c r="H580" i="2"/>
  <c r="H124" i="2"/>
  <c r="H393" i="2"/>
  <c r="H285" i="2"/>
  <c r="H685" i="2"/>
  <c r="H504" i="2"/>
  <c r="H258" i="2"/>
  <c r="H717" i="2"/>
  <c r="H408" i="2"/>
  <c r="H577" i="2"/>
  <c r="H550" i="2"/>
  <c r="H720" i="2"/>
  <c r="H69" i="2"/>
  <c r="H240" i="2"/>
  <c r="H58" i="2"/>
  <c r="H630" i="2"/>
  <c r="H714" i="2"/>
  <c r="H575" i="2"/>
  <c r="H322" i="2"/>
  <c r="H51" i="2"/>
  <c r="H329" i="2"/>
  <c r="H588" i="2"/>
  <c r="H47" i="2"/>
  <c r="H376" i="2"/>
  <c r="H272" i="2"/>
  <c r="H619" i="2"/>
  <c r="H374" i="2"/>
  <c r="H482" i="2"/>
  <c r="H428" i="2"/>
  <c r="H346" i="2"/>
  <c r="H19" i="2"/>
  <c r="H666" i="2"/>
  <c r="H609" i="2"/>
  <c r="H215" i="2"/>
  <c r="H383" i="2"/>
  <c r="H571" i="2"/>
  <c r="H563" i="2"/>
  <c r="H286" i="2"/>
  <c r="H552" i="2"/>
  <c r="H556" i="2"/>
  <c r="H234" i="2"/>
  <c r="H231" i="2"/>
  <c r="H508" i="2"/>
  <c r="H327" i="2"/>
  <c r="H198" i="2"/>
  <c r="H229" i="2"/>
  <c r="H392" i="2"/>
  <c r="H182" i="2"/>
  <c r="H451" i="2"/>
  <c r="H491" i="2"/>
  <c r="H44" i="2"/>
  <c r="H711" i="2"/>
  <c r="H125" i="2"/>
  <c r="H715" i="2"/>
  <c r="H535" i="2"/>
  <c r="H87" i="2"/>
  <c r="H79" i="2"/>
  <c r="H722" i="2"/>
  <c r="H590" i="2"/>
  <c r="H596" i="2"/>
  <c r="H485" i="2"/>
  <c r="H648" i="2"/>
  <c r="H273" i="2"/>
  <c r="H586" i="2"/>
  <c r="H379" i="2"/>
  <c r="H57" i="2"/>
  <c r="H323" i="2"/>
  <c r="H729" i="2"/>
  <c r="H659" i="2"/>
  <c r="H465" i="2"/>
  <c r="H363" i="2"/>
  <c r="H426" i="2"/>
  <c r="H583" i="2"/>
  <c r="H431" i="2"/>
  <c r="H130" i="2"/>
  <c r="H558" i="2"/>
  <c r="H99" i="2"/>
  <c r="H64" i="2"/>
  <c r="H160" i="2"/>
  <c r="H158" i="2"/>
  <c r="H628" i="2"/>
  <c r="H214" i="2"/>
  <c r="H63" i="2"/>
  <c r="H106" i="2"/>
  <c r="H518" i="2"/>
  <c r="H570" i="2"/>
  <c r="H672" i="2"/>
  <c r="H610" i="2"/>
  <c r="H278" i="2"/>
  <c r="H573" i="2"/>
  <c r="H348" i="2"/>
  <c r="H409" i="2"/>
  <c r="H120" i="2"/>
  <c r="H677" i="2"/>
  <c r="H498" i="2"/>
  <c r="H311" i="2"/>
  <c r="H437" i="2"/>
  <c r="H387" i="2"/>
  <c r="H267" i="2"/>
  <c r="H78" i="2"/>
  <c r="H373" i="2"/>
  <c r="H161" i="2"/>
  <c r="H613" i="2"/>
  <c r="H615" i="2"/>
  <c r="H313" i="2"/>
  <c r="H513" i="2"/>
  <c r="H263" i="2"/>
  <c r="H599" i="2"/>
  <c r="H649" i="2"/>
  <c r="H557" i="2"/>
  <c r="H702" i="2"/>
  <c r="H163" i="2"/>
  <c r="H296" i="2"/>
  <c r="H641" i="2"/>
  <c r="H528" i="2"/>
  <c r="H704" i="2"/>
  <c r="H653" i="2"/>
  <c r="H219" i="2"/>
  <c r="H133" i="2"/>
  <c r="H72" i="2"/>
  <c r="H594" i="2"/>
  <c r="H703" i="2"/>
  <c r="H462" i="2"/>
  <c r="H705" i="2"/>
  <c r="H403" i="2"/>
  <c r="H620" i="2"/>
  <c r="H241" i="2"/>
  <c r="H117" i="2"/>
  <c r="H237" i="2"/>
  <c r="H457" i="2"/>
  <c r="H149" i="2"/>
  <c r="H646" i="2"/>
  <c r="H718" i="2"/>
  <c r="H266" i="2"/>
  <c r="H265" i="2"/>
  <c r="H107" i="2"/>
  <c r="H298" i="2"/>
  <c r="H245" i="2"/>
  <c r="H601" i="2"/>
  <c r="H655" i="2"/>
  <c r="H238" i="2"/>
  <c r="H604" i="2"/>
  <c r="H591" i="2"/>
  <c r="H533" i="2"/>
  <c r="H318" i="2"/>
  <c r="H737" i="2"/>
  <c r="H416" i="2"/>
  <c r="H692" i="2"/>
  <c r="H736" i="2"/>
  <c r="H223" i="2"/>
  <c r="H598" i="2"/>
  <c r="H155" i="2"/>
  <c r="H502" i="2"/>
  <c r="H455" i="2"/>
  <c r="H538" i="2"/>
  <c r="H551" i="2"/>
  <c r="H101" i="2"/>
  <c r="H545" i="2"/>
  <c r="H209" i="2"/>
  <c r="H261" i="2"/>
  <c r="H623" i="2"/>
  <c r="H375" i="2"/>
  <c r="H211" i="2"/>
  <c r="H523" i="2"/>
  <c r="H701" i="2"/>
  <c r="H199" i="2"/>
  <c r="H644" i="2"/>
  <c r="H526" i="2"/>
  <c r="H542" i="2"/>
  <c r="H565" i="2"/>
  <c r="H430" i="2"/>
  <c r="H150" i="2"/>
  <c r="H283" i="2"/>
  <c r="H708" i="2"/>
  <c r="H706" i="2"/>
  <c r="H208" i="2"/>
  <c r="H332" i="2"/>
  <c r="H732" i="2"/>
  <c r="H466" i="2"/>
  <c r="H270" i="2"/>
  <c r="H127" i="2"/>
  <c r="H279" i="2"/>
  <c r="H581" i="2"/>
  <c r="H414" i="2"/>
  <c r="H389" i="2"/>
  <c r="H410" i="2"/>
  <c r="H561" i="2"/>
  <c r="H471" i="2"/>
  <c r="H567" i="2"/>
  <c r="H333" i="2"/>
  <c r="H584" i="2"/>
  <c r="H499" i="2"/>
  <c r="H593" i="2"/>
  <c r="H171" i="2"/>
  <c r="H289" i="2"/>
  <c r="H688" i="2"/>
  <c r="H365" i="2"/>
  <c r="H349" i="2"/>
  <c r="H212" i="2"/>
  <c r="H684" i="2"/>
  <c r="H624" i="2"/>
  <c r="H731" i="2"/>
  <c r="H640" i="2"/>
  <c r="H564" i="2"/>
  <c r="H695" i="2"/>
  <c r="H314" i="2"/>
  <c r="H693" i="2"/>
  <c r="H497" i="2"/>
  <c r="H664" i="2"/>
  <c r="H683" i="2"/>
  <c r="H697" i="2"/>
  <c r="H547" i="2"/>
  <c r="H438" i="2"/>
  <c r="H592" i="2"/>
  <c r="H728" i="2"/>
  <c r="H680" i="2"/>
  <c r="H483" i="2"/>
  <c r="H694" i="2"/>
  <c r="H681" i="2"/>
  <c r="H679" i="2"/>
  <c r="H724" i="2"/>
  <c r="H716" i="2"/>
  <c r="H700" i="2"/>
  <c r="H727" i="2"/>
  <c r="H689" i="2"/>
  <c r="H636" i="2"/>
  <c r="H710" i="2"/>
  <c r="H733" i="2"/>
  <c r="H738" i="2"/>
  <c r="K103" i="3" l="1"/>
  <c r="C99" i="3"/>
  <c r="C86" i="3"/>
  <c r="C44" i="3"/>
  <c r="M102" i="3"/>
  <c r="C52" i="3"/>
  <c r="C10" i="3"/>
  <c r="C7" i="3"/>
  <c r="M78" i="3"/>
  <c r="J31" i="3"/>
  <c r="J93" i="3"/>
  <c r="C83" i="3"/>
  <c r="C85" i="3"/>
  <c r="C5" i="3"/>
  <c r="C26" i="3"/>
  <c r="C11" i="3"/>
  <c r="C98" i="3"/>
  <c r="C113" i="3"/>
  <c r="C80" i="3"/>
  <c r="C3" i="3"/>
  <c r="C79" i="3"/>
  <c r="C30" i="3"/>
  <c r="C9" i="3"/>
  <c r="C15" i="3"/>
  <c r="C56" i="3"/>
  <c r="C54" i="3"/>
  <c r="C126" i="3"/>
  <c r="C91" i="3"/>
  <c r="C8" i="3"/>
  <c r="E87" i="3"/>
  <c r="C23" i="3"/>
  <c r="C120" i="3"/>
  <c r="F11" i="3"/>
  <c r="C102" i="3"/>
  <c r="F94" i="3"/>
  <c r="F49" i="3"/>
  <c r="D102" i="3"/>
  <c r="G91" i="3"/>
  <c r="C104" i="3"/>
  <c r="D52" i="3"/>
  <c r="C29" i="3"/>
  <c r="D10" i="3"/>
  <c r="G17" i="3"/>
  <c r="C64" i="3"/>
  <c r="D7" i="3"/>
  <c r="H66" i="3"/>
  <c r="C53" i="3"/>
  <c r="H18" i="3"/>
  <c r="C63" i="3"/>
  <c r="U125" i="3"/>
  <c r="T125" i="3"/>
  <c r="S125" i="3"/>
  <c r="P125" i="3"/>
  <c r="R125" i="3"/>
  <c r="V125" i="3"/>
  <c r="O125" i="3"/>
  <c r="Q125" i="3"/>
  <c r="J125" i="3"/>
  <c r="L125" i="3"/>
  <c r="I125" i="3"/>
  <c r="K125" i="3"/>
  <c r="N125" i="3"/>
  <c r="M125" i="3"/>
  <c r="H125" i="3"/>
  <c r="G125" i="3"/>
  <c r="D125" i="3"/>
  <c r="F125" i="3"/>
  <c r="S61" i="3"/>
  <c r="U61" i="3"/>
  <c r="T61" i="3"/>
  <c r="P61" i="3"/>
  <c r="V61" i="3"/>
  <c r="R61" i="3"/>
  <c r="O61" i="3"/>
  <c r="Q61" i="3"/>
  <c r="J61" i="3"/>
  <c r="L61" i="3"/>
  <c r="N61" i="3"/>
  <c r="I61" i="3"/>
  <c r="M61" i="3"/>
  <c r="K61" i="3"/>
  <c r="C61" i="3"/>
  <c r="G61" i="3"/>
  <c r="H61" i="3"/>
  <c r="D61" i="3"/>
  <c r="F61" i="3"/>
  <c r="U124" i="3"/>
  <c r="T124" i="3"/>
  <c r="R124" i="3"/>
  <c r="V124" i="3"/>
  <c r="J124" i="3"/>
  <c r="Q124" i="3"/>
  <c r="P124" i="3"/>
  <c r="K124" i="3"/>
  <c r="O124" i="3"/>
  <c r="S124" i="3"/>
  <c r="M124" i="3"/>
  <c r="L124" i="3"/>
  <c r="N124" i="3"/>
  <c r="E124" i="3"/>
  <c r="H124" i="3"/>
  <c r="G124" i="3"/>
  <c r="I124" i="3"/>
  <c r="D124" i="3"/>
  <c r="F124" i="3"/>
  <c r="U117" i="3"/>
  <c r="T117" i="3"/>
  <c r="S117" i="3"/>
  <c r="R117" i="3"/>
  <c r="J117" i="3"/>
  <c r="Q117" i="3"/>
  <c r="P117" i="3"/>
  <c r="O117" i="3"/>
  <c r="V117" i="3"/>
  <c r="K117" i="3"/>
  <c r="M117" i="3"/>
  <c r="N117" i="3"/>
  <c r="E117" i="3"/>
  <c r="G117" i="3"/>
  <c r="H117" i="3"/>
  <c r="D117" i="3"/>
  <c r="L117" i="3"/>
  <c r="F117" i="3"/>
  <c r="U96" i="3"/>
  <c r="T96" i="3"/>
  <c r="R96" i="3"/>
  <c r="S96" i="3"/>
  <c r="V96" i="3"/>
  <c r="J96" i="3"/>
  <c r="K96" i="3"/>
  <c r="O96" i="3"/>
  <c r="P96" i="3"/>
  <c r="E96" i="3"/>
  <c r="L96" i="3"/>
  <c r="I96" i="3"/>
  <c r="Q96" i="3"/>
  <c r="G96" i="3"/>
  <c r="D96" i="3"/>
  <c r="M96" i="3"/>
  <c r="F96" i="3"/>
  <c r="H96" i="3"/>
  <c r="U62" i="3"/>
  <c r="T62" i="3"/>
  <c r="R62" i="3"/>
  <c r="V62" i="3"/>
  <c r="S62" i="3"/>
  <c r="J62" i="3"/>
  <c r="M62" i="3"/>
  <c r="O62" i="3"/>
  <c r="P62" i="3"/>
  <c r="Q62" i="3"/>
  <c r="K62" i="3"/>
  <c r="H62" i="3"/>
  <c r="E62" i="3"/>
  <c r="G62" i="3"/>
  <c r="I62" i="3"/>
  <c r="D62" i="3"/>
  <c r="F62" i="3"/>
  <c r="N62" i="3"/>
  <c r="L62" i="3"/>
  <c r="U77" i="3"/>
  <c r="T77" i="3"/>
  <c r="R77" i="3"/>
  <c r="V77" i="3"/>
  <c r="J77" i="3"/>
  <c r="Q77" i="3"/>
  <c r="S77" i="3"/>
  <c r="K77" i="3"/>
  <c r="O77" i="3"/>
  <c r="E77" i="3"/>
  <c r="M77" i="3"/>
  <c r="H77" i="3"/>
  <c r="G77" i="3"/>
  <c r="L77" i="3"/>
  <c r="D77" i="3"/>
  <c r="N77" i="3"/>
  <c r="F77" i="3"/>
  <c r="U75" i="3"/>
  <c r="T75" i="3"/>
  <c r="R75" i="3"/>
  <c r="S75" i="3"/>
  <c r="J75" i="3"/>
  <c r="O75" i="3"/>
  <c r="V75" i="3"/>
  <c r="P75" i="3"/>
  <c r="K75" i="3"/>
  <c r="M75" i="3"/>
  <c r="Q75" i="3"/>
  <c r="L75" i="3"/>
  <c r="E75" i="3"/>
  <c r="I75" i="3"/>
  <c r="G75" i="3"/>
  <c r="N75" i="3"/>
  <c r="H75" i="3"/>
  <c r="D75" i="3"/>
  <c r="F75" i="3"/>
  <c r="U38" i="3"/>
  <c r="T38" i="3"/>
  <c r="R38" i="3"/>
  <c r="V38" i="3"/>
  <c r="S38" i="3"/>
  <c r="J38" i="3"/>
  <c r="P38" i="3"/>
  <c r="M38" i="3"/>
  <c r="Q38" i="3"/>
  <c r="K38" i="3"/>
  <c r="O38" i="3"/>
  <c r="E38" i="3"/>
  <c r="G38" i="3"/>
  <c r="N38" i="3"/>
  <c r="I38" i="3"/>
  <c r="D38" i="3"/>
  <c r="F38" i="3"/>
  <c r="L38" i="3"/>
  <c r="H38" i="3"/>
  <c r="U51" i="3"/>
  <c r="T51" i="3"/>
  <c r="R51" i="3"/>
  <c r="S51" i="3"/>
  <c r="M51" i="3"/>
  <c r="V51" i="3"/>
  <c r="J51" i="3"/>
  <c r="Q51" i="3"/>
  <c r="O51" i="3"/>
  <c r="K51" i="3"/>
  <c r="P51" i="3"/>
  <c r="H51" i="3"/>
  <c r="E51" i="3"/>
  <c r="N51" i="3"/>
  <c r="G51" i="3"/>
  <c r="L51" i="3"/>
  <c r="D51" i="3"/>
  <c r="F51" i="3"/>
  <c r="U30" i="3"/>
  <c r="T30" i="3"/>
  <c r="R30" i="3"/>
  <c r="V30" i="3"/>
  <c r="M30" i="3"/>
  <c r="S30" i="3"/>
  <c r="J30" i="3"/>
  <c r="P30" i="3"/>
  <c r="K30" i="3"/>
  <c r="O30" i="3"/>
  <c r="Q30" i="3"/>
  <c r="N30" i="3"/>
  <c r="L30" i="3"/>
  <c r="E30" i="3"/>
  <c r="I30" i="3"/>
  <c r="H30" i="3"/>
  <c r="G30" i="3"/>
  <c r="D30" i="3"/>
  <c r="F30" i="3"/>
  <c r="U9" i="3"/>
  <c r="T9" i="3"/>
  <c r="V9" i="3"/>
  <c r="S9" i="3"/>
  <c r="R9" i="3"/>
  <c r="M9" i="3"/>
  <c r="P9" i="3"/>
  <c r="J9" i="3"/>
  <c r="O9" i="3"/>
  <c r="N9" i="3"/>
  <c r="Q9" i="3"/>
  <c r="K9" i="3"/>
  <c r="E9" i="3"/>
  <c r="G9" i="3"/>
  <c r="I9" i="3"/>
  <c r="H9" i="3"/>
  <c r="D9" i="3"/>
  <c r="F9" i="3"/>
  <c r="L9" i="3"/>
  <c r="S15" i="3"/>
  <c r="U15" i="3"/>
  <c r="T15" i="3"/>
  <c r="M15" i="3"/>
  <c r="R15" i="3"/>
  <c r="Q15" i="3"/>
  <c r="V15" i="3"/>
  <c r="J15" i="3"/>
  <c r="K15" i="3"/>
  <c r="P15" i="3"/>
  <c r="O15" i="3"/>
  <c r="N15" i="3"/>
  <c r="I15" i="3"/>
  <c r="E15" i="3"/>
  <c r="L15" i="3"/>
  <c r="G15" i="3"/>
  <c r="D15" i="3"/>
  <c r="F15" i="3"/>
  <c r="H15" i="3"/>
  <c r="C55" i="3"/>
  <c r="C75" i="3"/>
  <c r="C16" i="3"/>
  <c r="C18" i="3"/>
  <c r="E78" i="3"/>
  <c r="E5" i="3"/>
  <c r="E8" i="3"/>
  <c r="F88" i="3"/>
  <c r="F27" i="3"/>
  <c r="F26" i="3"/>
  <c r="G90" i="3"/>
  <c r="G35" i="3"/>
  <c r="H6" i="3"/>
  <c r="K65" i="3"/>
  <c r="S14" i="3"/>
  <c r="U14" i="3"/>
  <c r="T14" i="3"/>
  <c r="P14" i="3"/>
  <c r="R14" i="3"/>
  <c r="O14" i="3"/>
  <c r="V14" i="3"/>
  <c r="Q14" i="3"/>
  <c r="J14" i="3"/>
  <c r="L14" i="3"/>
  <c r="N14" i="3"/>
  <c r="I14" i="3"/>
  <c r="M14" i="3"/>
  <c r="K14" i="3"/>
  <c r="H14" i="3"/>
  <c r="G14" i="3"/>
  <c r="D14" i="3"/>
  <c r="F14" i="3"/>
  <c r="D5" i="3"/>
  <c r="U123" i="3"/>
  <c r="V123" i="3"/>
  <c r="R123" i="3"/>
  <c r="T123" i="3"/>
  <c r="Q123" i="3"/>
  <c r="N123" i="3"/>
  <c r="L123" i="3"/>
  <c r="P123" i="3"/>
  <c r="K123" i="3"/>
  <c r="O123" i="3"/>
  <c r="S123" i="3"/>
  <c r="M123" i="3"/>
  <c r="E123" i="3"/>
  <c r="I123" i="3"/>
  <c r="J123" i="3"/>
  <c r="F123" i="3"/>
  <c r="U101" i="3"/>
  <c r="V101" i="3"/>
  <c r="S101" i="3"/>
  <c r="R101" i="3"/>
  <c r="M101" i="3"/>
  <c r="Q101" i="3"/>
  <c r="N101" i="3"/>
  <c r="P101" i="3"/>
  <c r="O101" i="3"/>
  <c r="L101" i="3"/>
  <c r="K101" i="3"/>
  <c r="T101" i="3"/>
  <c r="J101" i="3"/>
  <c r="E101" i="3"/>
  <c r="H101" i="3"/>
  <c r="F101" i="3"/>
  <c r="I101" i="3"/>
  <c r="U91" i="3"/>
  <c r="V91" i="3"/>
  <c r="R91" i="3"/>
  <c r="M91" i="3"/>
  <c r="S91" i="3"/>
  <c r="Q91" i="3"/>
  <c r="T91" i="3"/>
  <c r="N91" i="3"/>
  <c r="L91" i="3"/>
  <c r="K91" i="3"/>
  <c r="O91" i="3"/>
  <c r="P91" i="3"/>
  <c r="E91" i="3"/>
  <c r="I91" i="3"/>
  <c r="J91" i="3"/>
  <c r="F91" i="3"/>
  <c r="H91" i="3"/>
  <c r="U104" i="3"/>
  <c r="V104" i="3"/>
  <c r="R104" i="3"/>
  <c r="T104" i="3"/>
  <c r="M104" i="3"/>
  <c r="Q104" i="3"/>
  <c r="S104" i="3"/>
  <c r="N104" i="3"/>
  <c r="O104" i="3"/>
  <c r="L104" i="3"/>
  <c r="P104" i="3"/>
  <c r="K104" i="3"/>
  <c r="E104" i="3"/>
  <c r="I104" i="3"/>
  <c r="F104" i="3"/>
  <c r="U107" i="3"/>
  <c r="V107" i="3"/>
  <c r="R107" i="3"/>
  <c r="M107" i="3"/>
  <c r="Q107" i="3"/>
  <c r="T107" i="3"/>
  <c r="N107" i="3"/>
  <c r="L107" i="3"/>
  <c r="S107" i="3"/>
  <c r="K107" i="3"/>
  <c r="O107" i="3"/>
  <c r="E107" i="3"/>
  <c r="J107" i="3"/>
  <c r="F107" i="3"/>
  <c r="P107" i="3"/>
  <c r="I107" i="3"/>
  <c r="U2" i="3"/>
  <c r="V2" i="3"/>
  <c r="R2" i="3"/>
  <c r="M2" i="3"/>
  <c r="T2" i="3"/>
  <c r="S2" i="3"/>
  <c r="Q2" i="3"/>
  <c r="N2" i="3"/>
  <c r="O2" i="3"/>
  <c r="L2" i="3"/>
  <c r="P2" i="3"/>
  <c r="K2" i="3"/>
  <c r="E2" i="3"/>
  <c r="I2" i="3"/>
  <c r="H2" i="3"/>
  <c r="F2" i="3"/>
  <c r="J2" i="3"/>
  <c r="U48" i="3"/>
  <c r="V48" i="3"/>
  <c r="R48" i="3"/>
  <c r="M48" i="3"/>
  <c r="Q48" i="3"/>
  <c r="S48" i="3"/>
  <c r="N48" i="3"/>
  <c r="P48" i="3"/>
  <c r="L48" i="3"/>
  <c r="T48" i="3"/>
  <c r="K48" i="3"/>
  <c r="O48" i="3"/>
  <c r="E48" i="3"/>
  <c r="J48" i="3"/>
  <c r="I48" i="3"/>
  <c r="F48" i="3"/>
  <c r="H48" i="3"/>
  <c r="U56" i="3"/>
  <c r="V56" i="3"/>
  <c r="R56" i="3"/>
  <c r="S56" i="3"/>
  <c r="M56" i="3"/>
  <c r="Q56" i="3"/>
  <c r="T56" i="3"/>
  <c r="N56" i="3"/>
  <c r="O56" i="3"/>
  <c r="L56" i="3"/>
  <c r="K56" i="3"/>
  <c r="P56" i="3"/>
  <c r="E56" i="3"/>
  <c r="J56" i="3"/>
  <c r="F56" i="3"/>
  <c r="I56" i="3"/>
  <c r="U17" i="3"/>
  <c r="V17" i="3"/>
  <c r="R17" i="3"/>
  <c r="M17" i="3"/>
  <c r="T17" i="3"/>
  <c r="Q17" i="3"/>
  <c r="S17" i="3"/>
  <c r="N17" i="3"/>
  <c r="L17" i="3"/>
  <c r="P17" i="3"/>
  <c r="K17" i="3"/>
  <c r="O17" i="3"/>
  <c r="E17" i="3"/>
  <c r="J17" i="3"/>
  <c r="I17" i="3"/>
  <c r="H17" i="3"/>
  <c r="F17" i="3"/>
  <c r="U50" i="3"/>
  <c r="V50" i="3"/>
  <c r="S50" i="3"/>
  <c r="R50" i="3"/>
  <c r="M50" i="3"/>
  <c r="Q50" i="3"/>
  <c r="N50" i="3"/>
  <c r="T50" i="3"/>
  <c r="O50" i="3"/>
  <c r="L50" i="3"/>
  <c r="K50" i="3"/>
  <c r="E50" i="3"/>
  <c r="G50" i="3"/>
  <c r="I50" i="3"/>
  <c r="H50" i="3"/>
  <c r="P50" i="3"/>
  <c r="J50" i="3"/>
  <c r="F50" i="3"/>
  <c r="U39" i="3"/>
  <c r="V39" i="3"/>
  <c r="M39" i="3"/>
  <c r="R39" i="3"/>
  <c r="Q39" i="3"/>
  <c r="T39" i="3"/>
  <c r="S39" i="3"/>
  <c r="N39" i="3"/>
  <c r="L39" i="3"/>
  <c r="K39" i="3"/>
  <c r="P39" i="3"/>
  <c r="O39" i="3"/>
  <c r="E39" i="3"/>
  <c r="J39" i="3"/>
  <c r="G39" i="3"/>
  <c r="F39" i="3"/>
  <c r="H39" i="3"/>
  <c r="C119" i="3"/>
  <c r="C2" i="3"/>
  <c r="C14" i="3"/>
  <c r="C20" i="3"/>
  <c r="E83" i="3"/>
  <c r="E42" i="3"/>
  <c r="E47" i="3"/>
  <c r="F126" i="3"/>
  <c r="F90" i="3"/>
  <c r="F41" i="3"/>
  <c r="L110" i="3"/>
  <c r="U113" i="3"/>
  <c r="T113" i="3"/>
  <c r="P113" i="3"/>
  <c r="R113" i="3"/>
  <c r="S113" i="3"/>
  <c r="O113" i="3"/>
  <c r="Q113" i="3"/>
  <c r="V113" i="3"/>
  <c r="M113" i="3"/>
  <c r="J113" i="3"/>
  <c r="L113" i="3"/>
  <c r="I113" i="3"/>
  <c r="K113" i="3"/>
  <c r="N113" i="3"/>
  <c r="G113" i="3"/>
  <c r="D113" i="3"/>
  <c r="F113" i="3"/>
  <c r="S57" i="3"/>
  <c r="U57" i="3"/>
  <c r="T57" i="3"/>
  <c r="P57" i="3"/>
  <c r="R57" i="3"/>
  <c r="O57" i="3"/>
  <c r="Q57" i="3"/>
  <c r="V57" i="3"/>
  <c r="M57" i="3"/>
  <c r="J57" i="3"/>
  <c r="L57" i="3"/>
  <c r="I57" i="3"/>
  <c r="K57" i="3"/>
  <c r="N57" i="3"/>
  <c r="C57" i="3"/>
  <c r="G57" i="3"/>
  <c r="D57" i="3"/>
  <c r="F57" i="3"/>
  <c r="D83" i="3"/>
  <c r="E57" i="3"/>
  <c r="U122" i="3"/>
  <c r="T122" i="3"/>
  <c r="V122" i="3"/>
  <c r="O122" i="3"/>
  <c r="Q122" i="3"/>
  <c r="N122" i="3"/>
  <c r="S122" i="3"/>
  <c r="P122" i="3"/>
  <c r="L122" i="3"/>
  <c r="R122" i="3"/>
  <c r="K122" i="3"/>
  <c r="M122" i="3"/>
  <c r="H122" i="3"/>
  <c r="G122" i="3"/>
  <c r="I122" i="3"/>
  <c r="J122" i="3"/>
  <c r="F122" i="3"/>
  <c r="U97" i="3"/>
  <c r="T97" i="3"/>
  <c r="V97" i="3"/>
  <c r="M97" i="3"/>
  <c r="O97" i="3"/>
  <c r="Q97" i="3"/>
  <c r="N97" i="3"/>
  <c r="P97" i="3"/>
  <c r="L97" i="3"/>
  <c r="K97" i="3"/>
  <c r="S97" i="3"/>
  <c r="H97" i="3"/>
  <c r="J97" i="3"/>
  <c r="G97" i="3"/>
  <c r="F97" i="3"/>
  <c r="I97" i="3"/>
  <c r="R97" i="3"/>
  <c r="U112" i="3"/>
  <c r="T112" i="3"/>
  <c r="V112" i="3"/>
  <c r="M112" i="3"/>
  <c r="S112" i="3"/>
  <c r="O112" i="3"/>
  <c r="Q112" i="3"/>
  <c r="N112" i="3"/>
  <c r="P112" i="3"/>
  <c r="L112" i="3"/>
  <c r="K112" i="3"/>
  <c r="R112" i="3"/>
  <c r="H112" i="3"/>
  <c r="I112" i="3"/>
  <c r="G112" i="3"/>
  <c r="J112" i="3"/>
  <c r="F112" i="3"/>
  <c r="U54" i="3"/>
  <c r="T54" i="3"/>
  <c r="V54" i="3"/>
  <c r="M54" i="3"/>
  <c r="O54" i="3"/>
  <c r="Q54" i="3"/>
  <c r="S54" i="3"/>
  <c r="N54" i="3"/>
  <c r="P54" i="3"/>
  <c r="L54" i="3"/>
  <c r="R54" i="3"/>
  <c r="K54" i="3"/>
  <c r="H54" i="3"/>
  <c r="G54" i="3"/>
  <c r="I54" i="3"/>
  <c r="F54" i="3"/>
  <c r="J54" i="3"/>
  <c r="U81" i="3"/>
  <c r="T81" i="3"/>
  <c r="V81" i="3"/>
  <c r="M81" i="3"/>
  <c r="O81" i="3"/>
  <c r="Q81" i="3"/>
  <c r="N81" i="3"/>
  <c r="S81" i="3"/>
  <c r="P81" i="3"/>
  <c r="L81" i="3"/>
  <c r="R81" i="3"/>
  <c r="K81" i="3"/>
  <c r="H81" i="3"/>
  <c r="G81" i="3"/>
  <c r="J81" i="3"/>
  <c r="F81" i="3"/>
  <c r="I81" i="3"/>
  <c r="U12" i="3"/>
  <c r="T12" i="3"/>
  <c r="V12" i="3"/>
  <c r="M12" i="3"/>
  <c r="S12" i="3"/>
  <c r="O12" i="3"/>
  <c r="Q12" i="3"/>
  <c r="N12" i="3"/>
  <c r="P12" i="3"/>
  <c r="L12" i="3"/>
  <c r="K12" i="3"/>
  <c r="H12" i="3"/>
  <c r="I12" i="3"/>
  <c r="G12" i="3"/>
  <c r="F12" i="3"/>
  <c r="R12" i="3"/>
  <c r="J12" i="3"/>
  <c r="U53" i="3"/>
  <c r="T53" i="3"/>
  <c r="V53" i="3"/>
  <c r="M53" i="3"/>
  <c r="O53" i="3"/>
  <c r="Q53" i="3"/>
  <c r="S53" i="3"/>
  <c r="N53" i="3"/>
  <c r="P53" i="3"/>
  <c r="L53" i="3"/>
  <c r="K53" i="3"/>
  <c r="R53" i="3"/>
  <c r="H53" i="3"/>
  <c r="J53" i="3"/>
  <c r="G53" i="3"/>
  <c r="I53" i="3"/>
  <c r="F53" i="3"/>
  <c r="U24" i="3"/>
  <c r="T24" i="3"/>
  <c r="V24" i="3"/>
  <c r="S24" i="3"/>
  <c r="M24" i="3"/>
  <c r="O24" i="3"/>
  <c r="Q24" i="3"/>
  <c r="N24" i="3"/>
  <c r="P24" i="3"/>
  <c r="L24" i="3"/>
  <c r="R24" i="3"/>
  <c r="K24" i="3"/>
  <c r="H24" i="3"/>
  <c r="G24" i="3"/>
  <c r="J24" i="3"/>
  <c r="F24" i="3"/>
  <c r="I24" i="3"/>
  <c r="U23" i="3"/>
  <c r="T23" i="3"/>
  <c r="V23" i="3"/>
  <c r="M23" i="3"/>
  <c r="O23" i="3"/>
  <c r="Q23" i="3"/>
  <c r="S23" i="3"/>
  <c r="N23" i="3"/>
  <c r="P23" i="3"/>
  <c r="L23" i="3"/>
  <c r="R23" i="3"/>
  <c r="K23" i="3"/>
  <c r="H23" i="3"/>
  <c r="J23" i="3"/>
  <c r="I23" i="3"/>
  <c r="G23" i="3"/>
  <c r="F23" i="3"/>
  <c r="U36" i="3"/>
  <c r="T36" i="3"/>
  <c r="V36" i="3"/>
  <c r="R36" i="3"/>
  <c r="M36" i="3"/>
  <c r="O36" i="3"/>
  <c r="Q36" i="3"/>
  <c r="N36" i="3"/>
  <c r="P36" i="3"/>
  <c r="L36" i="3"/>
  <c r="K36" i="3"/>
  <c r="H36" i="3"/>
  <c r="S36" i="3"/>
  <c r="I36" i="3"/>
  <c r="J36" i="3"/>
  <c r="F36" i="3"/>
  <c r="U8" i="3"/>
  <c r="R8" i="3"/>
  <c r="T8" i="3"/>
  <c r="V8" i="3"/>
  <c r="M8" i="3"/>
  <c r="O8" i="3"/>
  <c r="Q8" i="3"/>
  <c r="S8" i="3"/>
  <c r="N8" i="3"/>
  <c r="P8" i="3"/>
  <c r="L8" i="3"/>
  <c r="G8" i="3"/>
  <c r="K8" i="3"/>
  <c r="H8" i="3"/>
  <c r="J8" i="3"/>
  <c r="F8" i="3"/>
  <c r="I8" i="3"/>
  <c r="C118" i="3"/>
  <c r="C96" i="3"/>
  <c r="C12" i="3"/>
  <c r="C51" i="3"/>
  <c r="C68" i="3"/>
  <c r="D110" i="3"/>
  <c r="E125" i="3"/>
  <c r="E113" i="3"/>
  <c r="E3" i="3"/>
  <c r="E23" i="3"/>
  <c r="F84" i="3"/>
  <c r="G70" i="3"/>
  <c r="G46" i="3"/>
  <c r="G36" i="3"/>
  <c r="H107" i="3"/>
  <c r="I118" i="3"/>
  <c r="I39" i="3"/>
  <c r="L70" i="3"/>
  <c r="U80" i="3"/>
  <c r="T80" i="3"/>
  <c r="P80" i="3"/>
  <c r="R80" i="3"/>
  <c r="O80" i="3"/>
  <c r="V80" i="3"/>
  <c r="Q80" i="3"/>
  <c r="S80" i="3"/>
  <c r="J80" i="3"/>
  <c r="L80" i="3"/>
  <c r="N80" i="3"/>
  <c r="I80" i="3"/>
  <c r="K80" i="3"/>
  <c r="H80" i="3"/>
  <c r="G80" i="3"/>
  <c r="M80" i="3"/>
  <c r="D80" i="3"/>
  <c r="F80" i="3"/>
  <c r="T121" i="3"/>
  <c r="V121" i="3"/>
  <c r="O121" i="3"/>
  <c r="U121" i="3"/>
  <c r="S121" i="3"/>
  <c r="P121" i="3"/>
  <c r="R121" i="3"/>
  <c r="Q121" i="3"/>
  <c r="M121" i="3"/>
  <c r="N121" i="3"/>
  <c r="L121" i="3"/>
  <c r="G121" i="3"/>
  <c r="H121" i="3"/>
  <c r="I121" i="3"/>
  <c r="D121" i="3"/>
  <c r="J121" i="3"/>
  <c r="C121" i="3"/>
  <c r="T109" i="3"/>
  <c r="U109" i="3"/>
  <c r="O109" i="3"/>
  <c r="P109" i="3"/>
  <c r="Q109" i="3"/>
  <c r="N109" i="3"/>
  <c r="V109" i="3"/>
  <c r="S109" i="3"/>
  <c r="M109" i="3"/>
  <c r="R109" i="3"/>
  <c r="G109" i="3"/>
  <c r="D109" i="3"/>
  <c r="K109" i="3"/>
  <c r="H109" i="3"/>
  <c r="L109" i="3"/>
  <c r="I109" i="3"/>
  <c r="C109" i="3"/>
  <c r="T111" i="3"/>
  <c r="S111" i="3"/>
  <c r="O111" i="3"/>
  <c r="V111" i="3"/>
  <c r="P111" i="3"/>
  <c r="U111" i="3"/>
  <c r="R111" i="3"/>
  <c r="Q111" i="3"/>
  <c r="N111" i="3"/>
  <c r="G111" i="3"/>
  <c r="L111" i="3"/>
  <c r="J111" i="3"/>
  <c r="D111" i="3"/>
  <c r="M111" i="3"/>
  <c r="H111" i="3"/>
  <c r="C111" i="3"/>
  <c r="T108" i="3"/>
  <c r="O108" i="3"/>
  <c r="V108" i="3"/>
  <c r="S108" i="3"/>
  <c r="U108" i="3"/>
  <c r="P108" i="3"/>
  <c r="M108" i="3"/>
  <c r="R108" i="3"/>
  <c r="N108" i="3"/>
  <c r="Q108" i="3"/>
  <c r="G108" i="3"/>
  <c r="I108" i="3"/>
  <c r="D108" i="3"/>
  <c r="K108" i="3"/>
  <c r="L108" i="3"/>
  <c r="J108" i="3"/>
  <c r="C108" i="3"/>
  <c r="T95" i="3"/>
  <c r="V95" i="3"/>
  <c r="U95" i="3"/>
  <c r="O95" i="3"/>
  <c r="S95" i="3"/>
  <c r="P95" i="3"/>
  <c r="R95" i="3"/>
  <c r="Q95" i="3"/>
  <c r="M95" i="3"/>
  <c r="N95" i="3"/>
  <c r="G95" i="3"/>
  <c r="J95" i="3"/>
  <c r="H95" i="3"/>
  <c r="D95" i="3"/>
  <c r="L95" i="3"/>
  <c r="I95" i="3"/>
  <c r="C95" i="3"/>
  <c r="T43" i="3"/>
  <c r="S43" i="3"/>
  <c r="O43" i="3"/>
  <c r="P43" i="3"/>
  <c r="U43" i="3"/>
  <c r="V43" i="3"/>
  <c r="N43" i="3"/>
  <c r="M43" i="3"/>
  <c r="R43" i="3"/>
  <c r="Q43" i="3"/>
  <c r="L43" i="3"/>
  <c r="G43" i="3"/>
  <c r="D43" i="3"/>
  <c r="K43" i="3"/>
  <c r="H43" i="3"/>
  <c r="J43" i="3"/>
  <c r="C43" i="3"/>
  <c r="T103" i="3"/>
  <c r="O103" i="3"/>
  <c r="U103" i="3"/>
  <c r="S103" i="3"/>
  <c r="V103" i="3"/>
  <c r="P103" i="3"/>
  <c r="M103" i="3"/>
  <c r="Q103" i="3"/>
  <c r="R103" i="3"/>
  <c r="N103" i="3"/>
  <c r="J103" i="3"/>
  <c r="G103" i="3"/>
  <c r="I103" i="3"/>
  <c r="D103" i="3"/>
  <c r="H103" i="3"/>
  <c r="L103" i="3"/>
  <c r="C103" i="3"/>
  <c r="T69" i="3"/>
  <c r="U69" i="3"/>
  <c r="O69" i="3"/>
  <c r="V69" i="3"/>
  <c r="P69" i="3"/>
  <c r="Q69" i="3"/>
  <c r="R69" i="3"/>
  <c r="N69" i="3"/>
  <c r="M69" i="3"/>
  <c r="G69" i="3"/>
  <c r="D69" i="3"/>
  <c r="S69" i="3"/>
  <c r="L69" i="3"/>
  <c r="K69" i="3"/>
  <c r="J69" i="3"/>
  <c r="I69" i="3"/>
  <c r="C69" i="3"/>
  <c r="U13" i="3"/>
  <c r="T13" i="3"/>
  <c r="V13" i="3"/>
  <c r="O13" i="3"/>
  <c r="S13" i="3"/>
  <c r="P13" i="3"/>
  <c r="R13" i="3"/>
  <c r="M13" i="3"/>
  <c r="Q13" i="3"/>
  <c r="N13" i="3"/>
  <c r="K13" i="3"/>
  <c r="J13" i="3"/>
  <c r="L13" i="3"/>
  <c r="G13" i="3"/>
  <c r="H13" i="3"/>
  <c r="D13" i="3"/>
  <c r="C13" i="3"/>
  <c r="U22" i="3"/>
  <c r="T22" i="3"/>
  <c r="V22" i="3"/>
  <c r="O22" i="3"/>
  <c r="P22" i="3"/>
  <c r="G22" i="3"/>
  <c r="N22" i="3"/>
  <c r="Q22" i="3"/>
  <c r="M22" i="3"/>
  <c r="S22" i="3"/>
  <c r="I22" i="3"/>
  <c r="D22" i="3"/>
  <c r="H22" i="3"/>
  <c r="J22" i="3"/>
  <c r="R22" i="3"/>
  <c r="K22" i="3"/>
  <c r="L22" i="3"/>
  <c r="C22" i="3"/>
  <c r="C42" i="3"/>
  <c r="E122" i="3"/>
  <c r="E112" i="3"/>
  <c r="E81" i="3"/>
  <c r="E53" i="3"/>
  <c r="E13" i="3"/>
  <c r="F85" i="3"/>
  <c r="F43" i="3"/>
  <c r="F44" i="3"/>
  <c r="G123" i="3"/>
  <c r="G104" i="3"/>
  <c r="G48" i="3"/>
  <c r="I117" i="3"/>
  <c r="J109" i="3"/>
  <c r="L46" i="3"/>
  <c r="F16" i="3"/>
  <c r="T110" i="3"/>
  <c r="V110" i="3"/>
  <c r="S110" i="3"/>
  <c r="O110" i="3"/>
  <c r="Q110" i="3"/>
  <c r="U110" i="3"/>
  <c r="N110" i="3"/>
  <c r="P110" i="3"/>
  <c r="R110" i="3"/>
  <c r="I110" i="3"/>
  <c r="M110" i="3"/>
  <c r="J110" i="3"/>
  <c r="H110" i="3"/>
  <c r="K110" i="3"/>
  <c r="T76" i="3"/>
  <c r="V76" i="3"/>
  <c r="S76" i="3"/>
  <c r="U76" i="3"/>
  <c r="O76" i="3"/>
  <c r="Q76" i="3"/>
  <c r="N76" i="3"/>
  <c r="P76" i="3"/>
  <c r="R76" i="3"/>
  <c r="I76" i="3"/>
  <c r="M76" i="3"/>
  <c r="J76" i="3"/>
  <c r="K76" i="3"/>
  <c r="H76" i="3"/>
  <c r="L76" i="3"/>
  <c r="C76" i="3"/>
  <c r="T90" i="3"/>
  <c r="V90" i="3"/>
  <c r="S90" i="3"/>
  <c r="O90" i="3"/>
  <c r="Q90" i="3"/>
  <c r="N90" i="3"/>
  <c r="P90" i="3"/>
  <c r="U90" i="3"/>
  <c r="R90" i="3"/>
  <c r="I90" i="3"/>
  <c r="J90" i="3"/>
  <c r="M90" i="3"/>
  <c r="L90" i="3"/>
  <c r="H90" i="3"/>
  <c r="C90" i="3"/>
  <c r="K90" i="3"/>
  <c r="T60" i="3"/>
  <c r="V60" i="3"/>
  <c r="S60" i="3"/>
  <c r="O60" i="3"/>
  <c r="Q60" i="3"/>
  <c r="U60" i="3"/>
  <c r="N60" i="3"/>
  <c r="P60" i="3"/>
  <c r="R60" i="3"/>
  <c r="I60" i="3"/>
  <c r="J60" i="3"/>
  <c r="K60" i="3"/>
  <c r="M60" i="3"/>
  <c r="L60" i="3"/>
  <c r="C60" i="3"/>
  <c r="H60" i="3"/>
  <c r="T94" i="3"/>
  <c r="V94" i="3"/>
  <c r="S94" i="3"/>
  <c r="U94" i="3"/>
  <c r="O94" i="3"/>
  <c r="Q94" i="3"/>
  <c r="N94" i="3"/>
  <c r="P94" i="3"/>
  <c r="R94" i="3"/>
  <c r="I94" i="3"/>
  <c r="J94" i="3"/>
  <c r="H94" i="3"/>
  <c r="M94" i="3"/>
  <c r="L94" i="3"/>
  <c r="C94" i="3"/>
  <c r="K94" i="3"/>
  <c r="T87" i="3"/>
  <c r="V87" i="3"/>
  <c r="S87" i="3"/>
  <c r="O87" i="3"/>
  <c r="Q87" i="3"/>
  <c r="N87" i="3"/>
  <c r="P87" i="3"/>
  <c r="U87" i="3"/>
  <c r="R87" i="3"/>
  <c r="I87" i="3"/>
  <c r="M87" i="3"/>
  <c r="J87" i="3"/>
  <c r="L87" i="3"/>
  <c r="K87" i="3"/>
  <c r="H87" i="3"/>
  <c r="C87" i="3"/>
  <c r="T58" i="3"/>
  <c r="V58" i="3"/>
  <c r="S58" i="3"/>
  <c r="O58" i="3"/>
  <c r="Q58" i="3"/>
  <c r="U58" i="3"/>
  <c r="N58" i="3"/>
  <c r="P58" i="3"/>
  <c r="R58" i="3"/>
  <c r="I58" i="3"/>
  <c r="J58" i="3"/>
  <c r="H58" i="3"/>
  <c r="L58" i="3"/>
  <c r="C58" i="3"/>
  <c r="M58" i="3"/>
  <c r="K58" i="3"/>
  <c r="T74" i="3"/>
  <c r="V74" i="3"/>
  <c r="S74" i="3"/>
  <c r="U74" i="3"/>
  <c r="O74" i="3"/>
  <c r="Q74" i="3"/>
  <c r="N74" i="3"/>
  <c r="P74" i="3"/>
  <c r="R74" i="3"/>
  <c r="I74" i="3"/>
  <c r="K74" i="3"/>
  <c r="M74" i="3"/>
  <c r="J74" i="3"/>
  <c r="L74" i="3"/>
  <c r="C74" i="3"/>
  <c r="H74" i="3"/>
  <c r="E74" i="3"/>
  <c r="T35" i="3"/>
  <c r="V35" i="3"/>
  <c r="S35" i="3"/>
  <c r="O35" i="3"/>
  <c r="Q35" i="3"/>
  <c r="N35" i="3"/>
  <c r="P35" i="3"/>
  <c r="U35" i="3"/>
  <c r="R35" i="3"/>
  <c r="I35" i="3"/>
  <c r="K35" i="3"/>
  <c r="J35" i="3"/>
  <c r="L35" i="3"/>
  <c r="H35" i="3"/>
  <c r="F35" i="3"/>
  <c r="M35" i="3"/>
  <c r="C35" i="3"/>
  <c r="E35" i="3"/>
  <c r="T34" i="3"/>
  <c r="V34" i="3"/>
  <c r="S34" i="3"/>
  <c r="O34" i="3"/>
  <c r="Q34" i="3"/>
  <c r="N34" i="3"/>
  <c r="U34" i="3"/>
  <c r="P34" i="3"/>
  <c r="I34" i="3"/>
  <c r="K34" i="3"/>
  <c r="M34" i="3"/>
  <c r="J34" i="3"/>
  <c r="G34" i="3"/>
  <c r="H34" i="3"/>
  <c r="F34" i="3"/>
  <c r="R34" i="3"/>
  <c r="L34" i="3"/>
  <c r="C34" i="3"/>
  <c r="E34" i="3"/>
  <c r="C125" i="3"/>
  <c r="C117" i="3"/>
  <c r="C112" i="3"/>
  <c r="C24" i="3"/>
  <c r="C50" i="3"/>
  <c r="D55" i="3"/>
  <c r="D66" i="3"/>
  <c r="D72" i="3"/>
  <c r="D31" i="3"/>
  <c r="D93" i="3"/>
  <c r="E121" i="3"/>
  <c r="E111" i="3"/>
  <c r="E95" i="3"/>
  <c r="E103" i="3"/>
  <c r="E93" i="3"/>
  <c r="F87" i="3"/>
  <c r="F5" i="3"/>
  <c r="G110" i="3"/>
  <c r="G60" i="3"/>
  <c r="G58" i="3"/>
  <c r="I111" i="3"/>
  <c r="J104" i="3"/>
  <c r="L25" i="3"/>
  <c r="S79" i="3"/>
  <c r="U79" i="3"/>
  <c r="T79" i="3"/>
  <c r="V79" i="3"/>
  <c r="P79" i="3"/>
  <c r="R79" i="3"/>
  <c r="O79" i="3"/>
  <c r="Q79" i="3"/>
  <c r="J79" i="3"/>
  <c r="L79" i="3"/>
  <c r="N79" i="3"/>
  <c r="I79" i="3"/>
  <c r="K79" i="3"/>
  <c r="M79" i="3"/>
  <c r="G79" i="3"/>
  <c r="H79" i="3"/>
  <c r="D79" i="3"/>
  <c r="F79" i="3"/>
  <c r="D26" i="3"/>
  <c r="V99" i="3"/>
  <c r="Q99" i="3"/>
  <c r="U99" i="3"/>
  <c r="T99" i="3"/>
  <c r="S99" i="3"/>
  <c r="R99" i="3"/>
  <c r="I99" i="3"/>
  <c r="P99" i="3"/>
  <c r="O99" i="3"/>
  <c r="J99" i="3"/>
  <c r="N99" i="3"/>
  <c r="D99" i="3"/>
  <c r="M99" i="3"/>
  <c r="F99" i="3"/>
  <c r="K99" i="3"/>
  <c r="E99" i="3"/>
  <c r="L99" i="3"/>
  <c r="V116" i="3"/>
  <c r="Q116" i="3"/>
  <c r="R116" i="3"/>
  <c r="S116" i="3"/>
  <c r="P116" i="3"/>
  <c r="O116" i="3"/>
  <c r="I116" i="3"/>
  <c r="N116" i="3"/>
  <c r="T116" i="3"/>
  <c r="M116" i="3"/>
  <c r="J116" i="3"/>
  <c r="D116" i="3"/>
  <c r="U116" i="3"/>
  <c r="K116" i="3"/>
  <c r="F116" i="3"/>
  <c r="L116" i="3"/>
  <c r="E116" i="3"/>
  <c r="V67" i="3"/>
  <c r="S67" i="3"/>
  <c r="Q67" i="3"/>
  <c r="T67" i="3"/>
  <c r="U67" i="3"/>
  <c r="R67" i="3"/>
  <c r="I67" i="3"/>
  <c r="O67" i="3"/>
  <c r="P67" i="3"/>
  <c r="J67" i="3"/>
  <c r="N67" i="3"/>
  <c r="M67" i="3"/>
  <c r="L67" i="3"/>
  <c r="D67" i="3"/>
  <c r="F67" i="3"/>
  <c r="H67" i="3"/>
  <c r="K67" i="3"/>
  <c r="E67" i="3"/>
  <c r="V106" i="3"/>
  <c r="T106" i="3"/>
  <c r="Q106" i="3"/>
  <c r="U106" i="3"/>
  <c r="S106" i="3"/>
  <c r="R106" i="3"/>
  <c r="O106" i="3"/>
  <c r="I106" i="3"/>
  <c r="P106" i="3"/>
  <c r="N106" i="3"/>
  <c r="J106" i="3"/>
  <c r="L106" i="3"/>
  <c r="D106" i="3"/>
  <c r="K106" i="3"/>
  <c r="M106" i="3"/>
  <c r="F106" i="3"/>
  <c r="C106" i="3"/>
  <c r="H106" i="3"/>
  <c r="E106" i="3"/>
  <c r="V4" i="3"/>
  <c r="S4" i="3"/>
  <c r="Q4" i="3"/>
  <c r="T4" i="3"/>
  <c r="R4" i="3"/>
  <c r="I4" i="3"/>
  <c r="M4" i="3"/>
  <c r="O4" i="3"/>
  <c r="J4" i="3"/>
  <c r="N4" i="3"/>
  <c r="U4" i="3"/>
  <c r="P4" i="3"/>
  <c r="L4" i="3"/>
  <c r="D4" i="3"/>
  <c r="F4" i="3"/>
  <c r="C4" i="3"/>
  <c r="K4" i="3"/>
  <c r="E4" i="3"/>
  <c r="V19" i="3"/>
  <c r="S19" i="3"/>
  <c r="Q19" i="3"/>
  <c r="T19" i="3"/>
  <c r="U19" i="3"/>
  <c r="R19" i="3"/>
  <c r="O19" i="3"/>
  <c r="I19" i="3"/>
  <c r="N19" i="3"/>
  <c r="P19" i="3"/>
  <c r="M19" i="3"/>
  <c r="J19" i="3"/>
  <c r="L19" i="3"/>
  <c r="D19" i="3"/>
  <c r="K19" i="3"/>
  <c r="F19" i="3"/>
  <c r="C19" i="3"/>
  <c r="E19" i="3"/>
  <c r="T73" i="3"/>
  <c r="V73" i="3"/>
  <c r="S73" i="3"/>
  <c r="Q73" i="3"/>
  <c r="U73" i="3"/>
  <c r="R73" i="3"/>
  <c r="I73" i="3"/>
  <c r="O73" i="3"/>
  <c r="J73" i="3"/>
  <c r="N73" i="3"/>
  <c r="L73" i="3"/>
  <c r="D73" i="3"/>
  <c r="F73" i="3"/>
  <c r="H73" i="3"/>
  <c r="C73" i="3"/>
  <c r="M73" i="3"/>
  <c r="P73" i="3"/>
  <c r="K73" i="3"/>
  <c r="E73" i="3"/>
  <c r="T28" i="3"/>
  <c r="V28" i="3"/>
  <c r="S28" i="3"/>
  <c r="Q28" i="3"/>
  <c r="R28" i="3"/>
  <c r="O28" i="3"/>
  <c r="I28" i="3"/>
  <c r="N28" i="3"/>
  <c r="P28" i="3"/>
  <c r="U28" i="3"/>
  <c r="J28" i="3"/>
  <c r="L28" i="3"/>
  <c r="D28" i="3"/>
  <c r="K28" i="3"/>
  <c r="F28" i="3"/>
  <c r="M28" i="3"/>
  <c r="C28" i="3"/>
  <c r="H28" i="3"/>
  <c r="E28" i="3"/>
  <c r="T65" i="3"/>
  <c r="V65" i="3"/>
  <c r="S65" i="3"/>
  <c r="Q65" i="3"/>
  <c r="U65" i="3"/>
  <c r="R65" i="3"/>
  <c r="I65" i="3"/>
  <c r="P65" i="3"/>
  <c r="O65" i="3"/>
  <c r="J65" i="3"/>
  <c r="N65" i="3"/>
  <c r="L65" i="3"/>
  <c r="D65" i="3"/>
  <c r="F65" i="3"/>
  <c r="M65" i="3"/>
  <c r="C65" i="3"/>
  <c r="E65" i="3"/>
  <c r="T92" i="3"/>
  <c r="V92" i="3"/>
  <c r="S92" i="3"/>
  <c r="Q92" i="3"/>
  <c r="U92" i="3"/>
  <c r="R92" i="3"/>
  <c r="O92" i="3"/>
  <c r="I92" i="3"/>
  <c r="N92" i="3"/>
  <c r="J92" i="3"/>
  <c r="L92" i="3"/>
  <c r="G92" i="3"/>
  <c r="D92" i="3"/>
  <c r="H92" i="3"/>
  <c r="M92" i="3"/>
  <c r="F92" i="3"/>
  <c r="P92" i="3"/>
  <c r="K92" i="3"/>
  <c r="C92" i="3"/>
  <c r="E92" i="3"/>
  <c r="C124" i="3"/>
  <c r="C101" i="3"/>
  <c r="C67" i="3"/>
  <c r="C77" i="3"/>
  <c r="C47" i="3"/>
  <c r="C36" i="3"/>
  <c r="D119" i="3"/>
  <c r="D85" i="3"/>
  <c r="D41" i="3"/>
  <c r="D16" i="3"/>
  <c r="D68" i="3"/>
  <c r="E110" i="3"/>
  <c r="E90" i="3"/>
  <c r="E94" i="3"/>
  <c r="E58" i="3"/>
  <c r="E68" i="3"/>
  <c r="F119" i="3"/>
  <c r="F108" i="3"/>
  <c r="G99" i="3"/>
  <c r="G106" i="3"/>
  <c r="G73" i="3"/>
  <c r="H123" i="3"/>
  <c r="H19" i="3"/>
  <c r="J41" i="3"/>
  <c r="S82" i="3"/>
  <c r="U82" i="3"/>
  <c r="T82" i="3"/>
  <c r="P82" i="3"/>
  <c r="R82" i="3"/>
  <c r="O82" i="3"/>
  <c r="Q82" i="3"/>
  <c r="V82" i="3"/>
  <c r="J82" i="3"/>
  <c r="L82" i="3"/>
  <c r="I82" i="3"/>
  <c r="K82" i="3"/>
  <c r="G82" i="3"/>
  <c r="N82" i="3"/>
  <c r="D82" i="3"/>
  <c r="M82" i="3"/>
  <c r="F82" i="3"/>
  <c r="D47" i="3"/>
  <c r="T105" i="3"/>
  <c r="V105" i="3"/>
  <c r="U105" i="3"/>
  <c r="Q105" i="3"/>
  <c r="P105" i="3"/>
  <c r="S105" i="3"/>
  <c r="R105" i="3"/>
  <c r="K105" i="3"/>
  <c r="M105" i="3"/>
  <c r="O105" i="3"/>
  <c r="J105" i="3"/>
  <c r="N105" i="3"/>
  <c r="L105" i="3"/>
  <c r="D105" i="3"/>
  <c r="I105" i="3"/>
  <c r="E105" i="3"/>
  <c r="G105" i="3"/>
  <c r="T115" i="3"/>
  <c r="V115" i="3"/>
  <c r="U115" i="3"/>
  <c r="Q115" i="3"/>
  <c r="P115" i="3"/>
  <c r="R115" i="3"/>
  <c r="S115" i="3"/>
  <c r="N115" i="3"/>
  <c r="K115" i="3"/>
  <c r="M115" i="3"/>
  <c r="J115" i="3"/>
  <c r="L115" i="3"/>
  <c r="D115" i="3"/>
  <c r="H115" i="3"/>
  <c r="I115" i="3"/>
  <c r="E115" i="3"/>
  <c r="G115" i="3"/>
  <c r="T84" i="3"/>
  <c r="V84" i="3"/>
  <c r="U84" i="3"/>
  <c r="Q84" i="3"/>
  <c r="P84" i="3"/>
  <c r="R84" i="3"/>
  <c r="K84" i="3"/>
  <c r="S84" i="3"/>
  <c r="O84" i="3"/>
  <c r="J84" i="3"/>
  <c r="N84" i="3"/>
  <c r="M84" i="3"/>
  <c r="L84" i="3"/>
  <c r="D84" i="3"/>
  <c r="H84" i="3"/>
  <c r="E84" i="3"/>
  <c r="G84" i="3"/>
  <c r="T86" i="3"/>
  <c r="V86" i="3"/>
  <c r="U86" i="3"/>
  <c r="Q86" i="3"/>
  <c r="S86" i="3"/>
  <c r="P86" i="3"/>
  <c r="R86" i="3"/>
  <c r="N86" i="3"/>
  <c r="K86" i="3"/>
  <c r="J86" i="3"/>
  <c r="L86" i="3"/>
  <c r="M86" i="3"/>
  <c r="D86" i="3"/>
  <c r="I86" i="3"/>
  <c r="H86" i="3"/>
  <c r="E86" i="3"/>
  <c r="O86" i="3"/>
  <c r="G86" i="3"/>
  <c r="T88" i="3"/>
  <c r="V88" i="3"/>
  <c r="U88" i="3"/>
  <c r="Q88" i="3"/>
  <c r="P88" i="3"/>
  <c r="S88" i="3"/>
  <c r="R88" i="3"/>
  <c r="M88" i="3"/>
  <c r="K88" i="3"/>
  <c r="O88" i="3"/>
  <c r="J88" i="3"/>
  <c r="N88" i="3"/>
  <c r="L88" i="3"/>
  <c r="D88" i="3"/>
  <c r="I88" i="3"/>
  <c r="E88" i="3"/>
  <c r="G88" i="3"/>
  <c r="T64" i="3"/>
  <c r="V64" i="3"/>
  <c r="U64" i="3"/>
  <c r="S64" i="3"/>
  <c r="Q64" i="3"/>
  <c r="P64" i="3"/>
  <c r="R64" i="3"/>
  <c r="M64" i="3"/>
  <c r="N64" i="3"/>
  <c r="K64" i="3"/>
  <c r="J64" i="3"/>
  <c r="L64" i="3"/>
  <c r="D64" i="3"/>
  <c r="H64" i="3"/>
  <c r="O64" i="3"/>
  <c r="E64" i="3"/>
  <c r="G64" i="3"/>
  <c r="T37" i="3"/>
  <c r="V37" i="3"/>
  <c r="U37" i="3"/>
  <c r="Q37" i="3"/>
  <c r="S37" i="3"/>
  <c r="P37" i="3"/>
  <c r="R37" i="3"/>
  <c r="M37" i="3"/>
  <c r="K37" i="3"/>
  <c r="O37" i="3"/>
  <c r="J37" i="3"/>
  <c r="N37" i="3"/>
  <c r="L37" i="3"/>
  <c r="D37" i="3"/>
  <c r="I37" i="3"/>
  <c r="H37" i="3"/>
  <c r="E37" i="3"/>
  <c r="G37" i="3"/>
  <c r="T44" i="3"/>
  <c r="V44" i="3"/>
  <c r="U44" i="3"/>
  <c r="Q44" i="3"/>
  <c r="P44" i="3"/>
  <c r="R44" i="3"/>
  <c r="M44" i="3"/>
  <c r="N44" i="3"/>
  <c r="K44" i="3"/>
  <c r="J44" i="3"/>
  <c r="L44" i="3"/>
  <c r="D44" i="3"/>
  <c r="S44" i="3"/>
  <c r="O44" i="3"/>
  <c r="I44" i="3"/>
  <c r="H44" i="3"/>
  <c r="E44" i="3"/>
  <c r="G44" i="3"/>
  <c r="T18" i="3"/>
  <c r="V18" i="3"/>
  <c r="U18" i="3"/>
  <c r="Q18" i="3"/>
  <c r="S18" i="3"/>
  <c r="P18" i="3"/>
  <c r="R18" i="3"/>
  <c r="M18" i="3"/>
  <c r="K18" i="3"/>
  <c r="O18" i="3"/>
  <c r="J18" i="3"/>
  <c r="N18" i="3"/>
  <c r="L18" i="3"/>
  <c r="D18" i="3"/>
  <c r="E18" i="3"/>
  <c r="G18" i="3"/>
  <c r="T49" i="3"/>
  <c r="V49" i="3"/>
  <c r="U49" i="3"/>
  <c r="Q49" i="3"/>
  <c r="P49" i="3"/>
  <c r="R49" i="3"/>
  <c r="M49" i="3"/>
  <c r="S49" i="3"/>
  <c r="N49" i="3"/>
  <c r="K49" i="3"/>
  <c r="J49" i="3"/>
  <c r="L49" i="3"/>
  <c r="D49" i="3"/>
  <c r="H49" i="3"/>
  <c r="O49" i="3"/>
  <c r="I49" i="3"/>
  <c r="E49" i="3"/>
  <c r="C123" i="3"/>
  <c r="C97" i="3"/>
  <c r="C84" i="3"/>
  <c r="C107" i="3"/>
  <c r="C82" i="3"/>
  <c r="C49" i="3"/>
  <c r="D101" i="3"/>
  <c r="D104" i="3"/>
  <c r="D2" i="3"/>
  <c r="D56" i="3"/>
  <c r="D50" i="3"/>
  <c r="E31" i="3"/>
  <c r="E61" i="3"/>
  <c r="F118" i="3"/>
  <c r="F60" i="3"/>
  <c r="F13" i="3"/>
  <c r="G100" i="3"/>
  <c r="H99" i="3"/>
  <c r="H78" i="3"/>
  <c r="I100" i="3"/>
  <c r="S3" i="3"/>
  <c r="U3" i="3"/>
  <c r="T3" i="3"/>
  <c r="P3" i="3"/>
  <c r="R3" i="3"/>
  <c r="V3" i="3"/>
  <c r="O3" i="3"/>
  <c r="Q3" i="3"/>
  <c r="J3" i="3"/>
  <c r="L3" i="3"/>
  <c r="M3" i="3"/>
  <c r="I3" i="3"/>
  <c r="K3" i="3"/>
  <c r="H3" i="3"/>
  <c r="G3" i="3"/>
  <c r="D3" i="3"/>
  <c r="N3" i="3"/>
  <c r="F3" i="3"/>
  <c r="D42" i="3"/>
  <c r="T120" i="3"/>
  <c r="V120" i="3"/>
  <c r="U120" i="3"/>
  <c r="N120" i="3"/>
  <c r="S120" i="3"/>
  <c r="R120" i="3"/>
  <c r="K120" i="3"/>
  <c r="Q120" i="3"/>
  <c r="P120" i="3"/>
  <c r="O120" i="3"/>
  <c r="L120" i="3"/>
  <c r="M120" i="3"/>
  <c r="I120" i="3"/>
  <c r="F120" i="3"/>
  <c r="J120" i="3"/>
  <c r="E120" i="3"/>
  <c r="G120" i="3"/>
  <c r="H120" i="3"/>
  <c r="T102" i="3"/>
  <c r="V102" i="3"/>
  <c r="U102" i="3"/>
  <c r="N102" i="3"/>
  <c r="R102" i="3"/>
  <c r="S102" i="3"/>
  <c r="Q102" i="3"/>
  <c r="K102" i="3"/>
  <c r="L102" i="3"/>
  <c r="P102" i="3"/>
  <c r="H102" i="3"/>
  <c r="F102" i="3"/>
  <c r="I102" i="3"/>
  <c r="E102" i="3"/>
  <c r="G102" i="3"/>
  <c r="O102" i="3"/>
  <c r="J102" i="3"/>
  <c r="T89" i="3"/>
  <c r="V89" i="3"/>
  <c r="U89" i="3"/>
  <c r="N89" i="3"/>
  <c r="R89" i="3"/>
  <c r="K89" i="3"/>
  <c r="S89" i="3"/>
  <c r="O89" i="3"/>
  <c r="P89" i="3"/>
  <c r="M89" i="3"/>
  <c r="L89" i="3"/>
  <c r="Q89" i="3"/>
  <c r="F89" i="3"/>
  <c r="J89" i="3"/>
  <c r="H89" i="3"/>
  <c r="E89" i="3"/>
  <c r="G89" i="3"/>
  <c r="I89" i="3"/>
  <c r="T52" i="3"/>
  <c r="V52" i="3"/>
  <c r="U52" i="3"/>
  <c r="S52" i="3"/>
  <c r="N52" i="3"/>
  <c r="R52" i="3"/>
  <c r="M52" i="3"/>
  <c r="K52" i="3"/>
  <c r="P52" i="3"/>
  <c r="Q52" i="3"/>
  <c r="L52" i="3"/>
  <c r="I52" i="3"/>
  <c r="F52" i="3"/>
  <c r="H52" i="3"/>
  <c r="E52" i="3"/>
  <c r="O52" i="3"/>
  <c r="J52" i="3"/>
  <c r="G52" i="3"/>
  <c r="T29" i="3"/>
  <c r="V29" i="3"/>
  <c r="U29" i="3"/>
  <c r="N29" i="3"/>
  <c r="S29" i="3"/>
  <c r="R29" i="3"/>
  <c r="M29" i="3"/>
  <c r="Q29" i="3"/>
  <c r="K29" i="3"/>
  <c r="O29" i="3"/>
  <c r="L29" i="3"/>
  <c r="P29" i="3"/>
  <c r="J29" i="3"/>
  <c r="F29" i="3"/>
  <c r="I29" i="3"/>
  <c r="E29" i="3"/>
  <c r="G29" i="3"/>
  <c r="H29" i="3"/>
  <c r="T10" i="3"/>
  <c r="V10" i="3"/>
  <c r="U10" i="3"/>
  <c r="N10" i="3"/>
  <c r="R10" i="3"/>
  <c r="M10" i="3"/>
  <c r="K10" i="3"/>
  <c r="S10" i="3"/>
  <c r="P10" i="3"/>
  <c r="L10" i="3"/>
  <c r="Q10" i="3"/>
  <c r="H10" i="3"/>
  <c r="F10" i="3"/>
  <c r="O10" i="3"/>
  <c r="J10" i="3"/>
  <c r="E10" i="3"/>
  <c r="G10" i="3"/>
  <c r="I10" i="3"/>
  <c r="T63" i="3"/>
  <c r="V63" i="3"/>
  <c r="U63" i="3"/>
  <c r="N63" i="3"/>
  <c r="S63" i="3"/>
  <c r="R63" i="3"/>
  <c r="M63" i="3"/>
  <c r="K63" i="3"/>
  <c r="Q63" i="3"/>
  <c r="O63" i="3"/>
  <c r="J63" i="3"/>
  <c r="L63" i="3"/>
  <c r="I63" i="3"/>
  <c r="F63" i="3"/>
  <c r="H63" i="3"/>
  <c r="E63" i="3"/>
  <c r="P63" i="3"/>
  <c r="G63" i="3"/>
  <c r="T7" i="3"/>
  <c r="V7" i="3"/>
  <c r="U7" i="3"/>
  <c r="N7" i="3"/>
  <c r="P7" i="3"/>
  <c r="R7" i="3"/>
  <c r="M7" i="3"/>
  <c r="S7" i="3"/>
  <c r="Q7" i="3"/>
  <c r="K7" i="3"/>
  <c r="J7" i="3"/>
  <c r="L7" i="3"/>
  <c r="F7" i="3"/>
  <c r="O7" i="3"/>
  <c r="I7" i="3"/>
  <c r="H7" i="3"/>
  <c r="E7" i="3"/>
  <c r="G7" i="3"/>
  <c r="T20" i="3"/>
  <c r="V20" i="3"/>
  <c r="S20" i="3"/>
  <c r="U20" i="3"/>
  <c r="N20" i="3"/>
  <c r="P20" i="3"/>
  <c r="R20" i="3"/>
  <c r="M20" i="3"/>
  <c r="K20" i="3"/>
  <c r="O20" i="3"/>
  <c r="J20" i="3"/>
  <c r="L20" i="3"/>
  <c r="Q20" i="3"/>
  <c r="G20" i="3"/>
  <c r="F20" i="3"/>
  <c r="E20" i="3"/>
  <c r="I20" i="3"/>
  <c r="H20" i="3"/>
  <c r="T59" i="3"/>
  <c r="V59" i="3"/>
  <c r="S59" i="3"/>
  <c r="U59" i="3"/>
  <c r="N59" i="3"/>
  <c r="P59" i="3"/>
  <c r="R59" i="3"/>
  <c r="M59" i="3"/>
  <c r="O59" i="3"/>
  <c r="K59" i="3"/>
  <c r="Q59" i="3"/>
  <c r="J59" i="3"/>
  <c r="L59" i="3"/>
  <c r="G59" i="3"/>
  <c r="H59" i="3"/>
  <c r="I59" i="3"/>
  <c r="F59" i="3"/>
  <c r="E59" i="3"/>
  <c r="C122" i="3"/>
  <c r="C116" i="3"/>
  <c r="C89" i="3"/>
  <c r="C81" i="3"/>
  <c r="C38" i="3"/>
  <c r="C59" i="3"/>
  <c r="D97" i="3"/>
  <c r="D54" i="3"/>
  <c r="D12" i="3"/>
  <c r="D24" i="3"/>
  <c r="D36" i="3"/>
  <c r="E85" i="3"/>
  <c r="E36" i="3"/>
  <c r="F109" i="3"/>
  <c r="F86" i="3"/>
  <c r="F18" i="3"/>
  <c r="G101" i="3"/>
  <c r="G107" i="3"/>
  <c r="G56" i="3"/>
  <c r="H105" i="3"/>
  <c r="H82" i="3"/>
  <c r="I77" i="3"/>
  <c r="N96" i="3"/>
  <c r="U98" i="3"/>
  <c r="T98" i="3"/>
  <c r="V98" i="3"/>
  <c r="P98" i="3"/>
  <c r="S98" i="3"/>
  <c r="R98" i="3"/>
  <c r="O98" i="3"/>
  <c r="Q98" i="3"/>
  <c r="J98" i="3"/>
  <c r="L98" i="3"/>
  <c r="N98" i="3"/>
  <c r="I98" i="3"/>
  <c r="K98" i="3"/>
  <c r="M98" i="3"/>
  <c r="G98" i="3"/>
  <c r="H98" i="3"/>
  <c r="D98" i="3"/>
  <c r="F98" i="3"/>
  <c r="S45" i="3"/>
  <c r="U45" i="3"/>
  <c r="T45" i="3"/>
  <c r="P45" i="3"/>
  <c r="R45" i="3"/>
  <c r="V45" i="3"/>
  <c r="O45" i="3"/>
  <c r="Q45" i="3"/>
  <c r="M45" i="3"/>
  <c r="J45" i="3"/>
  <c r="L45" i="3"/>
  <c r="I45" i="3"/>
  <c r="K45" i="3"/>
  <c r="N45" i="3"/>
  <c r="H45" i="3"/>
  <c r="G45" i="3"/>
  <c r="D45" i="3"/>
  <c r="F45" i="3"/>
  <c r="V55" i="3"/>
  <c r="N55" i="3"/>
  <c r="U55" i="3"/>
  <c r="T55" i="3"/>
  <c r="S55" i="3"/>
  <c r="R55" i="3"/>
  <c r="O55" i="3"/>
  <c r="M55" i="3"/>
  <c r="Q55" i="3"/>
  <c r="P55" i="3"/>
  <c r="L55" i="3"/>
  <c r="I55" i="3"/>
  <c r="F55" i="3"/>
  <c r="J55" i="3"/>
  <c r="K55" i="3"/>
  <c r="G55" i="3"/>
  <c r="H55" i="3"/>
  <c r="V114" i="3"/>
  <c r="S114" i="3"/>
  <c r="N114" i="3"/>
  <c r="R114" i="3"/>
  <c r="O114" i="3"/>
  <c r="T114" i="3"/>
  <c r="M114" i="3"/>
  <c r="L114" i="3"/>
  <c r="P114" i="3"/>
  <c r="F114" i="3"/>
  <c r="U114" i="3"/>
  <c r="K114" i="3"/>
  <c r="Q114" i="3"/>
  <c r="I114" i="3"/>
  <c r="G114" i="3"/>
  <c r="J114" i="3"/>
  <c r="V66" i="3"/>
  <c r="S66" i="3"/>
  <c r="N66" i="3"/>
  <c r="T66" i="3"/>
  <c r="R66" i="3"/>
  <c r="U66" i="3"/>
  <c r="O66" i="3"/>
  <c r="P66" i="3"/>
  <c r="M66" i="3"/>
  <c r="L66" i="3"/>
  <c r="Q66" i="3"/>
  <c r="F66" i="3"/>
  <c r="J66" i="3"/>
  <c r="C66" i="3"/>
  <c r="K66" i="3"/>
  <c r="G66" i="3"/>
  <c r="I66" i="3"/>
  <c r="V71" i="3"/>
  <c r="S71" i="3"/>
  <c r="N71" i="3"/>
  <c r="U71" i="3"/>
  <c r="R71" i="3"/>
  <c r="O71" i="3"/>
  <c r="P71" i="3"/>
  <c r="Q71" i="3"/>
  <c r="T71" i="3"/>
  <c r="L71" i="3"/>
  <c r="M71" i="3"/>
  <c r="I71" i="3"/>
  <c r="F71" i="3"/>
  <c r="K71" i="3"/>
  <c r="C71" i="3"/>
  <c r="H71" i="3"/>
  <c r="J71" i="3"/>
  <c r="G71" i="3"/>
  <c r="V72" i="3"/>
  <c r="S72" i="3"/>
  <c r="N72" i="3"/>
  <c r="R72" i="3"/>
  <c r="T72" i="3"/>
  <c r="O72" i="3"/>
  <c r="L72" i="3"/>
  <c r="P72" i="3"/>
  <c r="U72" i="3"/>
  <c r="J72" i="3"/>
  <c r="M72" i="3"/>
  <c r="F72" i="3"/>
  <c r="Q72" i="3"/>
  <c r="C72" i="3"/>
  <c r="I72" i="3"/>
  <c r="K72" i="3"/>
  <c r="G72" i="3"/>
  <c r="H72" i="3"/>
  <c r="V78" i="3"/>
  <c r="S78" i="3"/>
  <c r="T78" i="3"/>
  <c r="N78" i="3"/>
  <c r="R78" i="3"/>
  <c r="U78" i="3"/>
  <c r="O78" i="3"/>
  <c r="P78" i="3"/>
  <c r="L78" i="3"/>
  <c r="Q78" i="3"/>
  <c r="F78" i="3"/>
  <c r="K78" i="3"/>
  <c r="C78" i="3"/>
  <c r="J78" i="3"/>
  <c r="G78" i="3"/>
  <c r="I78" i="3"/>
  <c r="V31" i="3"/>
  <c r="S31" i="3"/>
  <c r="N31" i="3"/>
  <c r="U31" i="3"/>
  <c r="R31" i="3"/>
  <c r="O31" i="3"/>
  <c r="T31" i="3"/>
  <c r="Q31" i="3"/>
  <c r="L31" i="3"/>
  <c r="P31" i="3"/>
  <c r="M31" i="3"/>
  <c r="I31" i="3"/>
  <c r="F31" i="3"/>
  <c r="H31" i="3"/>
  <c r="C31" i="3"/>
  <c r="K31" i="3"/>
  <c r="G31" i="3"/>
  <c r="V21" i="3"/>
  <c r="S21" i="3"/>
  <c r="N21" i="3"/>
  <c r="T21" i="3"/>
  <c r="R21" i="3"/>
  <c r="O21" i="3"/>
  <c r="M21" i="3"/>
  <c r="P21" i="3"/>
  <c r="U21" i="3"/>
  <c r="L21" i="3"/>
  <c r="Q21" i="3"/>
  <c r="F21" i="3"/>
  <c r="K21" i="3"/>
  <c r="C21" i="3"/>
  <c r="J21" i="3"/>
  <c r="I21" i="3"/>
  <c r="H21" i="3"/>
  <c r="G21" i="3"/>
  <c r="V93" i="3"/>
  <c r="S93" i="3"/>
  <c r="T93" i="3"/>
  <c r="N93" i="3"/>
  <c r="R93" i="3"/>
  <c r="U93" i="3"/>
  <c r="O93" i="3"/>
  <c r="P93" i="3"/>
  <c r="L93" i="3"/>
  <c r="Q93" i="3"/>
  <c r="M93" i="3"/>
  <c r="F93" i="3"/>
  <c r="C93" i="3"/>
  <c r="I93" i="3"/>
  <c r="H93" i="3"/>
  <c r="G93" i="3"/>
  <c r="K93" i="3"/>
  <c r="V6" i="3"/>
  <c r="S6" i="3"/>
  <c r="N6" i="3"/>
  <c r="U6" i="3"/>
  <c r="R6" i="3"/>
  <c r="O6" i="3"/>
  <c r="T6" i="3"/>
  <c r="Q6" i="3"/>
  <c r="M6" i="3"/>
  <c r="L6" i="3"/>
  <c r="P6" i="3"/>
  <c r="I6" i="3"/>
  <c r="F6" i="3"/>
  <c r="C6" i="3"/>
  <c r="K6" i="3"/>
  <c r="J6" i="3"/>
  <c r="C110" i="3"/>
  <c r="C115" i="3"/>
  <c r="C88" i="3"/>
  <c r="C48" i="3"/>
  <c r="C45" i="3"/>
  <c r="D76" i="3"/>
  <c r="D60" i="3"/>
  <c r="D87" i="3"/>
  <c r="D74" i="3"/>
  <c r="D34" i="3"/>
  <c r="E98" i="3"/>
  <c r="E80" i="3"/>
  <c r="E79" i="3"/>
  <c r="E14" i="3"/>
  <c r="E22" i="3"/>
  <c r="F76" i="3"/>
  <c r="F103" i="3"/>
  <c r="G76" i="3"/>
  <c r="G94" i="3"/>
  <c r="G74" i="3"/>
  <c r="H116" i="3"/>
  <c r="H56" i="3"/>
  <c r="I43" i="3"/>
  <c r="K121" i="3"/>
  <c r="O115" i="3"/>
  <c r="V83" i="3"/>
  <c r="S83" i="3"/>
  <c r="U83" i="3"/>
  <c r="N83" i="3"/>
  <c r="P83" i="3"/>
  <c r="R83" i="3"/>
  <c r="O83" i="3"/>
  <c r="T83" i="3"/>
  <c r="Q83" i="3"/>
  <c r="H83" i="3"/>
  <c r="L83" i="3"/>
  <c r="I83" i="3"/>
  <c r="K83" i="3"/>
  <c r="G83" i="3"/>
  <c r="J83" i="3"/>
  <c r="M83" i="3"/>
  <c r="V41" i="3"/>
  <c r="S41" i="3"/>
  <c r="U41" i="3"/>
  <c r="N41" i="3"/>
  <c r="P41" i="3"/>
  <c r="R41" i="3"/>
  <c r="T41" i="3"/>
  <c r="M41" i="3"/>
  <c r="O41" i="3"/>
  <c r="Q41" i="3"/>
  <c r="H41" i="3"/>
  <c r="L41" i="3"/>
  <c r="I41" i="3"/>
  <c r="K41" i="3"/>
  <c r="G41" i="3"/>
  <c r="V16" i="3"/>
  <c r="S16" i="3"/>
  <c r="U16" i="3"/>
  <c r="N16" i="3"/>
  <c r="P16" i="3"/>
  <c r="R16" i="3"/>
  <c r="M16" i="3"/>
  <c r="O16" i="3"/>
  <c r="T16" i="3"/>
  <c r="Q16" i="3"/>
  <c r="H16" i="3"/>
  <c r="L16" i="3"/>
  <c r="I16" i="3"/>
  <c r="K16" i="3"/>
  <c r="G16" i="3"/>
  <c r="J16" i="3"/>
  <c r="V5" i="3"/>
  <c r="S5" i="3"/>
  <c r="U5" i="3"/>
  <c r="N5" i="3"/>
  <c r="P5" i="3"/>
  <c r="T5" i="3"/>
  <c r="R5" i="3"/>
  <c r="M5" i="3"/>
  <c r="O5" i="3"/>
  <c r="Q5" i="3"/>
  <c r="H5" i="3"/>
  <c r="L5" i="3"/>
  <c r="I5" i="3"/>
  <c r="K5" i="3"/>
  <c r="J5" i="3"/>
  <c r="G5" i="3"/>
  <c r="V26" i="3"/>
  <c r="S26" i="3"/>
  <c r="U26" i="3"/>
  <c r="R26" i="3"/>
  <c r="N26" i="3"/>
  <c r="P26" i="3"/>
  <c r="M26" i="3"/>
  <c r="O26" i="3"/>
  <c r="T26" i="3"/>
  <c r="Q26" i="3"/>
  <c r="H26" i="3"/>
  <c r="L26" i="3"/>
  <c r="I26" i="3"/>
  <c r="K26" i="3"/>
  <c r="J26" i="3"/>
  <c r="G26" i="3"/>
  <c r="E97" i="3"/>
  <c r="E54" i="3"/>
  <c r="E12" i="3"/>
  <c r="E24" i="3"/>
  <c r="E6" i="3"/>
  <c r="F115" i="3"/>
  <c r="F58" i="3"/>
  <c r="G116" i="3"/>
  <c r="G4" i="3"/>
  <c r="G28" i="3"/>
  <c r="H114" i="3"/>
  <c r="H69" i="3"/>
  <c r="I64" i="3"/>
  <c r="K111" i="3"/>
  <c r="P77" i="3"/>
  <c r="V119" i="3"/>
  <c r="S119" i="3"/>
  <c r="U119" i="3"/>
  <c r="N119" i="3"/>
  <c r="T119" i="3"/>
  <c r="P119" i="3"/>
  <c r="R119" i="3"/>
  <c r="O119" i="3"/>
  <c r="Q119" i="3"/>
  <c r="M119" i="3"/>
  <c r="H119" i="3"/>
  <c r="L119" i="3"/>
  <c r="I119" i="3"/>
  <c r="J119" i="3"/>
  <c r="K119" i="3"/>
  <c r="G119" i="3"/>
  <c r="V85" i="3"/>
  <c r="S85" i="3"/>
  <c r="U85" i="3"/>
  <c r="N85" i="3"/>
  <c r="P85" i="3"/>
  <c r="T85" i="3"/>
  <c r="R85" i="3"/>
  <c r="O85" i="3"/>
  <c r="Q85" i="3"/>
  <c r="H85" i="3"/>
  <c r="L85" i="3"/>
  <c r="I85" i="3"/>
  <c r="J85" i="3"/>
  <c r="M85" i="3"/>
  <c r="K85" i="3"/>
  <c r="G85" i="3"/>
  <c r="V42" i="3"/>
  <c r="S42" i="3"/>
  <c r="U42" i="3"/>
  <c r="N42" i="3"/>
  <c r="P42" i="3"/>
  <c r="R42" i="3"/>
  <c r="O42" i="3"/>
  <c r="Q42" i="3"/>
  <c r="H42" i="3"/>
  <c r="T42" i="3"/>
  <c r="L42" i="3"/>
  <c r="M42" i="3"/>
  <c r="I42" i="3"/>
  <c r="K42" i="3"/>
  <c r="J42" i="3"/>
  <c r="G42" i="3"/>
  <c r="V47" i="3"/>
  <c r="S47" i="3"/>
  <c r="U47" i="3"/>
  <c r="T47" i="3"/>
  <c r="N47" i="3"/>
  <c r="P47" i="3"/>
  <c r="R47" i="3"/>
  <c r="M47" i="3"/>
  <c r="O47" i="3"/>
  <c r="Q47" i="3"/>
  <c r="H47" i="3"/>
  <c r="L47" i="3"/>
  <c r="I47" i="3"/>
  <c r="K47" i="3"/>
  <c r="J47" i="3"/>
  <c r="G47" i="3"/>
  <c r="V68" i="3"/>
  <c r="S68" i="3"/>
  <c r="U68" i="3"/>
  <c r="R68" i="3"/>
  <c r="T68" i="3"/>
  <c r="N68" i="3"/>
  <c r="P68" i="3"/>
  <c r="M68" i="3"/>
  <c r="O68" i="3"/>
  <c r="Q68" i="3"/>
  <c r="H68" i="3"/>
  <c r="L68" i="3"/>
  <c r="I68" i="3"/>
  <c r="G68" i="3"/>
  <c r="K68" i="3"/>
  <c r="J68" i="3"/>
  <c r="V126" i="3"/>
  <c r="U126" i="3"/>
  <c r="S126" i="3"/>
  <c r="P126" i="3"/>
  <c r="T126" i="3"/>
  <c r="Q126" i="3"/>
  <c r="N126" i="3"/>
  <c r="H126" i="3"/>
  <c r="R126" i="3"/>
  <c r="O126" i="3"/>
  <c r="K126" i="3"/>
  <c r="L126" i="3"/>
  <c r="E126" i="3"/>
  <c r="M126" i="3"/>
  <c r="I126" i="3"/>
  <c r="J126" i="3"/>
  <c r="D126" i="3"/>
  <c r="V118" i="3"/>
  <c r="U118" i="3"/>
  <c r="T118" i="3"/>
  <c r="P118" i="3"/>
  <c r="S118" i="3"/>
  <c r="Q118" i="3"/>
  <c r="H118" i="3"/>
  <c r="O118" i="3"/>
  <c r="N118" i="3"/>
  <c r="M118" i="3"/>
  <c r="J118" i="3"/>
  <c r="E118" i="3"/>
  <c r="K118" i="3"/>
  <c r="L118" i="3"/>
  <c r="D118" i="3"/>
  <c r="V11" i="3"/>
  <c r="U11" i="3"/>
  <c r="P11" i="3"/>
  <c r="S11" i="3"/>
  <c r="T11" i="3"/>
  <c r="Q11" i="3"/>
  <c r="N11" i="3"/>
  <c r="H11" i="3"/>
  <c r="M11" i="3"/>
  <c r="R11" i="3"/>
  <c r="O11" i="3"/>
  <c r="K11" i="3"/>
  <c r="L11" i="3"/>
  <c r="I11" i="3"/>
  <c r="E11" i="3"/>
  <c r="J11" i="3"/>
  <c r="D11" i="3"/>
  <c r="V70" i="3"/>
  <c r="U70" i="3"/>
  <c r="P70" i="3"/>
  <c r="T70" i="3"/>
  <c r="Q70" i="3"/>
  <c r="S70" i="3"/>
  <c r="H70" i="3"/>
  <c r="O70" i="3"/>
  <c r="M70" i="3"/>
  <c r="R70" i="3"/>
  <c r="N70" i="3"/>
  <c r="J70" i="3"/>
  <c r="C70" i="3"/>
  <c r="E70" i="3"/>
  <c r="K70" i="3"/>
  <c r="I70" i="3"/>
  <c r="D70" i="3"/>
  <c r="V100" i="3"/>
  <c r="U100" i="3"/>
  <c r="S100" i="3"/>
  <c r="P100" i="3"/>
  <c r="Q100" i="3"/>
  <c r="T100" i="3"/>
  <c r="N100" i="3"/>
  <c r="H100" i="3"/>
  <c r="R100" i="3"/>
  <c r="M100" i="3"/>
  <c r="O100" i="3"/>
  <c r="K100" i="3"/>
  <c r="C100" i="3"/>
  <c r="E100" i="3"/>
  <c r="J100" i="3"/>
  <c r="L100" i="3"/>
  <c r="D100" i="3"/>
  <c r="V32" i="3"/>
  <c r="U32" i="3"/>
  <c r="P32" i="3"/>
  <c r="T32" i="3"/>
  <c r="S32" i="3"/>
  <c r="Q32" i="3"/>
  <c r="H32" i="3"/>
  <c r="O32" i="3"/>
  <c r="N32" i="3"/>
  <c r="M32" i="3"/>
  <c r="C32" i="3"/>
  <c r="L32" i="3"/>
  <c r="I32" i="3"/>
  <c r="E32" i="3"/>
  <c r="K32" i="3"/>
  <c r="R32" i="3"/>
  <c r="D32" i="3"/>
  <c r="J32" i="3"/>
  <c r="V46" i="3"/>
  <c r="U46" i="3"/>
  <c r="P46" i="3"/>
  <c r="Q46" i="3"/>
  <c r="S46" i="3"/>
  <c r="N46" i="3"/>
  <c r="H46" i="3"/>
  <c r="T46" i="3"/>
  <c r="M46" i="3"/>
  <c r="R46" i="3"/>
  <c r="O46" i="3"/>
  <c r="K46" i="3"/>
  <c r="C46" i="3"/>
  <c r="J46" i="3"/>
  <c r="E46" i="3"/>
  <c r="I46" i="3"/>
  <c r="D46" i="3"/>
  <c r="V27" i="3"/>
  <c r="U27" i="3"/>
  <c r="P27" i="3"/>
  <c r="S27" i="3"/>
  <c r="T27" i="3"/>
  <c r="Q27" i="3"/>
  <c r="H27" i="3"/>
  <c r="O27" i="3"/>
  <c r="R27" i="3"/>
  <c r="N27" i="3"/>
  <c r="M27" i="3"/>
  <c r="C27" i="3"/>
  <c r="E27" i="3"/>
  <c r="K27" i="3"/>
  <c r="L27" i="3"/>
  <c r="J27" i="3"/>
  <c r="D27" i="3"/>
  <c r="V40" i="3"/>
  <c r="U40" i="3"/>
  <c r="P40" i="3"/>
  <c r="T40" i="3"/>
  <c r="S40" i="3"/>
  <c r="Q40" i="3"/>
  <c r="N40" i="3"/>
  <c r="H40" i="3"/>
  <c r="R40" i="3"/>
  <c r="M40" i="3"/>
  <c r="O40" i="3"/>
  <c r="K40" i="3"/>
  <c r="C40" i="3"/>
  <c r="L40" i="3"/>
  <c r="J40" i="3"/>
  <c r="I40" i="3"/>
  <c r="E40" i="3"/>
  <c r="D40" i="3"/>
  <c r="V25" i="3"/>
  <c r="U25" i="3"/>
  <c r="P25" i="3"/>
  <c r="S25" i="3"/>
  <c r="R25" i="3"/>
  <c r="Q25" i="3"/>
  <c r="H25" i="3"/>
  <c r="T25" i="3"/>
  <c r="O25" i="3"/>
  <c r="N25" i="3"/>
  <c r="M25" i="3"/>
  <c r="C25" i="3"/>
  <c r="E25" i="3"/>
  <c r="G25" i="3"/>
  <c r="K25" i="3"/>
  <c r="I25" i="3"/>
  <c r="J25" i="3"/>
  <c r="D25" i="3"/>
  <c r="V33" i="3"/>
  <c r="U33" i="3"/>
  <c r="P33" i="3"/>
  <c r="R33" i="3"/>
  <c r="T33" i="3"/>
  <c r="S33" i="3"/>
  <c r="Q33" i="3"/>
  <c r="N33" i="3"/>
  <c r="H33" i="3"/>
  <c r="M33" i="3"/>
  <c r="I33" i="3"/>
  <c r="O33" i="3"/>
  <c r="C33" i="3"/>
  <c r="K33" i="3"/>
  <c r="J33" i="3"/>
  <c r="E33" i="3"/>
  <c r="L33" i="3"/>
  <c r="G33" i="3"/>
  <c r="D33" i="3"/>
  <c r="C105" i="3"/>
  <c r="C114" i="3"/>
  <c r="C62" i="3"/>
  <c r="C41" i="3"/>
  <c r="C37" i="3"/>
  <c r="C17" i="3"/>
  <c r="C39" i="3"/>
  <c r="D114" i="3"/>
  <c r="D71" i="3"/>
  <c r="D78" i="3"/>
  <c r="D21" i="3"/>
  <c r="D6" i="3"/>
  <c r="E109" i="3"/>
  <c r="E108" i="3"/>
  <c r="E43" i="3"/>
  <c r="E69" i="3"/>
  <c r="E26" i="3"/>
  <c r="F83" i="3"/>
  <c r="F95" i="3"/>
  <c r="F37" i="3"/>
  <c r="F22" i="3"/>
  <c r="G11" i="3"/>
  <c r="G32" i="3"/>
  <c r="G40" i="3"/>
  <c r="H113" i="3"/>
  <c r="H65" i="3"/>
  <c r="I27" i="3"/>
  <c r="K95" i="3"/>
  <c r="R118" i="3"/>
  <c r="AS124" i="2"/>
  <c r="AT733" i="2"/>
  <c r="AT680" i="2"/>
  <c r="AT564" i="2"/>
  <c r="AU733" i="2"/>
  <c r="AS416" i="2"/>
  <c r="AS393" i="2"/>
  <c r="AS473" i="2"/>
  <c r="AS73" i="2"/>
  <c r="AS171" i="2"/>
  <c r="AS387" i="2"/>
  <c r="AS17" i="2"/>
  <c r="AS289" i="2"/>
  <c r="AS273" i="2"/>
  <c r="AS67" i="2"/>
  <c r="AS240" i="2"/>
  <c r="AS209" i="2"/>
  <c r="AS374" i="2"/>
  <c r="AS510" i="2"/>
  <c r="AS135" i="2"/>
  <c r="AS694" i="2"/>
  <c r="AS557" i="2"/>
  <c r="AS9" i="2"/>
  <c r="AS681" i="2"/>
  <c r="AS672" i="2"/>
  <c r="AS247" i="2"/>
  <c r="AS356" i="2"/>
  <c r="AS52" i="2"/>
  <c r="AS545" i="2"/>
  <c r="AS89" i="2"/>
  <c r="AS462" i="2"/>
  <c r="AS725" i="2"/>
  <c r="AS730" i="2"/>
  <c r="AS22" i="2"/>
  <c r="AS279" i="2"/>
  <c r="AS431" i="2"/>
  <c r="AS10" i="2"/>
  <c r="AS267" i="2"/>
  <c r="AS532" i="2"/>
  <c r="AS507" i="2"/>
  <c r="AS371" i="2"/>
  <c r="AS737" i="2"/>
  <c r="AS491" i="2"/>
  <c r="AS193" i="2"/>
  <c r="AS581" i="2"/>
  <c r="AS552" i="2"/>
  <c r="AS222" i="2"/>
  <c r="AS70" i="2"/>
  <c r="AS314" i="2"/>
  <c r="AS570" i="2"/>
  <c r="AS88" i="2"/>
  <c r="AS430" i="2"/>
  <c r="AS44" i="2"/>
  <c r="AS553" i="2"/>
  <c r="AS407" i="2"/>
  <c r="AS565" i="2"/>
  <c r="AS648" i="2"/>
  <c r="AS28" i="2"/>
  <c r="AS265" i="2"/>
  <c r="AS58" i="2"/>
  <c r="AS686" i="2"/>
  <c r="AS276" i="2"/>
  <c r="AS631" i="2"/>
  <c r="AS188" i="2"/>
  <c r="AS468" i="2"/>
  <c r="AS436" i="2"/>
  <c r="AS673" i="2"/>
  <c r="AS8" i="2"/>
  <c r="AS269" i="2"/>
  <c r="AS702" i="2"/>
  <c r="AS441" i="2"/>
  <c r="AS464" i="2"/>
  <c r="AS660" i="2"/>
  <c r="AS266" i="2"/>
  <c r="AS286" i="2"/>
  <c r="AS517" i="2"/>
  <c r="AS693" i="2"/>
  <c r="AS130" i="2"/>
  <c r="AS93" i="2"/>
  <c r="AS96" i="2"/>
  <c r="AS61" i="2"/>
  <c r="AS703" i="2"/>
  <c r="AS619" i="2"/>
  <c r="AS24" i="2"/>
  <c r="AS80" i="2"/>
  <c r="AS492" i="2"/>
  <c r="AS489" i="2"/>
  <c r="AS512" i="2"/>
  <c r="AS84" i="2"/>
  <c r="AS479" i="2"/>
  <c r="AS353" i="2"/>
  <c r="AT270" i="2"/>
  <c r="AT533" i="2"/>
  <c r="AT599" i="2"/>
  <c r="AT426" i="2"/>
  <c r="AT571" i="2"/>
  <c r="AT663" i="2"/>
  <c r="AT500" i="2"/>
  <c r="AT400" i="2"/>
  <c r="AT477" i="2"/>
  <c r="AT555" i="2"/>
  <c r="AT29" i="2"/>
  <c r="AT402" i="2"/>
  <c r="AS483" i="2"/>
  <c r="AS593" i="2"/>
  <c r="AS542" i="2"/>
  <c r="AS318" i="2"/>
  <c r="AS594" i="2"/>
  <c r="AS437" i="2"/>
  <c r="AS583" i="2"/>
  <c r="AS451" i="2"/>
  <c r="AS272" i="2"/>
  <c r="AS580" i="2"/>
  <c r="AS189" i="2"/>
  <c r="AS671" i="2"/>
  <c r="AS366" i="2"/>
  <c r="AS147" i="2"/>
  <c r="AS121" i="2"/>
  <c r="AS31" i="2"/>
  <c r="AS2" i="2"/>
  <c r="AS447" i="2"/>
  <c r="AS186" i="2"/>
  <c r="AS110" i="2"/>
  <c r="AS187" i="2"/>
  <c r="AS312" i="2"/>
  <c r="AS43" i="2"/>
  <c r="AS537" i="2"/>
  <c r="AS174" i="2"/>
  <c r="AS324" i="2"/>
  <c r="AS667" i="2"/>
  <c r="AS25" i="2"/>
  <c r="AS253" i="2"/>
  <c r="AS204" i="2"/>
  <c r="AS733" i="2"/>
  <c r="AS680" i="2"/>
  <c r="AS564" i="2"/>
  <c r="AS499" i="2"/>
  <c r="AS270" i="2"/>
  <c r="AS526" i="2"/>
  <c r="AS551" i="2"/>
  <c r="AS533" i="2"/>
  <c r="AS646" i="2"/>
  <c r="AS72" i="2"/>
  <c r="AS599" i="2"/>
  <c r="AS311" i="2"/>
  <c r="AS106" i="2"/>
  <c r="AS426" i="2"/>
  <c r="AS596" i="2"/>
  <c r="AS182" i="2"/>
  <c r="AS571" i="2"/>
  <c r="AS448" i="2"/>
  <c r="AS256" i="2"/>
  <c r="AS213" i="2"/>
  <c r="AS119" i="2"/>
  <c r="AS172" i="2"/>
  <c r="AS591" i="2"/>
  <c r="AS392" i="2"/>
  <c r="AS560" i="2"/>
  <c r="AS450" i="2"/>
  <c r="AS521" i="2"/>
  <c r="AS254" i="2"/>
  <c r="AS20" i="2"/>
  <c r="AR20" i="2"/>
  <c r="AS337" i="2"/>
  <c r="AS301" i="2"/>
  <c r="AS126" i="2"/>
  <c r="AS432" i="2"/>
  <c r="AT689" i="2"/>
  <c r="AT438" i="2"/>
  <c r="AT624" i="2"/>
  <c r="AT567" i="2"/>
  <c r="AT332" i="2"/>
  <c r="AT701" i="2"/>
  <c r="AT502" i="2"/>
  <c r="AT238" i="2"/>
  <c r="AT237" i="2"/>
  <c r="AT653" i="2"/>
  <c r="AT313" i="2"/>
  <c r="AT120" i="2"/>
  <c r="AT628" i="2"/>
  <c r="AT659" i="2"/>
  <c r="AT79" i="2"/>
  <c r="AT198" i="2"/>
  <c r="AT609" i="2"/>
  <c r="AT329" i="2"/>
  <c r="AT408" i="2"/>
  <c r="AT637" i="2"/>
  <c r="AT260" i="2"/>
  <c r="AT668" i="2"/>
  <c r="AT105" i="2"/>
  <c r="AT225" i="2"/>
  <c r="AT378" i="2"/>
  <c r="AT463" i="2"/>
  <c r="AT159" i="2"/>
  <c r="AT352" i="2"/>
  <c r="AT33" i="2"/>
  <c r="AT169" i="2"/>
  <c r="AT343" i="2"/>
  <c r="AT118" i="2"/>
  <c r="AT541" i="2"/>
  <c r="AT131" i="2"/>
  <c r="AT148" i="2"/>
  <c r="AT224" i="2"/>
  <c r="AT166" i="2"/>
  <c r="AT207" i="2"/>
  <c r="AT467" i="2"/>
  <c r="AT488" i="2"/>
  <c r="AS3" i="2"/>
  <c r="AS268" i="2"/>
  <c r="AS640" i="2"/>
  <c r="AS133" i="2"/>
  <c r="AS47" i="2"/>
  <c r="AS602" i="2"/>
  <c r="AS30" i="2"/>
  <c r="AS713" i="2"/>
  <c r="AS639" i="2"/>
  <c r="AS244" i="2"/>
  <c r="AS515" i="2"/>
  <c r="AS732" i="2"/>
  <c r="AS457" i="2"/>
  <c r="AS465" i="2"/>
  <c r="AS588" i="2"/>
  <c r="AS460" i="2"/>
  <c r="AS420" i="2"/>
  <c r="AS525" i="2"/>
  <c r="AS645" i="2"/>
  <c r="AS469" i="2"/>
  <c r="AS443" i="2"/>
  <c r="AS607" i="2"/>
  <c r="AS397" i="2"/>
  <c r="AS540" i="2"/>
  <c r="AS27" i="2"/>
  <c r="AS183" i="2"/>
  <c r="AS624" i="2"/>
  <c r="AS502" i="2"/>
  <c r="AS313" i="2"/>
  <c r="AS79" i="2"/>
  <c r="AS637" i="2"/>
  <c r="AS225" i="2"/>
  <c r="AS352" i="2"/>
  <c r="AS118" i="2"/>
  <c r="AS224" i="2"/>
  <c r="AS488" i="2"/>
  <c r="AS115" i="2"/>
  <c r="AS493" i="2"/>
  <c r="AS719" i="2"/>
  <c r="AS388" i="2"/>
  <c r="AS320" i="2"/>
  <c r="AS632" i="2"/>
  <c r="AT700" i="2"/>
  <c r="AT697" i="2"/>
  <c r="AT212" i="2"/>
  <c r="AT561" i="2"/>
  <c r="AT706" i="2"/>
  <c r="AT211" i="2"/>
  <c r="AT598" i="2"/>
  <c r="AT601" i="2"/>
  <c r="AT241" i="2"/>
  <c r="AT528" i="2"/>
  <c r="AT613" i="2"/>
  <c r="AT348" i="2"/>
  <c r="AT160" i="2"/>
  <c r="AS406" i="2"/>
  <c r="AS734" i="2"/>
  <c r="AS710" i="2"/>
  <c r="AS538" i="2"/>
  <c r="AS363" i="2"/>
  <c r="AS315" i="2"/>
  <c r="AS665" i="2"/>
  <c r="AS281" i="2"/>
  <c r="AS427" i="2"/>
  <c r="AS300" i="2"/>
  <c r="AS310" i="2"/>
  <c r="AS48" i="2"/>
  <c r="AS731" i="2"/>
  <c r="AS455" i="2"/>
  <c r="AS513" i="2"/>
  <c r="AS722" i="2"/>
  <c r="AS577" i="2"/>
  <c r="AS108" i="2"/>
  <c r="AS34" i="2"/>
  <c r="AS516" i="2"/>
  <c r="AS59" i="2"/>
  <c r="AS496" i="2"/>
  <c r="AS423" i="2"/>
  <c r="AS438" i="2"/>
  <c r="AS701" i="2"/>
  <c r="AS653" i="2"/>
  <c r="AS659" i="2"/>
  <c r="AS329" i="2"/>
  <c r="AS668" i="2"/>
  <c r="AS463" i="2"/>
  <c r="AS169" i="2"/>
  <c r="AS131" i="2"/>
  <c r="AS207" i="2"/>
  <c r="AS292" i="2"/>
  <c r="AS357" i="2"/>
  <c r="AS411" i="2"/>
  <c r="AS625" i="2"/>
  <c r="AS275" i="2"/>
  <c r="AS478" i="2"/>
  <c r="AS727" i="2"/>
  <c r="AS684" i="2"/>
  <c r="AS208" i="2"/>
  <c r="AS155" i="2"/>
  <c r="AS117" i="2"/>
  <c r="AS615" i="2"/>
  <c r="AS158" i="2"/>
  <c r="AS87" i="2"/>
  <c r="AS51" i="2"/>
  <c r="AS71" i="2"/>
  <c r="AS647" i="2"/>
  <c r="AS173" i="2"/>
  <c r="AS735" i="2"/>
  <c r="AS656" i="2"/>
  <c r="AS325" i="2"/>
  <c r="AS197" i="2"/>
  <c r="AS252" i="2"/>
  <c r="AS92" i="2"/>
  <c r="AS201" i="2"/>
  <c r="AS136" i="2"/>
  <c r="AS472" i="2"/>
  <c r="AS165" i="2"/>
  <c r="AS39" i="2"/>
  <c r="AS362" i="2"/>
  <c r="AS546" i="2"/>
  <c r="AS486" i="2"/>
  <c r="AS355" i="2"/>
  <c r="AS629" i="2"/>
  <c r="AS650" i="2"/>
  <c r="AS251" i="2"/>
  <c r="AS572" i="2"/>
  <c r="AS18" i="2"/>
  <c r="AS246" i="2"/>
  <c r="AS259" i="2"/>
  <c r="AS381" i="2"/>
  <c r="AS474" i="2"/>
  <c r="AS723" i="2"/>
  <c r="AS390" i="2"/>
  <c r="AS100" i="2"/>
  <c r="AS336" i="2"/>
  <c r="AS559" i="2"/>
  <c r="AS396" i="2"/>
  <c r="AS425" i="2"/>
  <c r="AS712" i="2"/>
  <c r="AS524" i="2"/>
  <c r="AS299" i="2"/>
  <c r="AS139" i="2"/>
  <c r="AS56" i="2"/>
  <c r="AS584" i="2"/>
  <c r="AS263" i="2"/>
  <c r="AS383" i="2"/>
  <c r="AS221" i="2"/>
  <c r="AS162" i="2"/>
  <c r="AR162" i="2"/>
  <c r="AS77" i="2"/>
  <c r="AS157" i="2"/>
  <c r="AS636" i="2"/>
  <c r="AS333" i="2"/>
  <c r="AS604" i="2"/>
  <c r="AS677" i="2"/>
  <c r="AS229" i="2"/>
  <c r="AS32" i="2"/>
  <c r="AS505" i="2"/>
  <c r="AS274" i="2"/>
  <c r="AS40" i="2"/>
  <c r="AS421" i="2"/>
  <c r="AS60" i="2"/>
  <c r="AS227" i="2"/>
  <c r="AS42" i="2"/>
  <c r="AS360" i="2"/>
  <c r="AS113" i="2"/>
  <c r="AS689" i="2"/>
  <c r="AS332" i="2"/>
  <c r="AS237" i="2"/>
  <c r="AS628" i="2"/>
  <c r="AS609" i="2"/>
  <c r="AS260" i="2"/>
  <c r="AS378" i="2"/>
  <c r="AS33" i="2"/>
  <c r="AS541" i="2"/>
  <c r="AS166" i="2"/>
  <c r="AS134" i="2"/>
  <c r="AS418" i="2"/>
  <c r="AS152" i="2"/>
  <c r="AS481" i="2"/>
  <c r="AS153" i="2"/>
  <c r="AS81" i="2"/>
  <c r="AS547" i="2"/>
  <c r="AS471" i="2"/>
  <c r="AS523" i="2"/>
  <c r="AS655" i="2"/>
  <c r="AS704" i="2"/>
  <c r="AS409" i="2"/>
  <c r="AS729" i="2"/>
  <c r="AS327" i="2"/>
  <c r="AS666" i="2"/>
  <c r="AS717" i="2"/>
  <c r="AS351" i="2"/>
  <c r="AS589" i="2"/>
  <c r="AS184" i="2"/>
  <c r="AS220" i="2"/>
  <c r="AS178" i="2"/>
  <c r="AS700" i="2"/>
  <c r="AS697" i="2"/>
  <c r="AS212" i="2"/>
  <c r="AS561" i="2"/>
  <c r="AS706" i="2"/>
  <c r="AS211" i="2"/>
  <c r="AS598" i="2"/>
  <c r="AS601" i="2"/>
  <c r="AS241" i="2"/>
  <c r="AS528" i="2"/>
  <c r="AS613" i="2"/>
  <c r="AS348" i="2"/>
  <c r="AS160" i="2"/>
  <c r="AS323" i="2"/>
  <c r="AS535" i="2"/>
  <c r="AS508" i="2"/>
  <c r="AS19" i="2"/>
  <c r="AS322" i="2"/>
  <c r="AS258" i="2"/>
  <c r="AS305" i="2"/>
  <c r="AS202" i="2"/>
  <c r="AS232" i="2"/>
  <c r="AS303" i="2"/>
  <c r="AS91" i="2"/>
  <c r="AS644" i="2"/>
  <c r="AS63" i="2"/>
  <c r="AS605" i="2"/>
  <c r="AS13" i="2"/>
  <c r="AS334" i="2"/>
  <c r="AS50" i="2"/>
  <c r="AS433" i="2"/>
  <c r="AS578" i="2"/>
  <c r="AS103" i="2"/>
  <c r="AS592" i="2"/>
  <c r="AS199" i="2"/>
  <c r="AS219" i="2"/>
  <c r="AS214" i="2"/>
  <c r="AS215" i="2"/>
  <c r="AS277" i="2"/>
  <c r="AS6" i="2"/>
  <c r="AS26" i="2"/>
  <c r="AS612" i="2"/>
  <c r="AS328" i="2"/>
  <c r="AS347" i="2"/>
  <c r="AS288" i="2"/>
  <c r="AS46" i="2"/>
  <c r="AS82" i="2"/>
  <c r="AS37" i="2"/>
  <c r="AS176" i="2"/>
  <c r="AS350" i="2"/>
  <c r="AS567" i="2"/>
  <c r="AS238" i="2"/>
  <c r="AS120" i="2"/>
  <c r="AS198" i="2"/>
  <c r="AS408" i="2"/>
  <c r="AS105" i="2"/>
  <c r="AS159" i="2"/>
  <c r="AS343" i="2"/>
  <c r="AS148" i="2"/>
  <c r="AS467" i="2"/>
  <c r="AS331" i="2"/>
  <c r="AS678" i="2"/>
  <c r="AS674" i="2"/>
  <c r="AS109" i="2"/>
  <c r="AS716" i="2"/>
  <c r="AS683" i="2"/>
  <c r="AS349" i="2"/>
  <c r="AS410" i="2"/>
  <c r="AS708" i="2"/>
  <c r="AS375" i="2"/>
  <c r="AS223" i="2"/>
  <c r="AS245" i="2"/>
  <c r="AS620" i="2"/>
  <c r="AS641" i="2"/>
  <c r="AS161" i="2"/>
  <c r="AS573" i="2"/>
  <c r="AS64" i="2"/>
  <c r="AS57" i="2"/>
  <c r="AS715" i="2"/>
  <c r="AS231" i="2"/>
  <c r="AS346" i="2"/>
  <c r="AS575" i="2"/>
  <c r="AS504" i="2"/>
  <c r="AS582" i="2"/>
  <c r="AS175" i="2"/>
  <c r="AS445" i="2"/>
  <c r="AS290" i="2"/>
  <c r="AS12" i="2"/>
  <c r="AS170" i="2"/>
  <c r="AS494" i="2"/>
  <c r="AS294" i="2"/>
  <c r="AS243" i="2"/>
  <c r="AS440" i="2"/>
  <c r="AS123" i="2"/>
  <c r="AS11" i="2"/>
  <c r="AS458" i="2"/>
  <c r="AS141" i="2"/>
  <c r="AS248" i="2"/>
  <c r="AS164" i="2"/>
  <c r="AS676" i="2"/>
  <c r="AS603" i="2"/>
  <c r="AS544" i="2"/>
  <c r="AS282" i="2"/>
  <c r="AS439" i="2"/>
  <c r="AS617" i="2"/>
  <c r="AS682" i="2"/>
  <c r="AS192" i="2"/>
  <c r="AS138" i="2"/>
  <c r="AS239" i="2"/>
  <c r="AS180" i="2"/>
  <c r="AS642" i="2"/>
  <c r="AS635" i="2"/>
  <c r="AS670" i="2"/>
  <c r="AS14" i="2"/>
  <c r="AS210" i="2"/>
  <c r="AS317" i="2"/>
  <c r="AS358" i="2"/>
  <c r="AS335" i="2"/>
  <c r="AS529" i="2"/>
  <c r="AS140" i="2"/>
  <c r="AS501" i="2"/>
  <c r="AS444" i="2"/>
  <c r="AS284" i="2"/>
  <c r="AS398" i="2"/>
  <c r="AS466" i="2"/>
  <c r="AS498" i="2"/>
  <c r="AS550" i="2"/>
  <c r="AS380" i="2"/>
  <c r="AS257" i="2"/>
  <c r="AS511" i="2"/>
  <c r="AS634" i="2"/>
  <c r="AS291" i="2"/>
  <c r="AS664" i="2"/>
  <c r="AS365" i="2"/>
  <c r="AS283" i="2"/>
  <c r="AS736" i="2"/>
  <c r="AS403" i="2"/>
  <c r="AS373" i="2"/>
  <c r="AS99" i="2"/>
  <c r="AS125" i="2"/>
  <c r="AS428" i="2"/>
  <c r="AS685" i="2"/>
  <c r="AS721" i="2"/>
  <c r="AS74" i="2"/>
  <c r="AS627" i="2"/>
  <c r="AS55" i="2"/>
  <c r="AS145" i="2"/>
  <c r="AS179" i="2"/>
  <c r="AS142" i="2"/>
  <c r="AS522" i="2"/>
  <c r="AS195" i="2"/>
  <c r="AS280" i="2"/>
  <c r="AS412" i="2"/>
  <c r="AS271" i="2"/>
  <c r="AS151" i="2"/>
  <c r="AS385" i="2"/>
  <c r="AS36" i="2"/>
  <c r="AS167" i="2"/>
  <c r="AS495" i="2"/>
  <c r="AS369" i="2"/>
  <c r="AS606" i="2"/>
  <c r="AT693" i="2"/>
  <c r="AT581" i="2"/>
  <c r="AT430" i="2"/>
  <c r="AT209" i="2"/>
  <c r="AT265" i="2"/>
  <c r="AT462" i="2"/>
  <c r="AT702" i="2"/>
  <c r="AT267" i="2"/>
  <c r="AT672" i="2"/>
  <c r="AT130" i="2"/>
  <c r="AT273" i="2"/>
  <c r="AT44" i="2"/>
  <c r="AT552" i="2"/>
  <c r="AT374" i="2"/>
  <c r="AT58" i="2"/>
  <c r="AT393" i="2"/>
  <c r="AT725" i="2"/>
  <c r="AT441" i="2"/>
  <c r="AT247" i="2"/>
  <c r="AT532" i="2"/>
  <c r="AT93" i="2"/>
  <c r="AT553" i="2"/>
  <c r="AT222" i="2"/>
  <c r="AT510" i="2"/>
  <c r="AT686" i="2"/>
  <c r="AT473" i="2"/>
  <c r="AT730" i="2"/>
  <c r="AT464" i="2"/>
  <c r="AT356" i="2"/>
  <c r="AT507" i="2"/>
  <c r="AT96" i="2"/>
  <c r="AT276" i="2"/>
  <c r="AT67" i="2"/>
  <c r="AT631" i="2"/>
  <c r="AT135" i="2"/>
  <c r="AS98" i="2"/>
  <c r="AS216" i="2"/>
  <c r="AS728" i="2"/>
  <c r="AS149" i="2"/>
  <c r="AS590" i="2"/>
  <c r="AS308" i="2"/>
  <c r="AS539" i="2"/>
  <c r="AS530" i="2"/>
  <c r="AS83" i="2"/>
  <c r="AS372" i="2"/>
  <c r="AS724" i="2"/>
  <c r="AS389" i="2"/>
  <c r="AS623" i="2"/>
  <c r="AS298" i="2"/>
  <c r="AS296" i="2"/>
  <c r="AS278" i="2"/>
  <c r="AS379" i="2"/>
  <c r="AS234" i="2"/>
  <c r="AS714" i="2"/>
  <c r="AS554" i="2"/>
  <c r="AS449" i="2"/>
  <c r="AS687" i="2"/>
  <c r="AS295" i="2"/>
  <c r="AS675" i="2"/>
  <c r="AS15" i="2"/>
  <c r="AS168" i="2"/>
  <c r="AS304" i="2"/>
  <c r="AS452" i="2"/>
  <c r="AS568" i="2"/>
  <c r="AS85" i="2"/>
  <c r="AS354" i="2"/>
  <c r="AS569" i="2"/>
  <c r="AS487" i="2"/>
  <c r="AS53" i="2"/>
  <c r="AS618" i="2"/>
  <c r="AS49" i="2"/>
  <c r="AS638" i="2"/>
  <c r="AS367" i="2"/>
  <c r="AS316" i="2"/>
  <c r="AS509" i="2"/>
  <c r="AS228" i="2"/>
  <c r="AS190" i="2"/>
  <c r="AT681" i="2"/>
  <c r="AT289" i="2"/>
  <c r="AT416" i="2"/>
  <c r="AS679" i="2"/>
  <c r="AS497" i="2"/>
  <c r="AS688" i="2"/>
  <c r="AS414" i="2"/>
  <c r="AS150" i="2"/>
  <c r="AS261" i="2"/>
  <c r="AS692" i="2"/>
  <c r="AS107" i="2"/>
  <c r="AS705" i="2"/>
  <c r="AS163" i="2"/>
  <c r="AS78" i="2"/>
  <c r="AS610" i="2"/>
  <c r="AS558" i="2"/>
  <c r="AS586" i="2"/>
  <c r="AS711" i="2"/>
  <c r="AS556" i="2"/>
  <c r="AS482" i="2"/>
  <c r="AS630" i="2"/>
  <c r="AS285" i="2"/>
  <c r="AS287" i="2"/>
  <c r="AS461" i="2"/>
  <c r="AS236" i="2"/>
  <c r="AS394" i="2"/>
  <c r="AS206" i="2"/>
  <c r="AS548" i="2"/>
  <c r="AS144" i="2"/>
  <c r="AS321" i="2"/>
  <c r="AS424" i="2"/>
  <c r="AS536" i="2"/>
  <c r="AS297" i="2"/>
  <c r="AT738" i="2"/>
  <c r="AT483" i="2"/>
  <c r="AT695" i="2"/>
  <c r="AT593" i="2"/>
  <c r="AT127" i="2"/>
  <c r="AT542" i="2"/>
  <c r="AT101" i="2"/>
  <c r="AT318" i="2"/>
  <c r="AT718" i="2"/>
  <c r="AT594" i="2"/>
  <c r="AT649" i="2"/>
  <c r="AT437" i="2"/>
  <c r="AT518" i="2"/>
  <c r="AT583" i="2"/>
  <c r="AT485" i="2"/>
  <c r="AT451" i="2"/>
  <c r="AT563" i="2"/>
  <c r="AT272" i="2"/>
  <c r="AT69" i="2"/>
  <c r="AT580" i="2"/>
  <c r="AT661" i="2"/>
  <c r="AT189" i="2"/>
  <c r="AT531" i="2"/>
  <c r="AT671" i="2"/>
  <c r="AT293" i="2"/>
  <c r="AT366" i="2"/>
  <c r="AT116" i="2"/>
  <c r="AT147" i="2"/>
  <c r="AT181" i="2"/>
  <c r="AT121" i="2"/>
  <c r="AT86" i="2"/>
  <c r="AT31" i="2"/>
  <c r="AT66" i="2"/>
  <c r="AT2" i="2"/>
  <c r="AT128" i="2"/>
  <c r="AT447" i="2"/>
  <c r="AT338" i="2"/>
  <c r="AT186" i="2"/>
  <c r="AT95" i="2"/>
  <c r="AT110" i="2"/>
  <c r="AT344" i="2"/>
  <c r="AT187" i="2"/>
  <c r="AT200" i="2"/>
  <c r="AT312" i="2"/>
  <c r="AT657" i="2"/>
  <c r="AT43" i="2"/>
  <c r="AT611" i="2"/>
  <c r="AT537" i="2"/>
  <c r="AT549" i="2"/>
  <c r="AT174" i="2"/>
  <c r="AT217" i="2"/>
  <c r="AT324" i="2"/>
  <c r="AT435" i="2"/>
  <c r="AS196" i="2"/>
  <c r="AS309" i="2"/>
  <c r="AS658" i="2"/>
  <c r="AS62" i="2"/>
  <c r="AS205" i="2"/>
  <c r="AS370" i="2"/>
  <c r="AT526" i="2"/>
  <c r="AT646" i="2"/>
  <c r="AT311" i="2"/>
  <c r="AT596" i="2"/>
  <c r="AT376" i="2"/>
  <c r="AT434" i="2"/>
  <c r="AT669" i="2"/>
  <c r="AT203" i="2"/>
  <c r="AT579" i="2"/>
  <c r="AT75" i="2"/>
  <c r="AT250" i="2"/>
  <c r="AT233" i="2"/>
  <c r="AT54" i="2"/>
  <c r="AT146" i="2"/>
  <c r="AT97" i="2"/>
  <c r="AT38" i="2"/>
  <c r="AT480" i="2"/>
  <c r="AT448" i="2"/>
  <c r="AT226" i="2"/>
  <c r="AT562" i="2"/>
  <c r="AT242" i="2"/>
  <c r="AT191" i="2"/>
  <c r="AT404" i="2"/>
  <c r="AT302" i="2"/>
  <c r="AT230" i="2"/>
  <c r="AT330" i="2"/>
  <c r="AT401" i="2"/>
  <c r="AT41" i="2"/>
  <c r="AT114" i="2"/>
  <c r="AT256" i="2"/>
  <c r="AT614" i="2"/>
  <c r="AT453" i="2"/>
  <c r="AT608" i="2"/>
  <c r="AT213" i="2"/>
  <c r="AT94" i="2"/>
  <c r="AS132" i="2"/>
  <c r="AS395" i="2"/>
  <c r="AS503" i="2"/>
  <c r="AS475" i="2"/>
  <c r="AS399" i="2"/>
  <c r="AS595" i="2"/>
  <c r="AT499" i="2"/>
  <c r="AT551" i="2"/>
  <c r="AT72" i="2"/>
  <c r="AT106" i="2"/>
  <c r="AT182" i="2"/>
  <c r="AT720" i="2"/>
  <c r="AT235" i="2"/>
  <c r="AT326" i="2"/>
  <c r="AT698" i="2"/>
  <c r="AT633" i="2"/>
  <c r="AT622" i="2"/>
  <c r="AT520" i="2"/>
  <c r="AS738" i="2"/>
  <c r="AS695" i="2"/>
  <c r="AS127" i="2"/>
  <c r="AS101" i="2"/>
  <c r="AS718" i="2"/>
  <c r="AS649" i="2"/>
  <c r="AS518" i="2"/>
  <c r="AS485" i="2"/>
  <c r="AS563" i="2"/>
  <c r="AS69" i="2"/>
  <c r="AS661" i="2"/>
  <c r="AS531" i="2"/>
  <c r="AS293" i="2"/>
  <c r="AS116" i="2"/>
  <c r="AS181" i="2"/>
  <c r="AS86" i="2"/>
  <c r="AS66" i="2"/>
  <c r="AS128" i="2"/>
  <c r="AS338" i="2"/>
  <c r="AS95" i="2"/>
  <c r="AS344" i="2"/>
  <c r="AS200" i="2"/>
  <c r="AS657" i="2"/>
  <c r="AS611" i="2"/>
  <c r="AS549" i="2"/>
  <c r="AS217" i="2"/>
  <c r="AS435" i="2"/>
  <c r="AS384" i="2"/>
  <c r="AS339" i="2"/>
  <c r="AS90" i="2"/>
  <c r="AS600" i="2"/>
  <c r="AS368" i="2"/>
  <c r="AT710" i="2"/>
  <c r="AT728" i="2"/>
  <c r="AT640" i="2"/>
  <c r="AT584" i="2"/>
  <c r="AT466" i="2"/>
  <c r="AT644" i="2"/>
  <c r="AT538" i="2"/>
  <c r="AT591" i="2"/>
  <c r="AT149" i="2"/>
  <c r="AT133" i="2"/>
  <c r="AT263" i="2"/>
  <c r="AT498" i="2"/>
  <c r="AT63" i="2"/>
  <c r="AT363" i="2"/>
  <c r="AT590" i="2"/>
  <c r="AT392" i="2"/>
  <c r="AT383" i="2"/>
  <c r="AT47" i="2"/>
  <c r="AT550" i="2"/>
  <c r="AT605" i="2"/>
  <c r="AT315" i="2"/>
  <c r="AT308" i="2"/>
  <c r="AT560" i="2"/>
  <c r="AT221" i="2"/>
  <c r="AT380" i="2"/>
  <c r="AT602" i="2"/>
  <c r="AT13" i="2"/>
  <c r="AT665" i="2"/>
  <c r="AT539" i="2"/>
  <c r="AT450" i="2"/>
  <c r="AT162" i="2"/>
  <c r="AT257" i="2"/>
  <c r="AT30" i="2"/>
  <c r="AT334" i="2"/>
  <c r="AT281" i="2"/>
  <c r="AT530" i="2"/>
  <c r="AT521" i="2"/>
  <c r="AT77" i="2"/>
  <c r="AT511" i="2"/>
  <c r="AT713" i="2"/>
  <c r="AT50" i="2"/>
  <c r="AT427" i="2"/>
  <c r="AT83" i="2"/>
  <c r="AT254" i="2"/>
  <c r="AT634" i="2"/>
  <c r="AT433" i="2"/>
  <c r="AT639" i="2"/>
  <c r="AT300" i="2"/>
  <c r="AT20" i="2"/>
  <c r="AT578" i="2"/>
  <c r="AT244" i="2"/>
  <c r="AT310" i="2"/>
  <c r="AT337" i="2"/>
  <c r="AT157" i="2"/>
  <c r="AT515" i="2"/>
  <c r="AT372" i="2"/>
  <c r="AT301" i="2"/>
  <c r="AT291" i="2"/>
  <c r="AT126" i="2"/>
  <c r="AT103" i="2"/>
  <c r="AT48" i="2"/>
  <c r="AT432" i="2"/>
  <c r="AR57" i="2"/>
  <c r="AS376" i="2"/>
  <c r="AS720" i="2"/>
  <c r="AS434" i="2"/>
  <c r="AS663" i="2"/>
  <c r="AS235" i="2"/>
  <c r="AS669" i="2"/>
  <c r="AS500" i="2"/>
  <c r="AS326" i="2"/>
  <c r="AS203" i="2"/>
  <c r="AS400" i="2"/>
  <c r="AS698" i="2"/>
  <c r="AS579" i="2"/>
  <c r="AS477" i="2"/>
  <c r="AS75" i="2"/>
  <c r="AS633" i="2"/>
  <c r="AS555" i="2"/>
  <c r="AS250" i="2"/>
  <c r="AS622" i="2"/>
  <c r="AS29" i="2"/>
  <c r="AS233" i="2"/>
  <c r="AS54" i="2"/>
  <c r="AS402" i="2"/>
  <c r="AS520" i="2"/>
  <c r="AS146" i="2"/>
  <c r="AS97" i="2"/>
  <c r="AS38" i="2"/>
  <c r="AS480" i="2"/>
  <c r="AS226" i="2"/>
  <c r="AS562" i="2"/>
  <c r="AS242" i="2"/>
  <c r="AS191" i="2"/>
  <c r="AS404" i="2"/>
  <c r="AS302" i="2"/>
  <c r="AS230" i="2"/>
  <c r="AS330" i="2"/>
  <c r="AS401" i="2"/>
  <c r="AS41" i="2"/>
  <c r="AS114" i="2"/>
  <c r="AS614" i="2"/>
  <c r="AS453" i="2"/>
  <c r="AS608" i="2"/>
  <c r="AS94" i="2"/>
  <c r="AT636" i="2"/>
  <c r="AT592" i="2"/>
  <c r="AT731" i="2"/>
  <c r="AT333" i="2"/>
  <c r="AT732" i="2"/>
  <c r="AT199" i="2"/>
  <c r="AT455" i="2"/>
  <c r="AT604" i="2"/>
  <c r="AT457" i="2"/>
  <c r="AT219" i="2"/>
  <c r="AT513" i="2"/>
  <c r="AT677" i="2"/>
  <c r="AT214" i="2"/>
  <c r="AT465" i="2"/>
  <c r="AT722" i="2"/>
  <c r="AT229" i="2"/>
  <c r="AT215" i="2"/>
  <c r="AT588" i="2"/>
  <c r="AT577" i="2"/>
  <c r="AT32" i="2"/>
  <c r="AT277" i="2"/>
  <c r="AT108" i="2"/>
  <c r="AT460" i="2"/>
  <c r="AT6" i="2"/>
  <c r="AT505" i="2"/>
  <c r="AT34" i="2"/>
  <c r="AT420" i="2"/>
  <c r="AT26" i="2"/>
  <c r="AT274" i="2"/>
  <c r="AT516" i="2"/>
  <c r="AR298" i="2"/>
  <c r="AS654" i="2"/>
  <c r="AS194" i="2"/>
  <c r="AS616" i="2"/>
  <c r="AS429" i="2"/>
  <c r="AT727" i="2"/>
  <c r="AT547" i="2"/>
  <c r="AT684" i="2"/>
  <c r="AT471" i="2"/>
  <c r="AT208" i="2"/>
  <c r="AT523" i="2"/>
  <c r="AT155" i="2"/>
  <c r="AT655" i="2"/>
  <c r="AT117" i="2"/>
  <c r="AT704" i="2"/>
  <c r="AT615" i="2"/>
  <c r="AT409" i="2"/>
  <c r="AT158" i="2"/>
  <c r="AT729" i="2"/>
  <c r="AT87" i="2"/>
  <c r="AT327" i="2"/>
  <c r="AT666" i="2"/>
  <c r="AT51" i="2"/>
  <c r="AT717" i="2"/>
  <c r="AT71" i="2"/>
  <c r="AT351" i="2"/>
  <c r="AT647" i="2"/>
  <c r="AT173" i="2"/>
  <c r="AT589" i="2"/>
  <c r="AT735" i="2"/>
  <c r="AT184" i="2"/>
  <c r="AT656" i="2"/>
  <c r="AT220" i="2"/>
  <c r="AT325" i="2"/>
  <c r="AT197" i="2"/>
  <c r="AT252" i="2"/>
  <c r="AT178" i="2"/>
  <c r="AT92" i="2"/>
  <c r="AT201" i="2"/>
  <c r="AT136" i="2"/>
  <c r="AT472" i="2"/>
  <c r="AT165" i="2"/>
  <c r="AT39" i="2"/>
  <c r="AT362" i="2"/>
  <c r="AT546" i="2"/>
  <c r="AT486" i="2"/>
  <c r="AT355" i="2"/>
  <c r="AT629" i="2"/>
  <c r="AT650" i="2"/>
  <c r="AT251" i="2"/>
  <c r="AT572" i="2"/>
  <c r="AT18" i="2"/>
  <c r="AT246" i="2"/>
  <c r="AT259" i="2"/>
  <c r="AT381" i="2"/>
  <c r="AT474" i="2"/>
  <c r="AT723" i="2"/>
  <c r="AT390" i="2"/>
  <c r="AT100" i="2"/>
  <c r="AT336" i="2"/>
  <c r="AT559" i="2"/>
  <c r="AT396" i="2"/>
  <c r="AT425" i="2"/>
  <c r="AT712" i="2"/>
  <c r="AT524" i="2"/>
  <c r="AT299" i="2"/>
  <c r="AR44" i="2"/>
  <c r="AU155" i="2"/>
  <c r="AT323" i="2"/>
  <c r="AT535" i="2"/>
  <c r="AT508" i="2"/>
  <c r="AT19" i="2"/>
  <c r="AT322" i="2"/>
  <c r="AT258" i="2"/>
  <c r="AT305" i="2"/>
  <c r="AT202" i="2"/>
  <c r="AT232" i="2"/>
  <c r="AT319" i="2"/>
  <c r="AT699" i="2"/>
  <c r="AT102" i="2"/>
  <c r="AT249" i="2"/>
  <c r="AT576" i="2"/>
  <c r="AT391" i="2"/>
  <c r="AT129" i="2"/>
  <c r="AT597" i="2"/>
  <c r="AT707" i="2"/>
  <c r="AT690" i="2"/>
  <c r="AT156" i="2"/>
  <c r="AT342" i="2"/>
  <c r="AT419" i="2"/>
  <c r="AT177" i="2"/>
  <c r="AT76" i="2"/>
  <c r="AT35" i="2"/>
  <c r="AT696" i="2"/>
  <c r="AT691" i="2"/>
  <c r="AT651" i="2"/>
  <c r="AT23" i="2"/>
  <c r="AT377" i="2"/>
  <c r="AT382" i="2"/>
  <c r="AT364" i="2"/>
  <c r="AT484" i="2"/>
  <c r="AT621" i="2"/>
  <c r="AT104" i="2"/>
  <c r="AT506" i="2"/>
  <c r="AT359" i="2"/>
  <c r="AT112" i="2"/>
  <c r="AT122" i="2"/>
  <c r="AT45" i="2"/>
  <c r="AT446" i="2"/>
  <c r="AT218" i="2"/>
  <c r="AT417" i="2"/>
  <c r="AT255" i="2"/>
  <c r="AT574" i="2"/>
  <c r="AT16" i="2"/>
  <c r="AT361" i="2"/>
  <c r="AT185" i="2"/>
  <c r="AT716" i="2"/>
  <c r="AT683" i="2"/>
  <c r="AT349" i="2"/>
  <c r="AT410" i="2"/>
  <c r="AT708" i="2"/>
  <c r="AT375" i="2"/>
  <c r="AT223" i="2"/>
  <c r="AT245" i="2"/>
  <c r="AT620" i="2"/>
  <c r="AT641" i="2"/>
  <c r="AT161" i="2"/>
  <c r="AT573" i="2"/>
  <c r="AT64" i="2"/>
  <c r="AT57" i="2"/>
  <c r="AT715" i="2"/>
  <c r="AT231" i="2"/>
  <c r="AT346" i="2"/>
  <c r="AT575" i="2"/>
  <c r="AT504" i="2"/>
  <c r="AT582" i="2"/>
  <c r="AT175" i="2"/>
  <c r="AT445" i="2"/>
  <c r="AT290" i="2"/>
  <c r="AT12" i="2"/>
  <c r="AT170" i="2"/>
  <c r="AT494" i="2"/>
  <c r="AT294" i="2"/>
  <c r="AT243" i="2"/>
  <c r="AT440" i="2"/>
  <c r="AT123" i="2"/>
  <c r="AT11" i="2"/>
  <c r="AT458" i="2"/>
  <c r="AT141" i="2"/>
  <c r="AT248" i="2"/>
  <c r="AT164" i="2"/>
  <c r="AT676" i="2"/>
  <c r="AT603" i="2"/>
  <c r="AT544" i="2"/>
  <c r="AT282" i="2"/>
  <c r="AT439" i="2"/>
  <c r="AT617" i="2"/>
  <c r="AT682" i="2"/>
  <c r="AT192" i="2"/>
  <c r="AT138" i="2"/>
  <c r="AT239" i="2"/>
  <c r="AT180" i="2"/>
  <c r="AT642" i="2"/>
  <c r="AT635" i="2"/>
  <c r="AT670" i="2"/>
  <c r="AT14" i="2"/>
  <c r="AT210" i="2"/>
  <c r="AT317" i="2"/>
  <c r="AT358" i="2"/>
  <c r="AT335" i="2"/>
  <c r="AT529" i="2"/>
  <c r="AT140" i="2"/>
  <c r="AT501" i="2"/>
  <c r="AT444" i="2"/>
  <c r="AT709" i="2"/>
  <c r="AT422" i="2"/>
  <c r="AT527" i="2"/>
  <c r="AS319" i="2"/>
  <c r="AS699" i="2"/>
  <c r="AS102" i="2"/>
  <c r="AS249" i="2"/>
  <c r="AS576" i="2"/>
  <c r="AS391" i="2"/>
  <c r="AS129" i="2"/>
  <c r="AS597" i="2"/>
  <c r="AS707" i="2"/>
  <c r="AS690" i="2"/>
  <c r="AS156" i="2"/>
  <c r="AS342" i="2"/>
  <c r="AS419" i="2"/>
  <c r="AS177" i="2"/>
  <c r="AS76" i="2"/>
  <c r="AS35" i="2"/>
  <c r="AS696" i="2"/>
  <c r="AS691" i="2"/>
  <c r="AS651" i="2"/>
  <c r="AS23" i="2"/>
  <c r="AS377" i="2"/>
  <c r="AS382" i="2"/>
  <c r="AS364" i="2"/>
  <c r="AS484" i="2"/>
  <c r="AS621" i="2"/>
  <c r="AS104" i="2"/>
  <c r="AS506" i="2"/>
  <c r="AS359" i="2"/>
  <c r="AS112" i="2"/>
  <c r="AS122" i="2"/>
  <c r="AS45" i="2"/>
  <c r="AS446" i="2"/>
  <c r="AS218" i="2"/>
  <c r="AS417" i="2"/>
  <c r="AS255" i="2"/>
  <c r="AS574" i="2"/>
  <c r="AS16" i="2"/>
  <c r="AS361" i="2"/>
  <c r="AS185" i="2"/>
  <c r="AT724" i="2"/>
  <c r="AT664" i="2"/>
  <c r="AT365" i="2"/>
  <c r="AT389" i="2"/>
  <c r="AT283" i="2"/>
  <c r="AT623" i="2"/>
  <c r="AT736" i="2"/>
  <c r="AT298" i="2"/>
  <c r="AT403" i="2"/>
  <c r="AT296" i="2"/>
  <c r="AT373" i="2"/>
  <c r="AT278" i="2"/>
  <c r="AT99" i="2"/>
  <c r="AT379" i="2"/>
  <c r="AT125" i="2"/>
  <c r="AT234" i="2"/>
  <c r="AT428" i="2"/>
  <c r="AT714" i="2"/>
  <c r="AT685" i="2"/>
  <c r="AT554" i="2"/>
  <c r="AT721" i="2"/>
  <c r="AT449" i="2"/>
  <c r="AT74" i="2"/>
  <c r="AT687" i="2"/>
  <c r="AT627" i="2"/>
  <c r="AT295" i="2"/>
  <c r="AT675" i="2"/>
  <c r="AT15" i="2"/>
  <c r="AT55" i="2"/>
  <c r="AT168" i="2"/>
  <c r="AT304" i="2"/>
  <c r="AT145" i="2"/>
  <c r="AT452" i="2"/>
  <c r="AT179" i="2"/>
  <c r="AT568" i="2"/>
  <c r="AT85" i="2"/>
  <c r="AT142" i="2"/>
  <c r="AT354" i="2"/>
  <c r="AT522" i="2"/>
  <c r="AT569" i="2"/>
  <c r="AT195" i="2"/>
  <c r="AT487" i="2"/>
  <c r="AT280" i="2"/>
  <c r="AT53" i="2"/>
  <c r="AT412" i="2"/>
  <c r="AS709" i="2"/>
  <c r="AS422" i="2"/>
  <c r="AS527" i="2"/>
  <c r="AT679" i="2"/>
  <c r="AT497" i="2"/>
  <c r="AT688" i="2"/>
  <c r="AT414" i="2"/>
  <c r="AT150" i="2"/>
  <c r="AT261" i="2"/>
  <c r="AT692" i="2"/>
  <c r="AT107" i="2"/>
  <c r="AT705" i="2"/>
  <c r="AT163" i="2"/>
  <c r="AT78" i="2"/>
  <c r="AT610" i="2"/>
  <c r="AT558" i="2"/>
  <c r="AT586" i="2"/>
  <c r="AT711" i="2"/>
  <c r="AT556" i="2"/>
  <c r="AT482" i="2"/>
  <c r="AT630" i="2"/>
  <c r="AT285" i="2"/>
  <c r="AT287" i="2"/>
  <c r="AT461" i="2"/>
  <c r="AT264" i="2"/>
  <c r="AT585" i="2"/>
  <c r="AT7" i="2"/>
  <c r="AT543" i="2"/>
  <c r="AT68" i="2"/>
  <c r="AT652" i="2"/>
  <c r="AT566" i="2"/>
  <c r="AT65" i="2"/>
  <c r="AT587" i="2"/>
  <c r="AT519" i="2"/>
  <c r="AT643" i="2"/>
  <c r="AT490" i="2"/>
  <c r="AT154" i="2"/>
  <c r="AT4" i="2"/>
  <c r="AT726" i="2"/>
  <c r="AT345" i="2"/>
  <c r="AT413" i="2"/>
  <c r="AT386" i="2"/>
  <c r="AT415" i="2"/>
  <c r="AT405" i="2"/>
  <c r="AT454" i="2"/>
  <c r="AT534" i="2"/>
  <c r="AT5" i="2"/>
  <c r="AT340" i="2"/>
  <c r="AT459" i="2"/>
  <c r="AT514" i="2"/>
  <c r="AT442" i="2"/>
  <c r="AT456" i="2"/>
  <c r="AT662" i="2"/>
  <c r="AT262" i="2"/>
  <c r="AT21" i="2"/>
  <c r="AT626" i="2"/>
  <c r="AT111" i="2"/>
  <c r="AT143" i="2"/>
  <c r="AT341" i="2"/>
  <c r="AT470" i="2"/>
  <c r="AT476" i="2"/>
  <c r="AT137" i="2"/>
  <c r="AT307" i="2"/>
  <c r="AT306" i="2"/>
  <c r="AR521" i="2"/>
  <c r="AR77" i="2"/>
  <c r="AR50" i="2"/>
  <c r="AR83" i="2"/>
  <c r="AT70" i="2"/>
  <c r="AT407" i="2"/>
  <c r="AT22" i="2"/>
  <c r="AT73" i="2"/>
  <c r="AT188" i="2"/>
  <c r="AT52" i="2"/>
  <c r="AT660" i="2"/>
  <c r="AT371" i="2"/>
  <c r="AT61" i="2"/>
  <c r="AT468" i="2"/>
  <c r="AT436" i="2"/>
  <c r="AT673" i="2"/>
  <c r="AT8" i="2"/>
  <c r="AT269" i="2"/>
  <c r="AT236" i="2"/>
  <c r="AT394" i="2"/>
  <c r="AT206" i="2"/>
  <c r="AT548" i="2"/>
  <c r="AT144" i="2"/>
  <c r="AT321" i="2"/>
  <c r="AT424" i="2"/>
  <c r="AT536" i="2"/>
  <c r="AT297" i="2"/>
  <c r="AR333" i="2"/>
  <c r="AR199" i="2"/>
  <c r="AR214" i="2"/>
  <c r="AR229" i="2"/>
  <c r="AR277" i="2"/>
  <c r="AR6" i="2"/>
  <c r="AR26" i="2"/>
  <c r="AR40" i="2"/>
  <c r="AR59" i="2"/>
  <c r="AR60" i="2"/>
  <c r="AR42" i="2"/>
  <c r="AR46" i="2"/>
  <c r="AR397" i="2"/>
  <c r="AR27" i="2"/>
  <c r="AU681" i="2"/>
  <c r="AU693" i="2"/>
  <c r="AU289" i="2"/>
  <c r="AU581" i="2"/>
  <c r="AU430" i="2"/>
  <c r="AU209" i="2"/>
  <c r="AU416" i="2"/>
  <c r="AU265" i="2"/>
  <c r="AU462" i="2"/>
  <c r="AU702" i="2"/>
  <c r="AU267" i="2"/>
  <c r="AU672" i="2"/>
  <c r="AU130" i="2"/>
  <c r="AU273" i="2"/>
  <c r="AU44" i="2"/>
  <c r="AU552" i="2"/>
  <c r="AU374" i="2"/>
  <c r="AU58" i="2"/>
  <c r="AU393" i="2"/>
  <c r="AU725" i="2"/>
  <c r="AU441" i="2"/>
  <c r="AU247" i="2"/>
  <c r="AU532" i="2"/>
  <c r="AU93" i="2"/>
  <c r="AU553" i="2"/>
  <c r="AU222" i="2"/>
  <c r="AU510" i="2"/>
  <c r="AU686" i="2"/>
  <c r="AU473" i="2"/>
  <c r="AU730" i="2"/>
  <c r="AU464" i="2"/>
  <c r="AU356" i="2"/>
  <c r="AU507" i="2"/>
  <c r="AU96" i="2"/>
  <c r="AU276" i="2"/>
  <c r="AS264" i="2"/>
  <c r="AS585" i="2"/>
  <c r="AS7" i="2"/>
  <c r="AS543" i="2"/>
  <c r="AS68" i="2"/>
  <c r="AS652" i="2"/>
  <c r="AS566" i="2"/>
  <c r="AS65" i="2"/>
  <c r="AS587" i="2"/>
  <c r="AS519" i="2"/>
  <c r="AS643" i="2"/>
  <c r="AS490" i="2"/>
  <c r="AS154" i="2"/>
  <c r="AS4" i="2"/>
  <c r="AS726" i="2"/>
  <c r="AS345" i="2"/>
  <c r="AS413" i="2"/>
  <c r="AS386" i="2"/>
  <c r="AS415" i="2"/>
  <c r="AS405" i="2"/>
  <c r="AS454" i="2"/>
  <c r="AS534" i="2"/>
  <c r="AS5" i="2"/>
  <c r="AS340" i="2"/>
  <c r="AS459" i="2"/>
  <c r="AS514" i="2"/>
  <c r="AS442" i="2"/>
  <c r="AS456" i="2"/>
  <c r="AS662" i="2"/>
  <c r="AS262" i="2"/>
  <c r="AS21" i="2"/>
  <c r="AS626" i="2"/>
  <c r="AS111" i="2"/>
  <c r="AS143" i="2"/>
  <c r="AS341" i="2"/>
  <c r="AS470" i="2"/>
  <c r="AS476" i="2"/>
  <c r="AS137" i="2"/>
  <c r="AS307" i="2"/>
  <c r="AS306" i="2"/>
  <c r="AT694" i="2"/>
  <c r="AT314" i="2"/>
  <c r="AT171" i="2"/>
  <c r="AT279" i="2"/>
  <c r="AT565" i="2"/>
  <c r="AT545" i="2"/>
  <c r="AT737" i="2"/>
  <c r="AT266" i="2"/>
  <c r="AT703" i="2"/>
  <c r="AT557" i="2"/>
  <c r="AT387" i="2"/>
  <c r="AT570" i="2"/>
  <c r="AT431" i="2"/>
  <c r="AT648" i="2"/>
  <c r="AT491" i="2"/>
  <c r="AT286" i="2"/>
  <c r="AT619" i="2"/>
  <c r="AT240" i="2"/>
  <c r="AT124" i="2"/>
  <c r="AT89" i="2"/>
  <c r="AT28" i="2"/>
  <c r="AT24" i="2"/>
  <c r="AT10" i="2"/>
  <c r="AT88" i="2"/>
  <c r="AT193" i="2"/>
  <c r="AT517" i="2"/>
  <c r="AT9" i="2"/>
  <c r="AT17" i="2"/>
  <c r="AT80" i="2"/>
  <c r="AT406" i="2"/>
  <c r="AT98" i="2"/>
  <c r="AT132" i="2"/>
  <c r="AT139" i="2"/>
  <c r="AT284" i="2"/>
  <c r="AT303" i="2"/>
  <c r="AT196" i="2"/>
  <c r="AT3" i="2"/>
  <c r="AT119" i="2"/>
  <c r="AT492" i="2"/>
  <c r="AR260" i="2"/>
  <c r="AR105" i="2"/>
  <c r="AT667" i="2"/>
  <c r="AT384" i="2"/>
  <c r="AT25" i="2"/>
  <c r="AT339" i="2"/>
  <c r="AT253" i="2"/>
  <c r="AT90" i="2"/>
  <c r="AT600" i="2"/>
  <c r="AT368" i="2"/>
  <c r="AT204" i="2"/>
  <c r="AR155" i="2"/>
  <c r="AR87" i="2"/>
  <c r="AR71" i="2"/>
  <c r="AR351" i="2"/>
  <c r="AR173" i="2"/>
  <c r="AR178" i="2"/>
  <c r="AR136" i="2"/>
  <c r="AR355" i="2"/>
  <c r="AR251" i="2"/>
  <c r="AR18" i="2"/>
  <c r="AR336" i="2"/>
  <c r="AU738" i="2"/>
  <c r="AU483" i="2"/>
  <c r="AU695" i="2"/>
  <c r="AU593" i="2"/>
  <c r="AU127" i="2"/>
  <c r="AU542" i="2"/>
  <c r="AU101" i="2"/>
  <c r="AU318" i="2"/>
  <c r="AU718" i="2"/>
  <c r="AU594" i="2"/>
  <c r="AU649" i="2"/>
  <c r="AU437" i="2"/>
  <c r="AU518" i="2"/>
  <c r="AU583" i="2"/>
  <c r="AU485" i="2"/>
  <c r="AU451" i="2"/>
  <c r="AU563" i="2"/>
  <c r="AU272" i="2"/>
  <c r="AU69" i="2"/>
  <c r="AU580" i="2"/>
  <c r="AU661" i="2"/>
  <c r="AU189" i="2"/>
  <c r="AU531" i="2"/>
  <c r="AU671" i="2"/>
  <c r="AU293" i="2"/>
  <c r="AU366" i="2"/>
  <c r="AU116" i="2"/>
  <c r="AU147" i="2"/>
  <c r="AU181" i="2"/>
  <c r="AU121" i="2"/>
  <c r="AU86" i="2"/>
  <c r="AU31" i="2"/>
  <c r="AU66" i="2"/>
  <c r="AU2" i="2"/>
  <c r="AU128" i="2"/>
  <c r="AU447" i="2"/>
  <c r="AU338" i="2"/>
  <c r="AU186" i="2"/>
  <c r="AU95" i="2"/>
  <c r="AR323" i="2"/>
  <c r="AR19" i="2"/>
  <c r="AR232" i="2"/>
  <c r="AR102" i="2"/>
  <c r="AR129" i="2"/>
  <c r="AR177" i="2"/>
  <c r="AR23" i="2"/>
  <c r="AR364" i="2"/>
  <c r="AR104" i="2"/>
  <c r="AR122" i="2"/>
  <c r="AR45" i="2"/>
  <c r="AR218" i="2"/>
  <c r="AR361" i="2"/>
  <c r="AR185" i="2"/>
  <c r="AU680" i="2"/>
  <c r="AU564" i="2"/>
  <c r="AU499" i="2"/>
  <c r="AU270" i="2"/>
  <c r="AU526" i="2"/>
  <c r="AU551" i="2"/>
  <c r="AU533" i="2"/>
  <c r="AU646" i="2"/>
  <c r="AU72" i="2"/>
  <c r="AU599" i="2"/>
  <c r="AU311" i="2"/>
  <c r="AU106" i="2"/>
  <c r="AU426" i="2"/>
  <c r="AU596" i="2"/>
  <c r="AU182" i="2"/>
  <c r="AU571" i="2"/>
  <c r="AU376" i="2"/>
  <c r="AU720" i="2"/>
  <c r="AU434" i="2"/>
  <c r="AU663" i="2"/>
  <c r="AU235" i="2"/>
  <c r="AU669" i="2"/>
  <c r="AU500" i="2"/>
  <c r="AU326" i="2"/>
  <c r="AU203" i="2"/>
  <c r="AU400" i="2"/>
  <c r="AU698" i="2"/>
  <c r="AU579" i="2"/>
  <c r="AU477" i="2"/>
  <c r="AU75" i="2"/>
  <c r="AU633" i="2"/>
  <c r="AU555" i="2"/>
  <c r="AU250" i="2"/>
  <c r="AU622" i="2"/>
  <c r="AU29" i="2"/>
  <c r="AU233" i="2"/>
  <c r="AU54" i="2"/>
  <c r="AU402" i="2"/>
  <c r="AU520" i="2"/>
  <c r="AU146" i="2"/>
  <c r="AU97" i="2"/>
  <c r="AU38" i="2"/>
  <c r="AU480" i="2"/>
  <c r="AU448" i="2"/>
  <c r="AU226" i="2"/>
  <c r="AU562" i="2"/>
  <c r="AU242" i="2"/>
  <c r="AU191" i="2"/>
  <c r="AU404" i="2"/>
  <c r="AU302" i="2"/>
  <c r="AU230" i="2"/>
  <c r="AU330" i="2"/>
  <c r="AU401" i="2"/>
  <c r="AU41" i="2"/>
  <c r="AU114" i="2"/>
  <c r="AU256" i="2"/>
  <c r="AU614" i="2"/>
  <c r="AU453" i="2"/>
  <c r="AU608" i="2"/>
  <c r="AU213" i="2"/>
  <c r="AU94" i="2"/>
  <c r="AT618" i="2"/>
  <c r="AT271" i="2"/>
  <c r="AT49" i="2"/>
  <c r="AT151" i="2"/>
  <c r="AT638" i="2"/>
  <c r="AT385" i="2"/>
  <c r="AT367" i="2"/>
  <c r="AT36" i="2"/>
  <c r="AT316" i="2"/>
  <c r="AT167" i="2"/>
  <c r="AT509" i="2"/>
  <c r="AT495" i="2"/>
  <c r="AT228" i="2"/>
  <c r="AT369" i="2"/>
  <c r="AT190" i="2"/>
  <c r="AT606" i="2"/>
  <c r="AR72" i="2"/>
  <c r="AR203" i="2"/>
  <c r="AR400" i="2"/>
  <c r="AR29" i="2"/>
  <c r="AR233" i="2"/>
  <c r="AR54" i="2"/>
  <c r="AR402" i="2"/>
  <c r="AR146" i="2"/>
  <c r="AR97" i="2"/>
  <c r="AR38" i="2"/>
  <c r="AR226" i="2"/>
  <c r="AR242" i="2"/>
  <c r="AR41" i="2"/>
  <c r="AU724" i="2"/>
  <c r="AU664" i="2"/>
  <c r="AU365" i="2"/>
  <c r="AU389" i="2"/>
  <c r="AU283" i="2"/>
  <c r="AU623" i="2"/>
  <c r="AU736" i="2"/>
  <c r="AU298" i="2"/>
  <c r="AU403" i="2"/>
  <c r="AU296" i="2"/>
  <c r="AU373" i="2"/>
  <c r="AU278" i="2"/>
  <c r="AU99" i="2"/>
  <c r="AU379" i="2"/>
  <c r="AU125" i="2"/>
  <c r="AU234" i="2"/>
  <c r="AU428" i="2"/>
  <c r="AU714" i="2"/>
  <c r="AU685" i="2"/>
  <c r="AU554" i="2"/>
  <c r="AU721" i="2"/>
  <c r="AU449" i="2"/>
  <c r="AU74" i="2"/>
  <c r="AU687" i="2"/>
  <c r="AU627" i="2"/>
  <c r="AU295" i="2"/>
  <c r="AU675" i="2"/>
  <c r="AU15" i="2"/>
  <c r="AU55" i="2"/>
  <c r="AU168" i="2"/>
  <c r="AU304" i="2"/>
  <c r="AU145" i="2"/>
  <c r="AU452" i="2"/>
  <c r="AU179" i="2"/>
  <c r="AU568" i="2"/>
  <c r="AU85" i="2"/>
  <c r="AU142" i="2"/>
  <c r="AR263" i="2"/>
  <c r="AR63" i="2"/>
  <c r="AR590" i="2"/>
  <c r="AR13" i="2"/>
  <c r="AR291" i="2"/>
  <c r="AR48" i="2"/>
  <c r="AR432" i="2"/>
  <c r="AU679" i="2"/>
  <c r="AU497" i="2"/>
  <c r="AU688" i="2"/>
  <c r="AU414" i="2"/>
  <c r="AU150" i="2"/>
  <c r="AU261" i="2"/>
  <c r="AU692" i="2"/>
  <c r="AU107" i="2"/>
  <c r="AU705" i="2"/>
  <c r="AU163" i="2"/>
  <c r="AU78" i="2"/>
  <c r="AU610" i="2"/>
  <c r="AU558" i="2"/>
  <c r="AU586" i="2"/>
  <c r="AU711" i="2"/>
  <c r="AU556" i="2"/>
  <c r="AU482" i="2"/>
  <c r="AU630" i="2"/>
  <c r="AU285" i="2"/>
  <c r="AU287" i="2"/>
  <c r="AU461" i="2"/>
  <c r="AU264" i="2"/>
  <c r="AU585" i="2"/>
  <c r="AU7" i="2"/>
  <c r="AU543" i="2"/>
  <c r="AU68" i="2"/>
  <c r="AU652" i="2"/>
  <c r="AU566" i="2"/>
  <c r="AU65" i="2"/>
  <c r="AU587" i="2"/>
  <c r="AU519" i="2"/>
  <c r="AU643" i="2"/>
  <c r="AU490" i="2"/>
  <c r="AU154" i="2"/>
  <c r="AU4" i="2"/>
  <c r="AU726" i="2"/>
  <c r="AU345" i="2"/>
  <c r="AU413" i="2"/>
  <c r="AU386" i="2"/>
  <c r="AU415" i="2"/>
  <c r="AU405" i="2"/>
  <c r="AU454" i="2"/>
  <c r="AU534" i="2"/>
  <c r="AU5" i="2"/>
  <c r="AU340" i="2"/>
  <c r="AU459" i="2"/>
  <c r="AU514" i="2"/>
  <c r="AT395" i="2"/>
  <c r="AT309" i="2"/>
  <c r="AT489" i="2"/>
  <c r="AT503" i="2"/>
  <c r="AT658" i="2"/>
  <c r="AT216" i="2"/>
  <c r="AT734" i="2"/>
  <c r="AT512" i="2"/>
  <c r="AT56" i="2"/>
  <c r="AT475" i="2"/>
  <c r="AT398" i="2"/>
  <c r="AT91" i="2"/>
  <c r="AT62" i="2"/>
  <c r="AT172" i="2"/>
  <c r="AT268" i="2"/>
  <c r="AT84" i="2"/>
  <c r="AT399" i="2"/>
  <c r="AT205" i="2"/>
  <c r="AT479" i="2"/>
  <c r="AT370" i="2"/>
  <c r="AT595" i="2"/>
  <c r="AT353" i="2"/>
  <c r="AR237" i="2"/>
  <c r="AR313" i="2"/>
  <c r="AR33" i="2"/>
  <c r="AR169" i="2"/>
  <c r="AR118" i="2"/>
  <c r="AR224" i="2"/>
  <c r="AR166" i="2"/>
  <c r="AR331" i="2"/>
  <c r="AR153" i="2"/>
  <c r="AR275" i="2"/>
  <c r="AR81" i="2"/>
  <c r="AU694" i="2"/>
  <c r="AU314" i="2"/>
  <c r="AU171" i="2"/>
  <c r="AU279" i="2"/>
  <c r="AU565" i="2"/>
  <c r="AU545" i="2"/>
  <c r="AU737" i="2"/>
  <c r="AU266" i="2"/>
  <c r="AU703" i="2"/>
  <c r="AU557" i="2"/>
  <c r="AU387" i="2"/>
  <c r="AU570" i="2"/>
  <c r="AU431" i="2"/>
  <c r="AU648" i="2"/>
  <c r="AU491" i="2"/>
  <c r="AU286" i="2"/>
  <c r="AU619" i="2"/>
  <c r="AU240" i="2"/>
  <c r="AU124" i="2"/>
  <c r="AU89" i="2"/>
  <c r="AU28" i="2"/>
  <c r="AU24" i="2"/>
  <c r="AU10" i="2"/>
  <c r="AU88" i="2"/>
  <c r="AU193" i="2"/>
  <c r="AU517" i="2"/>
  <c r="AU9" i="2"/>
  <c r="AU17" i="2"/>
  <c r="AU80" i="2"/>
  <c r="AU406" i="2"/>
  <c r="AU98" i="2"/>
  <c r="AU132" i="2"/>
  <c r="AU139" i="2"/>
  <c r="AU284" i="2"/>
  <c r="AU303" i="2"/>
  <c r="AU196" i="2"/>
  <c r="AU3" i="2"/>
  <c r="AU119" i="2"/>
  <c r="AU492" i="2"/>
  <c r="AU395" i="2"/>
  <c r="AU309" i="2"/>
  <c r="AU489" i="2"/>
  <c r="AU503" i="2"/>
  <c r="AU658" i="2"/>
  <c r="AU216" i="2"/>
  <c r="AR410" i="2"/>
  <c r="AR161" i="2"/>
  <c r="AR575" i="2"/>
  <c r="AR12" i="2"/>
  <c r="AR11" i="2"/>
  <c r="AR141" i="2"/>
  <c r="AR239" i="2"/>
  <c r="AR180" i="2"/>
  <c r="AR14" i="2"/>
  <c r="AR210" i="2"/>
  <c r="AU710" i="2"/>
  <c r="AU728" i="2"/>
  <c r="AU640" i="2"/>
  <c r="AU584" i="2"/>
  <c r="AU466" i="2"/>
  <c r="AU644" i="2"/>
  <c r="AU538" i="2"/>
  <c r="AU591" i="2"/>
  <c r="AU149" i="2"/>
  <c r="AU133" i="2"/>
  <c r="AU263" i="2"/>
  <c r="AU498" i="2"/>
  <c r="AU63" i="2"/>
  <c r="AU363" i="2"/>
  <c r="AU590" i="2"/>
  <c r="AU392" i="2"/>
  <c r="AU383" i="2"/>
  <c r="AU47" i="2"/>
  <c r="AU550" i="2"/>
  <c r="AU605" i="2"/>
  <c r="AU315" i="2"/>
  <c r="AU308" i="2"/>
  <c r="AU560" i="2"/>
  <c r="AU221" i="2"/>
  <c r="AU380" i="2"/>
  <c r="AU602" i="2"/>
  <c r="AU13" i="2"/>
  <c r="AU665" i="2"/>
  <c r="AU539" i="2"/>
  <c r="AU450" i="2"/>
  <c r="AU162" i="2"/>
  <c r="AU257" i="2"/>
  <c r="AU30" i="2"/>
  <c r="AU334" i="2"/>
  <c r="AU281" i="2"/>
  <c r="AU530" i="2"/>
  <c r="AU521" i="2"/>
  <c r="AU77" i="2"/>
  <c r="AU511" i="2"/>
  <c r="AU713" i="2"/>
  <c r="AU50" i="2"/>
  <c r="AU427" i="2"/>
  <c r="AU83" i="2"/>
  <c r="AU254" i="2"/>
  <c r="AU634" i="2"/>
  <c r="AU433" i="2"/>
  <c r="AU639" i="2"/>
  <c r="AU300" i="2"/>
  <c r="AU20" i="2"/>
  <c r="AU578" i="2"/>
  <c r="AU244" i="2"/>
  <c r="AU310" i="2"/>
  <c r="AU337" i="2"/>
  <c r="AU157" i="2"/>
  <c r="AU515" i="2"/>
  <c r="AU372" i="2"/>
  <c r="AU301" i="2"/>
  <c r="AU291" i="2"/>
  <c r="AU126" i="2"/>
  <c r="AT525" i="2"/>
  <c r="AT612" i="2"/>
  <c r="AT40" i="2"/>
  <c r="AT59" i="2"/>
  <c r="AT645" i="2"/>
  <c r="AT328" i="2"/>
  <c r="AT496" i="2"/>
  <c r="AT421" i="2"/>
  <c r="AT469" i="2"/>
  <c r="AT347" i="2"/>
  <c r="AT60" i="2"/>
  <c r="AT443" i="2"/>
  <c r="AT288" i="2"/>
  <c r="AT227" i="2"/>
  <c r="AT607" i="2"/>
  <c r="AT42" i="2"/>
  <c r="AT46" i="2"/>
  <c r="AT397" i="2"/>
  <c r="AT423" i="2"/>
  <c r="AT82" i="2"/>
  <c r="AT360" i="2"/>
  <c r="AT540" i="2"/>
  <c r="AT37" i="2"/>
  <c r="AT27" i="2"/>
  <c r="AT113" i="2"/>
  <c r="AT176" i="2"/>
  <c r="AT183" i="2"/>
  <c r="AT350" i="2"/>
  <c r="AT654" i="2"/>
  <c r="AT194" i="2"/>
  <c r="AT616" i="2"/>
  <c r="AT429" i="2"/>
  <c r="AR283" i="2"/>
  <c r="AR99" i="2"/>
  <c r="AR15" i="2"/>
  <c r="AR179" i="2"/>
  <c r="AR49" i="2"/>
  <c r="AR151" i="2"/>
  <c r="AU636" i="2"/>
  <c r="AU592" i="2"/>
  <c r="AU731" i="2"/>
  <c r="AU333" i="2"/>
  <c r="AU732" i="2"/>
  <c r="AU199" i="2"/>
  <c r="AU455" i="2"/>
  <c r="AU604" i="2"/>
  <c r="AU457" i="2"/>
  <c r="AU219" i="2"/>
  <c r="AU513" i="2"/>
  <c r="AU677" i="2"/>
  <c r="AU214" i="2"/>
  <c r="AU465" i="2"/>
  <c r="AU722" i="2"/>
  <c r="AU229" i="2"/>
  <c r="AU215" i="2"/>
  <c r="AU588" i="2"/>
  <c r="AU274" i="2"/>
  <c r="AU347" i="2"/>
  <c r="AT134" i="2"/>
  <c r="AT292" i="2"/>
  <c r="AT331" i="2"/>
  <c r="AT115" i="2"/>
  <c r="AT418" i="2"/>
  <c r="AT357" i="2"/>
  <c r="AT678" i="2"/>
  <c r="AT493" i="2"/>
  <c r="AT152" i="2"/>
  <c r="AT411" i="2"/>
  <c r="AT674" i="2"/>
  <c r="AT719" i="2"/>
  <c r="AT481" i="2"/>
  <c r="AT625" i="2"/>
  <c r="AT388" i="2"/>
  <c r="AT153" i="2"/>
  <c r="AT275" i="2"/>
  <c r="AT320" i="2"/>
  <c r="AT81" i="2"/>
  <c r="AT478" i="2"/>
  <c r="AT109" i="2"/>
  <c r="AT632" i="2"/>
  <c r="AR150" i="2"/>
  <c r="AR107" i="2"/>
  <c r="AR163" i="2"/>
  <c r="AR264" i="2"/>
  <c r="AR7" i="2"/>
  <c r="AR68" i="2"/>
  <c r="AR65" i="2"/>
  <c r="AR154" i="2"/>
  <c r="AR4" i="2"/>
  <c r="AR413" i="2"/>
  <c r="AR386" i="2"/>
  <c r="AR5" i="2"/>
  <c r="AR262" i="2"/>
  <c r="AR111" i="2"/>
  <c r="AU689" i="2"/>
  <c r="AU438" i="2"/>
  <c r="AU624" i="2"/>
  <c r="AU567" i="2"/>
  <c r="AU332" i="2"/>
  <c r="AU701" i="2"/>
  <c r="AU502" i="2"/>
  <c r="AU238" i="2"/>
  <c r="AU237" i="2"/>
  <c r="AU653" i="2"/>
  <c r="AU313" i="2"/>
  <c r="AU120" i="2"/>
  <c r="AU628" i="2"/>
  <c r="AU659" i="2"/>
  <c r="AU79" i="2"/>
  <c r="AU198" i="2"/>
  <c r="AU609" i="2"/>
  <c r="AU329" i="2"/>
  <c r="AU408" i="2"/>
  <c r="AU637" i="2"/>
  <c r="AU260" i="2"/>
  <c r="AU668" i="2"/>
  <c r="AU105" i="2"/>
  <c r="AU225" i="2"/>
  <c r="AU378" i="2"/>
  <c r="AU463" i="2"/>
  <c r="AU159" i="2"/>
  <c r="AU352" i="2"/>
  <c r="AU33" i="2"/>
  <c r="AU169" i="2"/>
  <c r="AU343" i="2"/>
  <c r="AU118" i="2"/>
  <c r="AU541" i="2"/>
  <c r="AU131" i="2"/>
  <c r="AU148" i="2"/>
  <c r="AU224" i="2"/>
  <c r="AU166" i="2"/>
  <c r="AU207" i="2"/>
  <c r="AU467" i="2"/>
  <c r="AU488" i="2"/>
  <c r="AU134" i="2"/>
  <c r="AU292" i="2"/>
  <c r="AU331" i="2"/>
  <c r="AU115" i="2"/>
  <c r="AU418" i="2"/>
  <c r="AU357" i="2"/>
  <c r="AU678" i="2"/>
  <c r="AU493" i="2"/>
  <c r="AU152" i="2"/>
  <c r="AR209" i="2"/>
  <c r="AR130" i="2"/>
  <c r="AR58" i="2"/>
  <c r="AR247" i="2"/>
  <c r="AR67" i="2"/>
  <c r="AR70" i="2"/>
  <c r="AR407" i="2"/>
  <c r="AR73" i="2"/>
  <c r="AR436" i="2"/>
  <c r="AR8" i="2"/>
  <c r="AR297" i="2"/>
  <c r="AU727" i="2"/>
  <c r="AU547" i="2"/>
  <c r="AU684" i="2"/>
  <c r="AU471" i="2"/>
  <c r="AU208" i="2"/>
  <c r="AU523" i="2"/>
  <c r="AU655" i="2"/>
  <c r="AU117" i="2"/>
  <c r="AU704" i="2"/>
  <c r="AU615" i="2"/>
  <c r="AU409" i="2"/>
  <c r="AU158" i="2"/>
  <c r="AU729" i="2"/>
  <c r="AU87" i="2"/>
  <c r="AU327" i="2"/>
  <c r="AU666" i="2"/>
  <c r="AU51" i="2"/>
  <c r="AU717" i="2"/>
  <c r="AU71" i="2"/>
  <c r="AU351" i="2"/>
  <c r="AU647" i="2"/>
  <c r="AU173" i="2"/>
  <c r="AU589" i="2"/>
  <c r="AU735" i="2"/>
  <c r="AU184" i="2"/>
  <c r="AU656" i="2"/>
  <c r="AU220" i="2"/>
  <c r="AU325" i="2"/>
  <c r="AU197" i="2"/>
  <c r="AU252" i="2"/>
  <c r="AU178" i="2"/>
  <c r="AU92" i="2"/>
  <c r="AU201" i="2"/>
  <c r="AU136" i="2"/>
  <c r="AU472" i="2"/>
  <c r="AU165" i="2"/>
  <c r="AU39" i="2"/>
  <c r="AU362" i="2"/>
  <c r="AU546" i="2"/>
  <c r="AU486" i="2"/>
  <c r="AU355" i="2"/>
  <c r="AU629" i="2"/>
  <c r="AU650" i="2"/>
  <c r="AU251" i="2"/>
  <c r="AU572" i="2"/>
  <c r="AU18" i="2"/>
  <c r="AU246" i="2"/>
  <c r="AU259" i="2"/>
  <c r="AU381" i="2"/>
  <c r="AU474" i="2"/>
  <c r="AU723" i="2"/>
  <c r="AU390" i="2"/>
  <c r="AU100" i="2"/>
  <c r="AU336" i="2"/>
  <c r="AU559" i="2"/>
  <c r="AU396" i="2"/>
  <c r="AU425" i="2"/>
  <c r="AU712" i="2"/>
  <c r="AU524" i="2"/>
  <c r="AU299" i="2"/>
  <c r="AR266" i="2"/>
  <c r="AR240" i="2"/>
  <c r="AR28" i="2"/>
  <c r="AR24" i="2"/>
  <c r="AR10" i="2"/>
  <c r="AR88" i="2"/>
  <c r="AR98" i="2"/>
  <c r="AR132" i="2"/>
  <c r="AR196" i="2"/>
  <c r="AR3" i="2"/>
  <c r="AR119" i="2"/>
  <c r="AR395" i="2"/>
  <c r="AR56" i="2"/>
  <c r="AR205" i="2"/>
  <c r="AU700" i="2"/>
  <c r="AU697" i="2"/>
  <c r="AU212" i="2"/>
  <c r="AU561" i="2"/>
  <c r="AU706" i="2"/>
  <c r="AU211" i="2"/>
  <c r="AU598" i="2"/>
  <c r="AU601" i="2"/>
  <c r="AU241" i="2"/>
  <c r="AU528" i="2"/>
  <c r="AU613" i="2"/>
  <c r="AU348" i="2"/>
  <c r="AU160" i="2"/>
  <c r="AU323" i="2"/>
  <c r="AU535" i="2"/>
  <c r="AU508" i="2"/>
  <c r="AU19" i="2"/>
  <c r="AU322" i="2"/>
  <c r="AU258" i="2"/>
  <c r="AU305" i="2"/>
  <c r="AU202" i="2"/>
  <c r="AU232" i="2"/>
  <c r="AU319" i="2"/>
  <c r="AU699" i="2"/>
  <c r="AU102" i="2"/>
  <c r="AU249" i="2"/>
  <c r="AU576" i="2"/>
  <c r="AU391" i="2"/>
  <c r="AU129" i="2"/>
  <c r="AU597" i="2"/>
  <c r="AU707" i="2"/>
  <c r="AU690" i="2"/>
  <c r="AU156" i="2"/>
  <c r="AU342" i="2"/>
  <c r="AU419" i="2"/>
  <c r="AU177" i="2"/>
  <c r="AU76" i="2"/>
  <c r="AR318" i="2"/>
  <c r="AR272" i="2"/>
  <c r="AR69" i="2"/>
  <c r="AR293" i="2"/>
  <c r="AR116" i="2"/>
  <c r="AR86" i="2"/>
  <c r="AR31" i="2"/>
  <c r="AR66" i="2"/>
  <c r="AR2" i="2"/>
  <c r="AR186" i="2"/>
  <c r="AR110" i="2"/>
  <c r="AR187" i="2"/>
  <c r="AR312" i="2"/>
  <c r="AR217" i="2"/>
  <c r="AR384" i="2"/>
  <c r="AR25" i="2"/>
  <c r="AR204" i="2"/>
  <c r="AU716" i="2"/>
  <c r="AU683" i="2"/>
  <c r="AU349" i="2"/>
  <c r="AU410" i="2"/>
  <c r="AU708" i="2"/>
  <c r="AU375" i="2"/>
  <c r="AU223" i="2"/>
  <c r="AU245" i="2"/>
  <c r="AU620" i="2"/>
  <c r="AU641" i="2"/>
  <c r="AU161" i="2"/>
  <c r="AU573" i="2"/>
  <c r="AU64" i="2"/>
  <c r="AU57" i="2"/>
  <c r="AU715" i="2"/>
  <c r="AU231" i="2"/>
  <c r="AU346" i="2"/>
  <c r="AU575" i="2"/>
  <c r="AU504" i="2"/>
  <c r="AU582" i="2"/>
  <c r="AU175" i="2"/>
  <c r="AU445" i="2"/>
  <c r="AU290" i="2"/>
  <c r="AU12" i="2"/>
  <c r="AU170" i="2"/>
  <c r="AU494" i="2"/>
  <c r="AU294" i="2"/>
  <c r="AU243" i="2"/>
  <c r="AU440" i="2"/>
  <c r="AU123" i="2"/>
  <c r="AU11" i="2"/>
  <c r="AU458" i="2"/>
  <c r="AU141" i="2"/>
  <c r="AU248" i="2"/>
  <c r="AU164" i="2"/>
  <c r="AU676" i="2"/>
  <c r="AU603" i="2"/>
  <c r="AU544" i="2"/>
  <c r="AU282" i="2"/>
  <c r="AU103" i="2"/>
  <c r="AU48" i="2"/>
  <c r="AU432" i="2"/>
  <c r="AU577" i="2"/>
  <c r="AU32" i="2"/>
  <c r="AU277" i="2"/>
  <c r="AU108" i="2"/>
  <c r="AU460" i="2"/>
  <c r="AU6" i="2"/>
  <c r="AU505" i="2"/>
  <c r="AU34" i="2"/>
  <c r="AU420" i="2"/>
  <c r="AU26" i="2"/>
  <c r="AU516" i="2"/>
  <c r="AU525" i="2"/>
  <c r="AU612" i="2"/>
  <c r="AU40" i="2"/>
  <c r="AU59" i="2"/>
  <c r="AU645" i="2"/>
  <c r="AU328" i="2"/>
  <c r="AU496" i="2"/>
  <c r="AU421" i="2"/>
  <c r="AU469" i="2"/>
  <c r="AU60" i="2"/>
  <c r="AU443" i="2"/>
  <c r="AU288" i="2"/>
  <c r="AU227" i="2"/>
  <c r="AU607" i="2"/>
  <c r="AU42" i="2"/>
  <c r="AU46" i="2"/>
  <c r="AU397" i="2"/>
  <c r="AU423" i="2"/>
  <c r="AU82" i="2"/>
  <c r="AU360" i="2"/>
  <c r="AU540" i="2"/>
  <c r="AU37" i="2"/>
  <c r="AU27" i="2"/>
  <c r="AU113" i="2"/>
  <c r="AU176" i="2"/>
  <c r="AU183" i="2"/>
  <c r="AU350" i="2"/>
  <c r="AU654" i="2"/>
  <c r="AU194" i="2"/>
  <c r="AU616" i="2"/>
  <c r="AU429" i="2"/>
  <c r="AU411" i="2"/>
  <c r="AU674" i="2"/>
  <c r="AU719" i="2"/>
  <c r="AU481" i="2"/>
  <c r="AU625" i="2"/>
  <c r="AU388" i="2"/>
  <c r="AU153" i="2"/>
  <c r="AU275" i="2"/>
  <c r="AU320" i="2"/>
  <c r="AU81" i="2"/>
  <c r="AU478" i="2"/>
  <c r="AU109" i="2"/>
  <c r="AU632" i="2"/>
  <c r="AU35" i="2"/>
  <c r="AU696" i="2"/>
  <c r="AU691" i="2"/>
  <c r="AU651" i="2"/>
  <c r="AU23" i="2"/>
  <c r="AU377" i="2"/>
  <c r="AU382" i="2"/>
  <c r="AU364" i="2"/>
  <c r="AU484" i="2"/>
  <c r="AU621" i="2"/>
  <c r="AU104" i="2"/>
  <c r="AU506" i="2"/>
  <c r="AU359" i="2"/>
  <c r="AU112" i="2"/>
  <c r="AU122" i="2"/>
  <c r="AU45" i="2"/>
  <c r="AU446" i="2"/>
  <c r="AU218" i="2"/>
  <c r="AU417" i="2"/>
  <c r="AU255" i="2"/>
  <c r="AU574" i="2"/>
  <c r="AU16" i="2"/>
  <c r="AU361" i="2"/>
  <c r="AU185" i="2"/>
  <c r="AU439" i="2"/>
  <c r="AU617" i="2"/>
  <c r="AU682" i="2"/>
  <c r="AU192" i="2"/>
  <c r="AU138" i="2"/>
  <c r="AU239" i="2"/>
  <c r="AU180" i="2"/>
  <c r="AU642" i="2"/>
  <c r="AU635" i="2"/>
  <c r="AU670" i="2"/>
  <c r="AU14" i="2"/>
  <c r="AU210" i="2"/>
  <c r="AU317" i="2"/>
  <c r="AU358" i="2"/>
  <c r="AU335" i="2"/>
  <c r="AU529" i="2"/>
  <c r="AU140" i="2"/>
  <c r="AU501" i="2"/>
  <c r="AU444" i="2"/>
  <c r="AU709" i="2"/>
  <c r="AU422" i="2"/>
  <c r="AU527" i="2"/>
  <c r="AU354" i="2"/>
  <c r="AU522" i="2"/>
  <c r="AU569" i="2"/>
  <c r="AU195" i="2"/>
  <c r="AU487" i="2"/>
  <c r="AU280" i="2"/>
  <c r="AU53" i="2"/>
  <c r="AU412" i="2"/>
  <c r="AU618" i="2"/>
  <c r="AU271" i="2"/>
  <c r="AU49" i="2"/>
  <c r="AU151" i="2"/>
  <c r="AU638" i="2"/>
  <c r="AU385" i="2"/>
  <c r="AU367" i="2"/>
  <c r="AU36" i="2"/>
  <c r="AU316" i="2"/>
  <c r="AU167" i="2"/>
  <c r="AU509" i="2"/>
  <c r="AU495" i="2"/>
  <c r="AU228" i="2"/>
  <c r="AU369" i="2"/>
  <c r="AU190" i="2"/>
  <c r="AU606" i="2"/>
  <c r="AU442" i="2"/>
  <c r="AU456" i="2"/>
  <c r="AU662" i="2"/>
  <c r="AU262" i="2"/>
  <c r="AU21" i="2"/>
  <c r="AU626" i="2"/>
  <c r="AU111" i="2"/>
  <c r="AU143" i="2"/>
  <c r="AU341" i="2"/>
  <c r="AU470" i="2"/>
  <c r="AU476" i="2"/>
  <c r="AU137" i="2"/>
  <c r="AU307" i="2"/>
  <c r="AU306" i="2"/>
  <c r="AU67" i="2"/>
  <c r="AU631" i="2"/>
  <c r="AU135" i="2"/>
  <c r="AU70" i="2"/>
  <c r="AU407" i="2"/>
  <c r="AU22" i="2"/>
  <c r="AU73" i="2"/>
  <c r="AU188" i="2"/>
  <c r="AU52" i="2"/>
  <c r="AU660" i="2"/>
  <c r="AU371" i="2"/>
  <c r="AU61" i="2"/>
  <c r="AU468" i="2"/>
  <c r="AU436" i="2"/>
  <c r="AU673" i="2"/>
  <c r="AU8" i="2"/>
  <c r="AU269" i="2"/>
  <c r="AU236" i="2"/>
  <c r="AU394" i="2"/>
  <c r="AU206" i="2"/>
  <c r="AU548" i="2"/>
  <c r="AU144" i="2"/>
  <c r="AU321" i="2"/>
  <c r="AU424" i="2"/>
  <c r="AU536" i="2"/>
  <c r="AU297" i="2"/>
  <c r="AU734" i="2"/>
  <c r="AU512" i="2"/>
  <c r="AU56" i="2"/>
  <c r="AU475" i="2"/>
  <c r="AU398" i="2"/>
  <c r="AU91" i="2"/>
  <c r="AU62" i="2"/>
  <c r="AU172" i="2"/>
  <c r="AU268" i="2"/>
  <c r="AU84" i="2"/>
  <c r="AU399" i="2"/>
  <c r="AU205" i="2"/>
  <c r="AU479" i="2"/>
  <c r="AU370" i="2"/>
  <c r="AU595" i="2"/>
  <c r="AU353" i="2"/>
  <c r="AU110" i="2"/>
  <c r="AU344" i="2"/>
  <c r="AU187" i="2"/>
  <c r="AU200" i="2"/>
  <c r="AU312" i="2"/>
  <c r="AU657" i="2"/>
  <c r="AU43" i="2"/>
  <c r="AU611" i="2"/>
  <c r="AU537" i="2"/>
  <c r="AU549" i="2"/>
  <c r="AU174" i="2"/>
  <c r="AU217" i="2"/>
  <c r="AU324" i="2"/>
  <c r="AU435" i="2"/>
  <c r="AU667" i="2"/>
  <c r="AU384" i="2"/>
  <c r="AU25" i="2"/>
  <c r="AU339" i="2"/>
  <c r="AU253" i="2"/>
  <c r="AU90" i="2"/>
  <c r="AU600" i="2"/>
  <c r="AU368" i="2"/>
  <c r="AU204" i="2"/>
  <c r="AV733" i="2" l="1"/>
  <c r="Y49" i="3"/>
  <c r="Y22" i="3"/>
  <c r="W102" i="3"/>
  <c r="W83" i="3"/>
  <c r="W85" i="3"/>
  <c r="Y69" i="3"/>
  <c r="Y99" i="3"/>
  <c r="W94" i="3"/>
  <c r="W55" i="3"/>
  <c r="Y37" i="3"/>
  <c r="W46" i="3"/>
  <c r="W72" i="3"/>
  <c r="W92" i="3"/>
  <c r="Y67" i="3"/>
  <c r="Y34" i="3"/>
  <c r="Y43" i="3"/>
  <c r="W126" i="3"/>
  <c r="W69" i="3"/>
  <c r="W68" i="3"/>
  <c r="Y53" i="3"/>
  <c r="Y39" i="3"/>
  <c r="Y62" i="3"/>
  <c r="Y94" i="3"/>
  <c r="Y46" i="3"/>
  <c r="Y45" i="3"/>
  <c r="W123" i="3"/>
  <c r="Y40" i="3"/>
  <c r="Y95" i="3"/>
  <c r="W39" i="3"/>
  <c r="W31" i="3"/>
  <c r="Y66" i="3"/>
  <c r="Y73" i="3"/>
  <c r="Y85" i="3"/>
  <c r="W22" i="3"/>
  <c r="W111" i="3"/>
  <c r="W51" i="3"/>
  <c r="Y57" i="3"/>
  <c r="Y41" i="3"/>
  <c r="Y2" i="3"/>
  <c r="Y91" i="3"/>
  <c r="Y15" i="3"/>
  <c r="W23" i="3"/>
  <c r="Y32" i="3"/>
  <c r="Y74" i="3"/>
  <c r="Y59" i="3"/>
  <c r="Y117" i="3"/>
  <c r="W40" i="3"/>
  <c r="Y58" i="3"/>
  <c r="Y72" i="3"/>
  <c r="W28" i="3"/>
  <c r="W120" i="3"/>
  <c r="W12" i="3"/>
  <c r="Y23" i="3"/>
  <c r="Y90" i="3"/>
  <c r="Y11" i="3"/>
  <c r="Y26" i="3"/>
  <c r="Y30" i="3"/>
  <c r="Y61" i="3"/>
  <c r="Y100" i="3"/>
  <c r="Y111" i="3"/>
  <c r="W37" i="3"/>
  <c r="Y115" i="3"/>
  <c r="Y103" i="3"/>
  <c r="W45" i="3"/>
  <c r="Y31" i="3"/>
  <c r="Y7" i="3"/>
  <c r="Y10" i="3"/>
  <c r="Y52" i="3"/>
  <c r="Y102" i="3"/>
  <c r="Y92" i="3"/>
  <c r="W19" i="3"/>
  <c r="Y79" i="3"/>
  <c r="Y5" i="3"/>
  <c r="W50" i="3"/>
  <c r="W60" i="3"/>
  <c r="W95" i="3"/>
  <c r="W96" i="3"/>
  <c r="Y97" i="3"/>
  <c r="Y126" i="3"/>
  <c r="Y27" i="3"/>
  <c r="W54" i="3"/>
  <c r="Y70" i="3"/>
  <c r="W7" i="3"/>
  <c r="Y6" i="3"/>
  <c r="W41" i="3"/>
  <c r="W70" i="3"/>
  <c r="Y76" i="3"/>
  <c r="W48" i="3"/>
  <c r="W93" i="3"/>
  <c r="W59" i="3"/>
  <c r="Y28" i="3"/>
  <c r="Y19" i="3"/>
  <c r="W106" i="3"/>
  <c r="Y87" i="3"/>
  <c r="W24" i="3"/>
  <c r="W35" i="3"/>
  <c r="W58" i="3"/>
  <c r="Y16" i="3"/>
  <c r="W63" i="3"/>
  <c r="W118" i="3"/>
  <c r="Y54" i="3"/>
  <c r="W57" i="3"/>
  <c r="Y50" i="3"/>
  <c r="Y56" i="3"/>
  <c r="Y14" i="3"/>
  <c r="Y88" i="3"/>
  <c r="Y110" i="3"/>
  <c r="W11" i="3"/>
  <c r="W10" i="3"/>
  <c r="Y21" i="3"/>
  <c r="W73" i="3"/>
  <c r="W74" i="3"/>
  <c r="W91" i="3"/>
  <c r="Y81" i="3"/>
  <c r="W33" i="3"/>
  <c r="W62" i="3"/>
  <c r="W88" i="3"/>
  <c r="Y93" i="3"/>
  <c r="W71" i="3"/>
  <c r="Y98" i="3"/>
  <c r="W38" i="3"/>
  <c r="W104" i="3"/>
  <c r="Y108" i="3"/>
  <c r="W36" i="3"/>
  <c r="Y106" i="3"/>
  <c r="Y116" i="3"/>
  <c r="W112" i="3"/>
  <c r="W103" i="3"/>
  <c r="W109" i="3"/>
  <c r="Y80" i="3"/>
  <c r="Y38" i="3"/>
  <c r="Y77" i="3"/>
  <c r="Y124" i="3"/>
  <c r="W79" i="3"/>
  <c r="W52" i="3"/>
  <c r="Y44" i="3"/>
  <c r="W17" i="3"/>
  <c r="W114" i="3"/>
  <c r="W30" i="3"/>
  <c r="W115" i="3"/>
  <c r="Y18" i="3"/>
  <c r="W81" i="3"/>
  <c r="W49" i="3"/>
  <c r="Y82" i="3"/>
  <c r="Y119" i="3"/>
  <c r="W47" i="3"/>
  <c r="W117" i="3"/>
  <c r="Y35" i="3"/>
  <c r="W87" i="3"/>
  <c r="Y84" i="3"/>
  <c r="Y8" i="3"/>
  <c r="Y122" i="3"/>
  <c r="Y101" i="3"/>
  <c r="Y96" i="3"/>
  <c r="W61" i="3"/>
  <c r="W3" i="3"/>
  <c r="W26" i="3"/>
  <c r="W44" i="3"/>
  <c r="W100" i="3"/>
  <c r="W66" i="3"/>
  <c r="W105" i="3"/>
  <c r="W53" i="3"/>
  <c r="W110" i="3"/>
  <c r="W78" i="3"/>
  <c r="Y71" i="3"/>
  <c r="Y114" i="3"/>
  <c r="Y86" i="3"/>
  <c r="W89" i="3"/>
  <c r="Y20" i="3"/>
  <c r="Y120" i="3"/>
  <c r="W82" i="3"/>
  <c r="W77" i="3"/>
  <c r="W125" i="3"/>
  <c r="W90" i="3"/>
  <c r="W9" i="3"/>
  <c r="W13" i="3"/>
  <c r="Y12" i="3"/>
  <c r="Y113" i="3"/>
  <c r="W20" i="3"/>
  <c r="Y107" i="3"/>
  <c r="W113" i="3"/>
  <c r="Y68" i="3"/>
  <c r="Y64" i="3"/>
  <c r="Y83" i="3"/>
  <c r="W27" i="3"/>
  <c r="W32" i="3"/>
  <c r="W80" i="3"/>
  <c r="Y109" i="3"/>
  <c r="W116" i="3"/>
  <c r="Y63" i="3"/>
  <c r="Y29" i="3"/>
  <c r="Y13" i="3"/>
  <c r="W107" i="3"/>
  <c r="W67" i="3"/>
  <c r="W65" i="3"/>
  <c r="W56" i="3"/>
  <c r="W108" i="3"/>
  <c r="Y24" i="3"/>
  <c r="Y112" i="3"/>
  <c r="W14" i="3"/>
  <c r="Y48" i="3"/>
  <c r="W18" i="3"/>
  <c r="Y9" i="3"/>
  <c r="W98" i="3"/>
  <c r="W5" i="3"/>
  <c r="W86" i="3"/>
  <c r="W25" i="3"/>
  <c r="W99" i="3"/>
  <c r="W15" i="3"/>
  <c r="W21" i="3"/>
  <c r="Y78" i="3"/>
  <c r="Y55" i="3"/>
  <c r="W122" i="3"/>
  <c r="Y89" i="3"/>
  <c r="Y60" i="3"/>
  <c r="W84" i="3"/>
  <c r="W101" i="3"/>
  <c r="W34" i="3"/>
  <c r="W64" i="3"/>
  <c r="W2" i="3"/>
  <c r="Y104" i="3"/>
  <c r="W16" i="3"/>
  <c r="Y51" i="3"/>
  <c r="Y125" i="3"/>
  <c r="Y33" i="3"/>
  <c r="Y47" i="3"/>
  <c r="Y105" i="3"/>
  <c r="Y4" i="3"/>
  <c r="W29" i="3"/>
  <c r="W6" i="3"/>
  <c r="W8" i="3"/>
  <c r="Y3" i="3"/>
  <c r="Y118" i="3"/>
  <c r="W97" i="3"/>
  <c r="W124" i="3"/>
  <c r="Y65" i="3"/>
  <c r="W4" i="3"/>
  <c r="W76" i="3"/>
  <c r="W42" i="3"/>
  <c r="W43" i="3"/>
  <c r="W121" i="3"/>
  <c r="Y36" i="3"/>
  <c r="W119" i="3"/>
  <c r="Y17" i="3"/>
  <c r="Y123" i="3"/>
  <c r="W75" i="3"/>
  <c r="Y75" i="3"/>
  <c r="Y25" i="3"/>
  <c r="Y42" i="3"/>
  <c r="Y121" i="3"/>
  <c r="AV124" i="2"/>
  <c r="AV262" i="2"/>
  <c r="AV386" i="2"/>
  <c r="AV652" i="2"/>
  <c r="AV361" i="2"/>
  <c r="AV104" i="2"/>
  <c r="AV177" i="2"/>
  <c r="AV699" i="2"/>
  <c r="AV330" i="2"/>
  <c r="AV520" i="2"/>
  <c r="AV698" i="2"/>
  <c r="AV200" i="2"/>
  <c r="AV69" i="2"/>
  <c r="AV475" i="2"/>
  <c r="AV287" i="2"/>
  <c r="AV107" i="2"/>
  <c r="AV228" i="2"/>
  <c r="AV412" i="2"/>
  <c r="AV428" i="2"/>
  <c r="AV257" i="2"/>
  <c r="AV358" i="2"/>
  <c r="AV617" i="2"/>
  <c r="AV440" i="2"/>
  <c r="AV346" i="2"/>
  <c r="AV708" i="2"/>
  <c r="AV159" i="2"/>
  <c r="AV288" i="2"/>
  <c r="AV103" i="2"/>
  <c r="AV202" i="2"/>
  <c r="AV241" i="2"/>
  <c r="AV589" i="2"/>
  <c r="AV628" i="2"/>
  <c r="AV505" i="2"/>
  <c r="AV383" i="2"/>
  <c r="AV325" i="2"/>
  <c r="AV208" i="2"/>
  <c r="AV463" i="2"/>
  <c r="AV315" i="2"/>
  <c r="AV115" i="2"/>
  <c r="AV27" i="2"/>
  <c r="AV457" i="2"/>
  <c r="AV3" i="2"/>
  <c r="AV521" i="2"/>
  <c r="AV596" i="2"/>
  <c r="AV564" i="2"/>
  <c r="AV272" i="2"/>
  <c r="AV512" i="2"/>
  <c r="AV188" i="2"/>
  <c r="AV507" i="2"/>
  <c r="AV240" i="2"/>
  <c r="AV662" i="2"/>
  <c r="AV413" i="2"/>
  <c r="AV68" i="2"/>
  <c r="AV16" i="2"/>
  <c r="AV621" i="2"/>
  <c r="AV419" i="2"/>
  <c r="AV319" i="2"/>
  <c r="AV230" i="2"/>
  <c r="AV402" i="2"/>
  <c r="AV400" i="2"/>
  <c r="AV563" i="2"/>
  <c r="AV503" i="2"/>
  <c r="AV285" i="2"/>
  <c r="AV692" i="2"/>
  <c r="AV509" i="2"/>
  <c r="AV452" i="2"/>
  <c r="AV278" i="2"/>
  <c r="AV149" i="2"/>
  <c r="AV280" i="2"/>
  <c r="AV125" i="2"/>
  <c r="AV317" i="2"/>
  <c r="AV439" i="2"/>
  <c r="AV243" i="2"/>
  <c r="AV231" i="2"/>
  <c r="AV410" i="2"/>
  <c r="AV105" i="2"/>
  <c r="AV347" i="2"/>
  <c r="AV305" i="2"/>
  <c r="AV601" i="2"/>
  <c r="AV351" i="2"/>
  <c r="AV153" i="2"/>
  <c r="AV237" i="2"/>
  <c r="AV32" i="2"/>
  <c r="AV263" i="2"/>
  <c r="AV656" i="2"/>
  <c r="AV684" i="2"/>
  <c r="AV668" i="2"/>
  <c r="AV577" i="2"/>
  <c r="AV540" i="2"/>
  <c r="AV450" i="2"/>
  <c r="AV426" i="2"/>
  <c r="AV680" i="2"/>
  <c r="AV110" i="2"/>
  <c r="AV451" i="2"/>
  <c r="AV489" i="2"/>
  <c r="AV286" i="2"/>
  <c r="AV631" i="2"/>
  <c r="AV88" i="2"/>
  <c r="AV532" i="2"/>
  <c r="AV356" i="2"/>
  <c r="AV67" i="2"/>
  <c r="AV306" i="2"/>
  <c r="AV456" i="2"/>
  <c r="AV345" i="2"/>
  <c r="AV543" i="2"/>
  <c r="AV574" i="2"/>
  <c r="AV484" i="2"/>
  <c r="AV342" i="2"/>
  <c r="AV302" i="2"/>
  <c r="AV54" i="2"/>
  <c r="AV203" i="2"/>
  <c r="AV368" i="2"/>
  <c r="AV95" i="2"/>
  <c r="AV485" i="2"/>
  <c r="AV395" i="2"/>
  <c r="AV297" i="2"/>
  <c r="AV630" i="2"/>
  <c r="AV261" i="2"/>
  <c r="AV316" i="2"/>
  <c r="AV304" i="2"/>
  <c r="AV296" i="2"/>
  <c r="AV728" i="2"/>
  <c r="AV195" i="2"/>
  <c r="AV99" i="2"/>
  <c r="AV550" i="2"/>
  <c r="AV210" i="2"/>
  <c r="AV282" i="2"/>
  <c r="AV294" i="2"/>
  <c r="AV715" i="2"/>
  <c r="AV349" i="2"/>
  <c r="AV408" i="2"/>
  <c r="AV328" i="2"/>
  <c r="AV433" i="2"/>
  <c r="AV258" i="2"/>
  <c r="AV598" i="2"/>
  <c r="AV717" i="2"/>
  <c r="AV481" i="2"/>
  <c r="AV332" i="2"/>
  <c r="AV229" i="2"/>
  <c r="AV584" i="2"/>
  <c r="AV723" i="2"/>
  <c r="AV546" i="2"/>
  <c r="AV735" i="2"/>
  <c r="AV727" i="2"/>
  <c r="AV329" i="2"/>
  <c r="AV722" i="2"/>
  <c r="AV538" i="2"/>
  <c r="AV224" i="2"/>
  <c r="AV397" i="2"/>
  <c r="AV515" i="2"/>
  <c r="AV560" i="2"/>
  <c r="AV106" i="2"/>
  <c r="AV186" i="2"/>
  <c r="AV583" i="2"/>
  <c r="AV492" i="2"/>
  <c r="AV266" i="2"/>
  <c r="AV276" i="2"/>
  <c r="AV570" i="2"/>
  <c r="AV267" i="2"/>
  <c r="AV247" i="2"/>
  <c r="AV273" i="2"/>
  <c r="AV108" i="2"/>
  <c r="AV709" i="2"/>
  <c r="AV732" i="2"/>
  <c r="AV307" i="2"/>
  <c r="AV442" i="2"/>
  <c r="AV726" i="2"/>
  <c r="AV7" i="2"/>
  <c r="AV255" i="2"/>
  <c r="AV364" i="2"/>
  <c r="AV156" i="2"/>
  <c r="AV404" i="2"/>
  <c r="AV233" i="2"/>
  <c r="AV326" i="2"/>
  <c r="AV600" i="2"/>
  <c r="AV338" i="2"/>
  <c r="AV518" i="2"/>
  <c r="AV132" i="2"/>
  <c r="AV370" i="2"/>
  <c r="AV536" i="2"/>
  <c r="AV482" i="2"/>
  <c r="AV150" i="2"/>
  <c r="AV367" i="2"/>
  <c r="AV168" i="2"/>
  <c r="AV298" i="2"/>
  <c r="AV216" i="2"/>
  <c r="AV522" i="2"/>
  <c r="AV373" i="2"/>
  <c r="AV498" i="2"/>
  <c r="AV14" i="2"/>
  <c r="AV544" i="2"/>
  <c r="AV494" i="2"/>
  <c r="AV57" i="2"/>
  <c r="AV683" i="2"/>
  <c r="AV198" i="2"/>
  <c r="AV612" i="2"/>
  <c r="AV50" i="2"/>
  <c r="AV322" i="2"/>
  <c r="AV211" i="2"/>
  <c r="AV666" i="2"/>
  <c r="AV152" i="2"/>
  <c r="AV689" i="2"/>
  <c r="AV677" i="2"/>
  <c r="AV56" i="2"/>
  <c r="AV474" i="2"/>
  <c r="AV362" i="2"/>
  <c r="AV173" i="2"/>
  <c r="AV478" i="2"/>
  <c r="AV659" i="2"/>
  <c r="AV513" i="2"/>
  <c r="AV710" i="2"/>
  <c r="AV118" i="2"/>
  <c r="AV607" i="2"/>
  <c r="AV244" i="2"/>
  <c r="AV392" i="2"/>
  <c r="AV311" i="2"/>
  <c r="AV204" i="2"/>
  <c r="AV447" i="2"/>
  <c r="AV437" i="2"/>
  <c r="AV80" i="2"/>
  <c r="AV660" i="2"/>
  <c r="AV686" i="2"/>
  <c r="AV314" i="2"/>
  <c r="AV10" i="2"/>
  <c r="AV672" i="2"/>
  <c r="AV289" i="2"/>
  <c r="AV100" i="2"/>
  <c r="AV363" i="2"/>
  <c r="AV137" i="2"/>
  <c r="AV514" i="2"/>
  <c r="AV4" i="2"/>
  <c r="AV585" i="2"/>
  <c r="AV417" i="2"/>
  <c r="AV382" i="2"/>
  <c r="AV690" i="2"/>
  <c r="AV191" i="2"/>
  <c r="AV29" i="2"/>
  <c r="AV500" i="2"/>
  <c r="AV90" i="2"/>
  <c r="AV128" i="2"/>
  <c r="AV649" i="2"/>
  <c r="AV205" i="2"/>
  <c r="AV424" i="2"/>
  <c r="AV556" i="2"/>
  <c r="AV414" i="2"/>
  <c r="AV638" i="2"/>
  <c r="AV15" i="2"/>
  <c r="AV623" i="2"/>
  <c r="AV98" i="2"/>
  <c r="AV606" i="2"/>
  <c r="AV142" i="2"/>
  <c r="AV403" i="2"/>
  <c r="AV466" i="2"/>
  <c r="AV670" i="2"/>
  <c r="AV603" i="2"/>
  <c r="AV170" i="2"/>
  <c r="AV64" i="2"/>
  <c r="AV716" i="2"/>
  <c r="AV120" i="2"/>
  <c r="AV26" i="2"/>
  <c r="AV334" i="2"/>
  <c r="AV19" i="2"/>
  <c r="AV706" i="2"/>
  <c r="AV327" i="2"/>
  <c r="AV418" i="2"/>
  <c r="AV113" i="2"/>
  <c r="AV604" i="2"/>
  <c r="AV139" i="2"/>
  <c r="AV381" i="2"/>
  <c r="AV39" i="2"/>
  <c r="AV647" i="2"/>
  <c r="AV275" i="2"/>
  <c r="AV653" i="2"/>
  <c r="AV455" i="2"/>
  <c r="AV734" i="2"/>
  <c r="AV352" i="2"/>
  <c r="AV443" i="2"/>
  <c r="AV639" i="2"/>
  <c r="AV591" i="2"/>
  <c r="AV599" i="2"/>
  <c r="AV253" i="2"/>
  <c r="AV2" i="2"/>
  <c r="AV594" i="2"/>
  <c r="AV24" i="2"/>
  <c r="AV464" i="2"/>
  <c r="AV58" i="2"/>
  <c r="AV70" i="2"/>
  <c r="AV431" i="2"/>
  <c r="AV681" i="2"/>
  <c r="AV17" i="2"/>
  <c r="AV590" i="2"/>
  <c r="AV187" i="2"/>
  <c r="AV390" i="2"/>
  <c r="AV476" i="2"/>
  <c r="AV459" i="2"/>
  <c r="AV154" i="2"/>
  <c r="AV264" i="2"/>
  <c r="AV218" i="2"/>
  <c r="AV377" i="2"/>
  <c r="AV707" i="2"/>
  <c r="AV94" i="2"/>
  <c r="AV242" i="2"/>
  <c r="AV622" i="2"/>
  <c r="AV669" i="2"/>
  <c r="AV339" i="2"/>
  <c r="AV66" i="2"/>
  <c r="AV718" i="2"/>
  <c r="AV62" i="2"/>
  <c r="AV321" i="2"/>
  <c r="AV711" i="2"/>
  <c r="AV688" i="2"/>
  <c r="AV49" i="2"/>
  <c r="AV675" i="2"/>
  <c r="AV389" i="2"/>
  <c r="AV369" i="2"/>
  <c r="AV179" i="2"/>
  <c r="AV736" i="2"/>
  <c r="AV398" i="2"/>
  <c r="AV635" i="2"/>
  <c r="AV676" i="2"/>
  <c r="AV12" i="2"/>
  <c r="AV573" i="2"/>
  <c r="AV109" i="2"/>
  <c r="AV238" i="2"/>
  <c r="AV6" i="2"/>
  <c r="AV13" i="2"/>
  <c r="AV508" i="2"/>
  <c r="AV561" i="2"/>
  <c r="AV729" i="2"/>
  <c r="AV134" i="2"/>
  <c r="AV360" i="2"/>
  <c r="AV333" i="2"/>
  <c r="AV299" i="2"/>
  <c r="AV259" i="2"/>
  <c r="AV165" i="2"/>
  <c r="AV71" i="2"/>
  <c r="AV625" i="2"/>
  <c r="AV701" i="2"/>
  <c r="AV731" i="2"/>
  <c r="AV406" i="2"/>
  <c r="AV225" i="2"/>
  <c r="AV469" i="2"/>
  <c r="AV713" i="2"/>
  <c r="AV432" i="2"/>
  <c r="AV172" i="2"/>
  <c r="AV72" i="2"/>
  <c r="AV25" i="2"/>
  <c r="AV31" i="2"/>
  <c r="AV318" i="2"/>
  <c r="AV619" i="2"/>
  <c r="AV441" i="2"/>
  <c r="AV265" i="2"/>
  <c r="AV222" i="2"/>
  <c r="AV279" i="2"/>
  <c r="AV9" i="2"/>
  <c r="AV387" i="2"/>
  <c r="AV430" i="2"/>
  <c r="AV344" i="2"/>
  <c r="AV470" i="2"/>
  <c r="AV340" i="2"/>
  <c r="AV490" i="2"/>
  <c r="AV446" i="2"/>
  <c r="AV23" i="2"/>
  <c r="AV597" i="2"/>
  <c r="AV429" i="2"/>
  <c r="AV608" i="2"/>
  <c r="AV562" i="2"/>
  <c r="AV250" i="2"/>
  <c r="AV235" i="2"/>
  <c r="AV384" i="2"/>
  <c r="AV86" i="2"/>
  <c r="AV101" i="2"/>
  <c r="AV658" i="2"/>
  <c r="AV144" i="2"/>
  <c r="AV586" i="2"/>
  <c r="AV497" i="2"/>
  <c r="AV618" i="2"/>
  <c r="AV295" i="2"/>
  <c r="AV724" i="2"/>
  <c r="AV495" i="2"/>
  <c r="AV145" i="2"/>
  <c r="AV283" i="2"/>
  <c r="AV284" i="2"/>
  <c r="AV642" i="2"/>
  <c r="AV164" i="2"/>
  <c r="AV290" i="2"/>
  <c r="AV161" i="2"/>
  <c r="AV674" i="2"/>
  <c r="AV567" i="2"/>
  <c r="AV277" i="2"/>
  <c r="AV605" i="2"/>
  <c r="AV535" i="2"/>
  <c r="AV212" i="2"/>
  <c r="AV409" i="2"/>
  <c r="AV166" i="2"/>
  <c r="AV42" i="2"/>
  <c r="AV636" i="2"/>
  <c r="AV524" i="2"/>
  <c r="AV246" i="2"/>
  <c r="AV472" i="2"/>
  <c r="AV51" i="2"/>
  <c r="AV411" i="2"/>
  <c r="AV438" i="2"/>
  <c r="AV48" i="2"/>
  <c r="AV637" i="2"/>
  <c r="AV645" i="2"/>
  <c r="AV30" i="2"/>
  <c r="AV126" i="2"/>
  <c r="AV119" i="2"/>
  <c r="AV646" i="2"/>
  <c r="AV667" i="2"/>
  <c r="AV121" i="2"/>
  <c r="AV542" i="2"/>
  <c r="AV703" i="2"/>
  <c r="AV702" i="2"/>
  <c r="AV28" i="2"/>
  <c r="AV552" i="2"/>
  <c r="AV22" i="2"/>
  <c r="AV557" i="2"/>
  <c r="AV171" i="2"/>
  <c r="AV422" i="2"/>
  <c r="AV568" i="2"/>
  <c r="AV355" i="2"/>
  <c r="AV517" i="2"/>
  <c r="AV341" i="2"/>
  <c r="AV5" i="2"/>
  <c r="AV643" i="2"/>
  <c r="AV45" i="2"/>
  <c r="AV651" i="2"/>
  <c r="AV129" i="2"/>
  <c r="AV616" i="2"/>
  <c r="AV453" i="2"/>
  <c r="AV226" i="2"/>
  <c r="AV555" i="2"/>
  <c r="AV663" i="2"/>
  <c r="AV435" i="2"/>
  <c r="AV181" i="2"/>
  <c r="AV127" i="2"/>
  <c r="AV309" i="2"/>
  <c r="AV548" i="2"/>
  <c r="AV558" i="2"/>
  <c r="AV679" i="2"/>
  <c r="AV53" i="2"/>
  <c r="AV687" i="2"/>
  <c r="AV372" i="2"/>
  <c r="AV167" i="2"/>
  <c r="AV55" i="2"/>
  <c r="AV365" i="2"/>
  <c r="AV444" i="2"/>
  <c r="AV180" i="2"/>
  <c r="AV248" i="2"/>
  <c r="AV445" i="2"/>
  <c r="AV641" i="2"/>
  <c r="AV678" i="2"/>
  <c r="AV350" i="2"/>
  <c r="AV215" i="2"/>
  <c r="AV63" i="2"/>
  <c r="AV323" i="2"/>
  <c r="AV697" i="2"/>
  <c r="AV704" i="2"/>
  <c r="AV541" i="2"/>
  <c r="AV227" i="2"/>
  <c r="AV157" i="2"/>
  <c r="AV712" i="2"/>
  <c r="AV18" i="2"/>
  <c r="AV136" i="2"/>
  <c r="AV87" i="2"/>
  <c r="AV357" i="2"/>
  <c r="AV423" i="2"/>
  <c r="AV310" i="2"/>
  <c r="AV632" i="2"/>
  <c r="AV79" i="2"/>
  <c r="AV525" i="2"/>
  <c r="AV602" i="2"/>
  <c r="AV301" i="2"/>
  <c r="AV213" i="2"/>
  <c r="AV533" i="2"/>
  <c r="AV324" i="2"/>
  <c r="AV147" i="2"/>
  <c r="AV593" i="2"/>
  <c r="AV61" i="2"/>
  <c r="AV269" i="2"/>
  <c r="AV648" i="2"/>
  <c r="AV581" i="2"/>
  <c r="AV730" i="2"/>
  <c r="AV694" i="2"/>
  <c r="AV73" i="2"/>
  <c r="AV143" i="2"/>
  <c r="AV534" i="2"/>
  <c r="AV519" i="2"/>
  <c r="AV122" i="2"/>
  <c r="AV691" i="2"/>
  <c r="AV391" i="2"/>
  <c r="AV194" i="2"/>
  <c r="AV614" i="2"/>
  <c r="AV480" i="2"/>
  <c r="AV633" i="2"/>
  <c r="AV434" i="2"/>
  <c r="AV217" i="2"/>
  <c r="AV116" i="2"/>
  <c r="AV695" i="2"/>
  <c r="AV196" i="2"/>
  <c r="AV206" i="2"/>
  <c r="AV610" i="2"/>
  <c r="AV487" i="2"/>
  <c r="AV449" i="2"/>
  <c r="AV83" i="2"/>
  <c r="AV36" i="2"/>
  <c r="AV627" i="2"/>
  <c r="AV664" i="2"/>
  <c r="AV501" i="2"/>
  <c r="AV239" i="2"/>
  <c r="AV141" i="2"/>
  <c r="AV175" i="2"/>
  <c r="AV620" i="2"/>
  <c r="AV331" i="2"/>
  <c r="AV176" i="2"/>
  <c r="AV214" i="2"/>
  <c r="AV644" i="2"/>
  <c r="AV160" i="2"/>
  <c r="AV700" i="2"/>
  <c r="AV655" i="2"/>
  <c r="AV33" i="2"/>
  <c r="AV60" i="2"/>
  <c r="AV77" i="2"/>
  <c r="AV425" i="2"/>
  <c r="AV572" i="2"/>
  <c r="AV201" i="2"/>
  <c r="AV158" i="2"/>
  <c r="AV292" i="2"/>
  <c r="AV496" i="2"/>
  <c r="AV300" i="2"/>
  <c r="AV320" i="2"/>
  <c r="AV313" i="2"/>
  <c r="AV420" i="2"/>
  <c r="AV47" i="2"/>
  <c r="AV337" i="2"/>
  <c r="AV256" i="2"/>
  <c r="AV551" i="2"/>
  <c r="AV174" i="2"/>
  <c r="AV366" i="2"/>
  <c r="AV483" i="2"/>
  <c r="AV96" i="2"/>
  <c r="AV8" i="2"/>
  <c r="AV565" i="2"/>
  <c r="AV193" i="2"/>
  <c r="AV725" i="2"/>
  <c r="AV135" i="2"/>
  <c r="AV473" i="2"/>
  <c r="AV81" i="2"/>
  <c r="AV111" i="2"/>
  <c r="AV454" i="2"/>
  <c r="AV587" i="2"/>
  <c r="AV112" i="2"/>
  <c r="AV696" i="2"/>
  <c r="AV576" i="2"/>
  <c r="AV654" i="2"/>
  <c r="AV114" i="2"/>
  <c r="AV38" i="2"/>
  <c r="AV75" i="2"/>
  <c r="AV720" i="2"/>
  <c r="AV549" i="2"/>
  <c r="AV293" i="2"/>
  <c r="AV738" i="2"/>
  <c r="AV394" i="2"/>
  <c r="AV78" i="2"/>
  <c r="AV569" i="2"/>
  <c r="AV554" i="2"/>
  <c r="AV530" i="2"/>
  <c r="AV385" i="2"/>
  <c r="AV74" i="2"/>
  <c r="AV291" i="2"/>
  <c r="AV140" i="2"/>
  <c r="AV138" i="2"/>
  <c r="AV458" i="2"/>
  <c r="AV582" i="2"/>
  <c r="AV245" i="2"/>
  <c r="AV467" i="2"/>
  <c r="AV37" i="2"/>
  <c r="AV219" i="2"/>
  <c r="AV91" i="2"/>
  <c r="AV348" i="2"/>
  <c r="AV178" i="2"/>
  <c r="AV523" i="2"/>
  <c r="AV378" i="2"/>
  <c r="AV421" i="2"/>
  <c r="AV396" i="2"/>
  <c r="AV251" i="2"/>
  <c r="AV92" i="2"/>
  <c r="AV615" i="2"/>
  <c r="AV207" i="2"/>
  <c r="AV59" i="2"/>
  <c r="AV427" i="2"/>
  <c r="AV388" i="2"/>
  <c r="AV502" i="2"/>
  <c r="AV460" i="2"/>
  <c r="AV133" i="2"/>
  <c r="AV448" i="2"/>
  <c r="AV526" i="2"/>
  <c r="AV537" i="2"/>
  <c r="AV671" i="2"/>
  <c r="AV353" i="2"/>
  <c r="AV93" i="2"/>
  <c r="AV673" i="2"/>
  <c r="AV407" i="2"/>
  <c r="AV491" i="2"/>
  <c r="AV462" i="2"/>
  <c r="AV510" i="2"/>
  <c r="AV393" i="2"/>
  <c r="AV52" i="2"/>
  <c r="AV626" i="2"/>
  <c r="AV405" i="2"/>
  <c r="AV65" i="2"/>
  <c r="AV359" i="2"/>
  <c r="AV35" i="2"/>
  <c r="AV249" i="2"/>
  <c r="AV41" i="2"/>
  <c r="AV97" i="2"/>
  <c r="AV477" i="2"/>
  <c r="AV376" i="2"/>
  <c r="AV611" i="2"/>
  <c r="AV531" i="2"/>
  <c r="AV595" i="2"/>
  <c r="AV236" i="2"/>
  <c r="AV163" i="2"/>
  <c r="AV354" i="2"/>
  <c r="AV714" i="2"/>
  <c r="AV539" i="2"/>
  <c r="AV151" i="2"/>
  <c r="AV721" i="2"/>
  <c r="AV634" i="2"/>
  <c r="AV529" i="2"/>
  <c r="AV192" i="2"/>
  <c r="AV11" i="2"/>
  <c r="AV504" i="2"/>
  <c r="AV223" i="2"/>
  <c r="AV148" i="2"/>
  <c r="AV82" i="2"/>
  <c r="AV199" i="2"/>
  <c r="AV303" i="2"/>
  <c r="AV613" i="2"/>
  <c r="AV220" i="2"/>
  <c r="AV471" i="2"/>
  <c r="AV260" i="2"/>
  <c r="AV40" i="2"/>
  <c r="AV162" i="2"/>
  <c r="AV559" i="2"/>
  <c r="AV650" i="2"/>
  <c r="AV252" i="2"/>
  <c r="AV117" i="2"/>
  <c r="AV131" i="2"/>
  <c r="AV516" i="2"/>
  <c r="AV281" i="2"/>
  <c r="AV719" i="2"/>
  <c r="AV624" i="2"/>
  <c r="AV588" i="2"/>
  <c r="AV640" i="2"/>
  <c r="AV20" i="2"/>
  <c r="AV571" i="2"/>
  <c r="AV270" i="2"/>
  <c r="AV43" i="2"/>
  <c r="AV189" i="2"/>
  <c r="AV479" i="2"/>
  <c r="AV130" i="2"/>
  <c r="AV436" i="2"/>
  <c r="AV553" i="2"/>
  <c r="AV737" i="2"/>
  <c r="AV89" i="2"/>
  <c r="AV374" i="2"/>
  <c r="AV416" i="2"/>
  <c r="AV379" i="2"/>
  <c r="AV380" i="2"/>
  <c r="AV578" i="2"/>
  <c r="AV486" i="2"/>
  <c r="AV488" i="2"/>
  <c r="AV21" i="2"/>
  <c r="AV415" i="2"/>
  <c r="AV566" i="2"/>
  <c r="AV527" i="2"/>
  <c r="AV185" i="2"/>
  <c r="AV506" i="2"/>
  <c r="AV76" i="2"/>
  <c r="AV102" i="2"/>
  <c r="AV401" i="2"/>
  <c r="AV146" i="2"/>
  <c r="AV579" i="2"/>
  <c r="AV657" i="2"/>
  <c r="AV661" i="2"/>
  <c r="AV399" i="2"/>
  <c r="AV461" i="2"/>
  <c r="AV705" i="2"/>
  <c r="AV190" i="2"/>
  <c r="AV85" i="2"/>
  <c r="AV234" i="2"/>
  <c r="AV308" i="2"/>
  <c r="AV271" i="2"/>
  <c r="AV685" i="2"/>
  <c r="AV511" i="2"/>
  <c r="AV335" i="2"/>
  <c r="AV682" i="2"/>
  <c r="AV123" i="2"/>
  <c r="AV575" i="2"/>
  <c r="AV375" i="2"/>
  <c r="AV343" i="2"/>
  <c r="AV46" i="2"/>
  <c r="AV592" i="2"/>
  <c r="AV232" i="2"/>
  <c r="AV528" i="2"/>
  <c r="AV184" i="2"/>
  <c r="AV547" i="2"/>
  <c r="AV609" i="2"/>
  <c r="AV274" i="2"/>
  <c r="AV221" i="2"/>
  <c r="AV336" i="2"/>
  <c r="AV629" i="2"/>
  <c r="AV197" i="2"/>
  <c r="AV155" i="2"/>
  <c r="AV169" i="2"/>
  <c r="AV34" i="2"/>
  <c r="AV665" i="2"/>
  <c r="AV493" i="2"/>
  <c r="AV183" i="2"/>
  <c r="AV465" i="2"/>
  <c r="AV268" i="2"/>
  <c r="AV254" i="2"/>
  <c r="AV182" i="2"/>
  <c r="AV499" i="2"/>
  <c r="AV312" i="2"/>
  <c r="AV580" i="2"/>
  <c r="AV84" i="2"/>
  <c r="AV693" i="2"/>
  <c r="AV468" i="2"/>
  <c r="AV44" i="2"/>
  <c r="AV371" i="2"/>
  <c r="AV545" i="2"/>
  <c r="AV209" i="2"/>
  <c r="X43" i="3" l="1"/>
  <c r="Z4" i="3"/>
  <c r="Z22" i="3"/>
  <c r="X98" i="3"/>
  <c r="Z82" i="3"/>
  <c r="Z98" i="3"/>
  <c r="X35" i="3"/>
  <c r="Z6" i="3"/>
  <c r="Z79" i="3"/>
  <c r="Z72" i="3"/>
  <c r="Z57" i="3"/>
  <c r="Z45" i="3"/>
  <c r="X92" i="3"/>
  <c r="Z77" i="3"/>
  <c r="X42" i="3"/>
  <c r="Z105" i="3"/>
  <c r="Z60" i="3"/>
  <c r="Z9" i="3"/>
  <c r="Z29" i="3"/>
  <c r="X20" i="3"/>
  <c r="Z86" i="3"/>
  <c r="X61" i="3"/>
  <c r="X49" i="3"/>
  <c r="Z38" i="3"/>
  <c r="X71" i="3"/>
  <c r="Z110" i="3"/>
  <c r="X24" i="3"/>
  <c r="X7" i="3"/>
  <c r="X19" i="3"/>
  <c r="Z111" i="3"/>
  <c r="Z58" i="3"/>
  <c r="X51" i="3"/>
  <c r="Z46" i="3"/>
  <c r="X72" i="3"/>
  <c r="X11" i="3"/>
  <c r="Z121" i="3"/>
  <c r="X76" i="3"/>
  <c r="Z47" i="3"/>
  <c r="Z89" i="3"/>
  <c r="X18" i="3"/>
  <c r="Z63" i="3"/>
  <c r="Z113" i="3"/>
  <c r="Z114" i="3"/>
  <c r="Z96" i="3"/>
  <c r="X81" i="3"/>
  <c r="Z80" i="3"/>
  <c r="Z93" i="3"/>
  <c r="Z88" i="3"/>
  <c r="Z87" i="3"/>
  <c r="Z70" i="3"/>
  <c r="Z92" i="3"/>
  <c r="Z100" i="3"/>
  <c r="X40" i="3"/>
  <c r="X111" i="3"/>
  <c r="Z94" i="3"/>
  <c r="X46" i="3"/>
  <c r="Z13" i="3"/>
  <c r="X4" i="3"/>
  <c r="Z33" i="3"/>
  <c r="X122" i="3"/>
  <c r="Z48" i="3"/>
  <c r="X116" i="3"/>
  <c r="Z12" i="3"/>
  <c r="Z71" i="3"/>
  <c r="Z101" i="3"/>
  <c r="Z18" i="3"/>
  <c r="X109" i="3"/>
  <c r="X88" i="3"/>
  <c r="Z14" i="3"/>
  <c r="X106" i="3"/>
  <c r="X54" i="3"/>
  <c r="Z102" i="3"/>
  <c r="Z61" i="3"/>
  <c r="Z117" i="3"/>
  <c r="X22" i="3"/>
  <c r="Z62" i="3"/>
  <c r="Z37" i="3"/>
  <c r="Z107" i="3"/>
  <c r="Z42" i="3"/>
  <c r="Z25" i="3"/>
  <c r="Z65" i="3"/>
  <c r="Z125" i="3"/>
  <c r="Z55" i="3"/>
  <c r="X14" i="3"/>
  <c r="Z109" i="3"/>
  <c r="X13" i="3"/>
  <c r="X78" i="3"/>
  <c r="Z122" i="3"/>
  <c r="X115" i="3"/>
  <c r="X103" i="3"/>
  <c r="X62" i="3"/>
  <c r="Z56" i="3"/>
  <c r="Z19" i="3"/>
  <c r="Z27" i="3"/>
  <c r="Z52" i="3"/>
  <c r="Z30" i="3"/>
  <c r="Z59" i="3"/>
  <c r="Z85" i="3"/>
  <c r="Z39" i="3"/>
  <c r="X55" i="3"/>
  <c r="X89" i="3"/>
  <c r="Z75" i="3"/>
  <c r="X124" i="3"/>
  <c r="Z51" i="3"/>
  <c r="Z78" i="3"/>
  <c r="Z112" i="3"/>
  <c r="X80" i="3"/>
  <c r="X9" i="3"/>
  <c r="X110" i="3"/>
  <c r="Z8" i="3"/>
  <c r="X30" i="3"/>
  <c r="X112" i="3"/>
  <c r="X33" i="3"/>
  <c r="Z50" i="3"/>
  <c r="Z28" i="3"/>
  <c r="Z126" i="3"/>
  <c r="Z10" i="3"/>
  <c r="Z26" i="3"/>
  <c r="Z74" i="3"/>
  <c r="Z73" i="3"/>
  <c r="Z53" i="3"/>
  <c r="X94" i="3"/>
  <c r="X3" i="3"/>
  <c r="X75" i="3"/>
  <c r="X97" i="3"/>
  <c r="X16" i="3"/>
  <c r="X21" i="3"/>
  <c r="Z24" i="3"/>
  <c r="X32" i="3"/>
  <c r="X90" i="3"/>
  <c r="X53" i="3"/>
  <c r="Z84" i="3"/>
  <c r="X114" i="3"/>
  <c r="Z116" i="3"/>
  <c r="Z81" i="3"/>
  <c r="X57" i="3"/>
  <c r="X59" i="3"/>
  <c r="Z97" i="3"/>
  <c r="Z7" i="3"/>
  <c r="Z11" i="3"/>
  <c r="Z32" i="3"/>
  <c r="Z66" i="3"/>
  <c r="X68" i="3"/>
  <c r="Z99" i="3"/>
  <c r="Z118" i="3"/>
  <c r="X15" i="3"/>
  <c r="X108" i="3"/>
  <c r="X27" i="3"/>
  <c r="X125" i="3"/>
  <c r="X105" i="3"/>
  <c r="X87" i="3"/>
  <c r="X17" i="3"/>
  <c r="Z106" i="3"/>
  <c r="X91" i="3"/>
  <c r="Z54" i="3"/>
  <c r="X93" i="3"/>
  <c r="X96" i="3"/>
  <c r="Z31" i="3"/>
  <c r="Z90" i="3"/>
  <c r="X23" i="3"/>
  <c r="X31" i="3"/>
  <c r="X69" i="3"/>
  <c r="Z49" i="3"/>
  <c r="Z123" i="3"/>
  <c r="Z104" i="3"/>
  <c r="Z17" i="3"/>
  <c r="Z3" i="3"/>
  <c r="X2" i="3"/>
  <c r="X99" i="3"/>
  <c r="X56" i="3"/>
  <c r="Z83" i="3"/>
  <c r="X77" i="3"/>
  <c r="X66" i="3"/>
  <c r="Z35" i="3"/>
  <c r="Z44" i="3"/>
  <c r="X36" i="3"/>
  <c r="X74" i="3"/>
  <c r="X118" i="3"/>
  <c r="X48" i="3"/>
  <c r="X95" i="3"/>
  <c r="X45" i="3"/>
  <c r="Z23" i="3"/>
  <c r="Z15" i="3"/>
  <c r="X39" i="3"/>
  <c r="X126" i="3"/>
  <c r="Z69" i="3"/>
  <c r="X84" i="3"/>
  <c r="X119" i="3"/>
  <c r="X8" i="3"/>
  <c r="X64" i="3"/>
  <c r="X25" i="3"/>
  <c r="X65" i="3"/>
  <c r="Z64" i="3"/>
  <c r="X82" i="3"/>
  <c r="X100" i="3"/>
  <c r="X117" i="3"/>
  <c r="X52" i="3"/>
  <c r="Z108" i="3"/>
  <c r="X73" i="3"/>
  <c r="X63" i="3"/>
  <c r="Z76" i="3"/>
  <c r="X60" i="3"/>
  <c r="Z103" i="3"/>
  <c r="X12" i="3"/>
  <c r="Z91" i="3"/>
  <c r="Z95" i="3"/>
  <c r="Z43" i="3"/>
  <c r="X85" i="3"/>
  <c r="Z36" i="3"/>
  <c r="X6" i="3"/>
  <c r="X34" i="3"/>
  <c r="X86" i="3"/>
  <c r="X67" i="3"/>
  <c r="Z68" i="3"/>
  <c r="Z120" i="3"/>
  <c r="X44" i="3"/>
  <c r="X47" i="3"/>
  <c r="X79" i="3"/>
  <c r="X104" i="3"/>
  <c r="Z21" i="3"/>
  <c r="Z16" i="3"/>
  <c r="X70" i="3"/>
  <c r="X50" i="3"/>
  <c r="Z115" i="3"/>
  <c r="X120" i="3"/>
  <c r="Z2" i="3"/>
  <c r="Z40" i="3"/>
  <c r="Z34" i="3"/>
  <c r="X83" i="3"/>
  <c r="X121" i="3"/>
  <c r="X29" i="3"/>
  <c r="X101" i="3"/>
  <c r="X5" i="3"/>
  <c r="X107" i="3"/>
  <c r="X113" i="3"/>
  <c r="Z20" i="3"/>
  <c r="X26" i="3"/>
  <c r="Z119" i="3"/>
  <c r="Z124" i="3"/>
  <c r="X38" i="3"/>
  <c r="X10" i="3"/>
  <c r="X58" i="3"/>
  <c r="X41" i="3"/>
  <c r="Z5" i="3"/>
  <c r="X37" i="3"/>
  <c r="X28" i="3"/>
  <c r="Z41" i="3"/>
  <c r="X123" i="3"/>
  <c r="Z67" i="3"/>
  <c r="X102" i="3"/>
</calcChain>
</file>

<file path=xl/sharedStrings.xml><?xml version="1.0" encoding="utf-8"?>
<sst xmlns="http://schemas.openxmlformats.org/spreadsheetml/2006/main" count="10500" uniqueCount="3185">
  <si>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</si>
  <si>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</si>
  <si>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</si>
  <si>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</si>
  <si>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</si>
  <si>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</si>
  <si>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</si>
  <si>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</si>
  <si>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</si>
  <si>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</si>
  <si>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</si>
  <si>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</si>
  <si>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</si>
  <si>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</si>
  <si>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</si>
  <si>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</si>
  <si>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</si>
  <si>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</si>
  <si>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</si>
  <si>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</si>
  <si>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</si>
  <si>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</si>
  <si>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</si>
  <si>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</si>
  <si>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</si>
  <si>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</si>
  <si>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</si>
  <si>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</si>
  <si>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</si>
  <si>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</si>
  <si>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</si>
  <si>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</si>
  <si>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</si>
  <si>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</si>
  <si>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</si>
  <si>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ITC Ltd</t>
  </si>
  <si>
    <t>ITC</t>
  </si>
  <si>
    <t>FMCG - Tobacco</t>
  </si>
  <si>
    <t>Hindustan Unilever Ltd</t>
  </si>
  <si>
    <t>HINDUNILVR</t>
  </si>
  <si>
    <t>FMCG - Household Products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</si>
  <si>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</si>
  <si>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</si>
  <si>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</si>
  <si>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</si>
  <si>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</si>
  <si>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</si>
  <si>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</si>
  <si>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</si>
  <si>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</si>
  <si>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</si>
  <si>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</si>
  <si>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</si>
  <si>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</si>
  <si>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</si>
  <si>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Mahindra and Mahindra Ltd</t>
  </si>
  <si>
    <t>M&amp;M</t>
  </si>
  <si>
    <t>Four Wheelers</t>
  </si>
  <si>
    <t>NTPC Ltd</t>
  </si>
  <si>
    <t>NTPC</t>
  </si>
  <si>
    <t>Power Generation</t>
  </si>
  <si>
    <t>Axis Bank Ltd</t>
  </si>
  <si>
    <t>AXISBANK</t>
  </si>
  <si>
    <t>Kotak Mahindra Bank Ltd</t>
  </si>
  <si>
    <t>KOTAKBANK</t>
  </si>
  <si>
    <t>Maruti Suzuki India Ltd</t>
  </si>
  <si>
    <t>MARUTI</t>
  </si>
  <si>
    <t>UltraTech Cement Ltd</t>
  </si>
  <si>
    <t>ULTRACEMCO</t>
  </si>
  <si>
    <t>Cement</t>
  </si>
  <si>
    <t>Power Grid Corporation of India Ltd</t>
  </si>
  <si>
    <t>POWERGRID</t>
  </si>
  <si>
    <t>Power Transmission &amp; Distribution</t>
  </si>
  <si>
    <t>Oil and Natural Gas Corporation Ltd</t>
  </si>
  <si>
    <t>ONGC</t>
  </si>
  <si>
    <t>Oil &amp; Gas - Exploration &amp; Production</t>
  </si>
  <si>
    <t>Wipro Ltd</t>
  </si>
  <si>
    <t>WIPRO</t>
  </si>
  <si>
    <t>Titan Company Ltd</t>
  </si>
  <si>
    <t>TITAN</t>
  </si>
  <si>
    <t>Precious Metals, Jewellery &amp; Watches</t>
  </si>
  <si>
    <t>Tata Motors Ltd</t>
  </si>
  <si>
    <t>TATAMOTORS</t>
  </si>
  <si>
    <t>Hindustan Aeronautics Ltd</t>
  </si>
  <si>
    <t>HAL</t>
  </si>
  <si>
    <t>Aerospace &amp; Defense Equipments</t>
  </si>
  <si>
    <t>Bajaj Auto Limited</t>
  </si>
  <si>
    <t>BAJAJ-AUTO</t>
  </si>
  <si>
    <t>Two Wheelers</t>
  </si>
  <si>
    <t>Adani Enterprises Ltd</t>
  </si>
  <si>
    <t>ADANIENT</t>
  </si>
  <si>
    <t>Commodities Trading</t>
  </si>
  <si>
    <t>Bajaj Finserv Ltd</t>
  </si>
  <si>
    <t>BAJAJFINSV</t>
  </si>
  <si>
    <t>Coal India Ltd</t>
  </si>
  <si>
    <t>COALINDIA</t>
  </si>
  <si>
    <t>Mining - Coal</t>
  </si>
  <si>
    <t>Adani Ports and Special Economic Zone Ltd</t>
  </si>
  <si>
    <t>ADANIPORTS</t>
  </si>
  <si>
    <t>Ports</t>
  </si>
  <si>
    <t>Siemens Ltd</t>
  </si>
  <si>
    <t>SIEMENS</t>
  </si>
  <si>
    <t>Conglomerates</t>
  </si>
  <si>
    <t>JSW Steel Ltd</t>
  </si>
  <si>
    <t>JSWSTEEL</t>
  </si>
  <si>
    <t>Iron &amp; Steel</t>
  </si>
  <si>
    <t>Asian Paints Ltd</t>
  </si>
  <si>
    <t>ASIANPAINT</t>
  </si>
  <si>
    <t>Paints</t>
  </si>
  <si>
    <t>Trent Ltd</t>
  </si>
  <si>
    <t>TRENT</t>
  </si>
  <si>
    <t>Retail - Apparel</t>
  </si>
  <si>
    <t>Avenue Supermarts Ltd</t>
  </si>
  <si>
    <t>DMART</t>
  </si>
  <si>
    <t>Retail - Department Stores</t>
  </si>
  <si>
    <t>Zomato Ltd</t>
  </si>
  <si>
    <t>ZOMATO</t>
  </si>
  <si>
    <t>Online Services</t>
  </si>
  <si>
    <t>Nestle India Ltd</t>
  </si>
  <si>
    <t>NESTLEIND</t>
  </si>
  <si>
    <t>FMCG - Foods</t>
  </si>
  <si>
    <t>Varun Beverages Ltd</t>
  </si>
  <si>
    <t>VBL</t>
  </si>
  <si>
    <t>Soft Drinks</t>
  </si>
  <si>
    <t>Hindustan Zinc Ltd</t>
  </si>
  <si>
    <t>HINDZINC</t>
  </si>
  <si>
    <t>Mining - Diversified</t>
  </si>
  <si>
    <t>Bharat Electronics Ltd</t>
  </si>
  <si>
    <t>BEL</t>
  </si>
  <si>
    <t>Electronic Equipments</t>
  </si>
  <si>
    <t>Jio Financial Services Ltd</t>
  </si>
  <si>
    <t>JIOFIN</t>
  </si>
  <si>
    <t>DLF Ltd</t>
  </si>
  <si>
    <t>DLF</t>
  </si>
  <si>
    <t>Real Estate</t>
  </si>
  <si>
    <t>Indian Oil Corporation Ltd</t>
  </si>
  <si>
    <t>IOC</t>
  </si>
  <si>
    <t>Indian Railway Finance Corp Ltd</t>
  </si>
  <si>
    <t>IRFC</t>
  </si>
  <si>
    <t>Specialized Finance</t>
  </si>
  <si>
    <t>LTIMindtree Ltd</t>
  </si>
  <si>
    <t>LTIM</t>
  </si>
  <si>
    <t>Tata Steel Ltd</t>
  </si>
  <si>
    <t>TATASTEEL</t>
  </si>
  <si>
    <t>Adani Power Ltd</t>
  </si>
  <si>
    <t>ADANIPOWER</t>
  </si>
  <si>
    <t>Grasim Industries Ltd</t>
  </si>
  <si>
    <t>GRASIM</t>
  </si>
  <si>
    <t>Vedanta Ltd</t>
  </si>
  <si>
    <t>VEDL</t>
  </si>
  <si>
    <t>Metals - Diversified</t>
  </si>
  <si>
    <t>Tech Mahindra Ltd</t>
  </si>
  <si>
    <t>TECHM</t>
  </si>
  <si>
    <t>Adani Green Energy Ltd</t>
  </si>
  <si>
    <t>ADANIGREEN</t>
  </si>
  <si>
    <t>Renewable Energy</t>
  </si>
  <si>
    <t>Interglobe Aviation Ltd</t>
  </si>
  <si>
    <t>INDIGO</t>
  </si>
  <si>
    <t>Airlines</t>
  </si>
  <si>
    <t>Divi's Laboratories Ltd</t>
  </si>
  <si>
    <t>DIVISLAB</t>
  </si>
  <si>
    <t>Labs &amp; Life Sciences Services</t>
  </si>
  <si>
    <t>Power Finance Corporation Ltd</t>
  </si>
  <si>
    <t>PFC</t>
  </si>
  <si>
    <t>Pidilite Industries Ltd</t>
  </si>
  <si>
    <t>PIDILITIND</t>
  </si>
  <si>
    <t>Diversified Chemicals</t>
  </si>
  <si>
    <t>SBI Life Insurance Company Ltd</t>
  </si>
  <si>
    <t>SBILIFE</t>
  </si>
  <si>
    <t>Hyundai Motor India Ltd</t>
  </si>
  <si>
    <t>HYUNDAI</t>
  </si>
  <si>
    <t>HDFC Life Insurance Company Ltd</t>
  </si>
  <si>
    <t>HDFCLIFE</t>
  </si>
  <si>
    <t>ABB India Ltd</t>
  </si>
  <si>
    <t>ABB</t>
  </si>
  <si>
    <t>Heavy Electrical Equipments</t>
  </si>
  <si>
    <t>Hindalco Industries Ltd</t>
  </si>
  <si>
    <t>HINDALCO</t>
  </si>
  <si>
    <t>Metals - Aluminium</t>
  </si>
  <si>
    <t>Eicher Motors Ltd</t>
  </si>
  <si>
    <t>EICHERMOT</t>
  </si>
  <si>
    <t>Trucks &amp; Buses</t>
  </si>
  <si>
    <t>REC Limited</t>
  </si>
  <si>
    <t>RECLTD</t>
  </si>
  <si>
    <t>Tata Power Company Ltd</t>
  </si>
  <si>
    <t>TATAPOWER</t>
  </si>
  <si>
    <t>Gail (India) Ltd</t>
  </si>
  <si>
    <t>GAIL</t>
  </si>
  <si>
    <t>Gas Distribution</t>
  </si>
  <si>
    <t>Macrotech Developers Ltd</t>
  </si>
  <si>
    <t>LODHA</t>
  </si>
  <si>
    <t>Bharat Petroleum Corporation Ltd</t>
  </si>
  <si>
    <t>BPCL</t>
  </si>
  <si>
    <t>Ambuja Cements Ltd</t>
  </si>
  <si>
    <t>AMBUJACEM</t>
  </si>
  <si>
    <t>Bank of Baroda Ltd</t>
  </si>
  <si>
    <t>BANKBARODA</t>
  </si>
  <si>
    <t>Godrej Consumer Products Ltd</t>
  </si>
  <si>
    <t>GODREJCP</t>
  </si>
  <si>
    <t>FMCG - Personal Products</t>
  </si>
  <si>
    <t>JSW Energy Ltd</t>
  </si>
  <si>
    <t>JSWENERGY</t>
  </si>
  <si>
    <t>Cipla Ltd</t>
  </si>
  <si>
    <t>CIPLA</t>
  </si>
  <si>
    <t>Britannia Industries Ltd</t>
  </si>
  <si>
    <t>BRITANNIA</t>
  </si>
  <si>
    <t>Bajaj Holdings and Investment Ltd</t>
  </si>
  <si>
    <t>BAJAJHLDNG</t>
  </si>
  <si>
    <t>Asset Management</t>
  </si>
  <si>
    <t>Samvardhana Motherson International Ltd</t>
  </si>
  <si>
    <t>MOTHERSON</t>
  </si>
  <si>
    <t>Auto Parts</t>
  </si>
  <si>
    <t>Punjab National Bank</t>
  </si>
  <si>
    <t>PNB</t>
  </si>
  <si>
    <t>TVS Motor Company Ltd</t>
  </si>
  <si>
    <t>TVSMOTOR</t>
  </si>
  <si>
    <t>Indian Hotels Company Ltd</t>
  </si>
  <si>
    <t>INDHOTEL</t>
  </si>
  <si>
    <t>Hotels, Resorts &amp; Cruise Lines</t>
  </si>
  <si>
    <t>CG Power and Industrial Solutions Ltd</t>
  </si>
  <si>
    <t>CGPOWER</t>
  </si>
  <si>
    <t>United Spirits Ltd</t>
  </si>
  <si>
    <t>UNITDSPR</t>
  </si>
  <si>
    <t>Alcoholic Beverages</t>
  </si>
  <si>
    <t>Torrent Pharmaceuticals Ltd</t>
  </si>
  <si>
    <t>TORNTPHARM</t>
  </si>
  <si>
    <t>Shriram Finance Ltd</t>
  </si>
  <si>
    <t>SHRIRAMFIN</t>
  </si>
  <si>
    <t>Bajaj Housing Finance Ltd</t>
  </si>
  <si>
    <t>BAJAJHFL</t>
  </si>
  <si>
    <t>Havells India Ltd</t>
  </si>
  <si>
    <t>HAVELLS</t>
  </si>
  <si>
    <t>Electrical Components &amp; Equipments</t>
  </si>
  <si>
    <t>Info Edge (India) Ltd</t>
  </si>
  <si>
    <t>NAUKRI</t>
  </si>
  <si>
    <t>Mankind Pharma Ltd</t>
  </si>
  <si>
    <t>MANKIND</t>
  </si>
  <si>
    <t>Cholamandalam Investment and Finance Company Ltd</t>
  </si>
  <si>
    <t>CHOLAFIN</t>
  </si>
  <si>
    <t>Bosch Ltd</t>
  </si>
  <si>
    <t>BOSCHLTD</t>
  </si>
  <si>
    <t>Dr Reddy's Laboratories Ltd</t>
  </si>
  <si>
    <t>DRREDDY</t>
  </si>
  <si>
    <t>Oracle Financial Services Software Ltd</t>
  </si>
  <si>
    <t>OFSS</t>
  </si>
  <si>
    <t>Software Services</t>
  </si>
  <si>
    <t>Apollo Hospitals Enterprise Ltd</t>
  </si>
  <si>
    <t>APOLLOHOSP</t>
  </si>
  <si>
    <t>Hospitals &amp; Diagnostic Centres</t>
  </si>
  <si>
    <t>Polycab India Ltd</t>
  </si>
  <si>
    <t>POLYCAB</t>
  </si>
  <si>
    <t>ICICI Prudential Life Insurance Company Ltd</t>
  </si>
  <si>
    <t>ICICIPRULI</t>
  </si>
  <si>
    <t>Max Healthcare Institute Ltd</t>
  </si>
  <si>
    <t>MAXHEALTH</t>
  </si>
  <si>
    <t>Hero MotoCorp Ltd</t>
  </si>
  <si>
    <t>HEROMOTOCO</t>
  </si>
  <si>
    <t>Zydus Lifesciences Ltd</t>
  </si>
  <si>
    <t>ZYDUSLIFE</t>
  </si>
  <si>
    <t>Indian Overseas Bank</t>
  </si>
  <si>
    <t>IOB</t>
  </si>
  <si>
    <t>Lupin Ltd</t>
  </si>
  <si>
    <t>LUPIN</t>
  </si>
  <si>
    <t>Tata Consumer Products Ltd</t>
  </si>
  <si>
    <t>TATACONSUM</t>
  </si>
  <si>
    <t>Tea &amp; Coffee</t>
  </si>
  <si>
    <t>Swiggy Ltd</t>
  </si>
  <si>
    <t>SWIGGY</t>
  </si>
  <si>
    <t>Dixon Technologies (India) Ltd</t>
  </si>
  <si>
    <t>DIXON</t>
  </si>
  <si>
    <t>Home Electronics &amp; Appliances</t>
  </si>
  <si>
    <t>Cummins India Ltd</t>
  </si>
  <si>
    <t>CUMMINSIND</t>
  </si>
  <si>
    <t>Industrial Machinery</t>
  </si>
  <si>
    <t>ICICI Lombard General Insurance Company Ltd</t>
  </si>
  <si>
    <t>ICICIGI</t>
  </si>
  <si>
    <t>Dabur India Ltd</t>
  </si>
  <si>
    <t>DABUR</t>
  </si>
  <si>
    <t>Solar Industries India Ltd</t>
  </si>
  <si>
    <t>SOLARINDS</t>
  </si>
  <si>
    <t>Commodity Chemicals</t>
  </si>
  <si>
    <t>HDFC Asset Management Company Ltd</t>
  </si>
  <si>
    <t>HDFCAMC</t>
  </si>
  <si>
    <t>Shree Cement Ltd</t>
  </si>
  <si>
    <t>SHREECEM</t>
  </si>
  <si>
    <t>Suzlon Energy Ltd</t>
  </si>
  <si>
    <t>SUZLON</t>
  </si>
  <si>
    <t>Renewable Energy Equipment &amp; Services</t>
  </si>
  <si>
    <t>Jindal Steel And Power Ltd</t>
  </si>
  <si>
    <t>JINDALSTEL</t>
  </si>
  <si>
    <t>Persistent Systems Ltd</t>
  </si>
  <si>
    <t>PERSISTENT</t>
  </si>
  <si>
    <t>Canara Bank Ltd</t>
  </si>
  <si>
    <t>CANBK</t>
  </si>
  <si>
    <t>Union Bank of India Ltd</t>
  </si>
  <si>
    <t>UNIONBANK</t>
  </si>
  <si>
    <t>Rail Vikas Nigam Ltd</t>
  </si>
  <si>
    <t>RVNL</t>
  </si>
  <si>
    <t>Indus Towers Ltd</t>
  </si>
  <si>
    <t>INDUSTOWER</t>
  </si>
  <si>
    <t>Telecom Infrastructure</t>
  </si>
  <si>
    <t>GMR Airports Ltd</t>
  </si>
  <si>
    <t>GMRINFRA</t>
  </si>
  <si>
    <t>IDBI Bank Ltd</t>
  </si>
  <si>
    <t>IDBI</t>
  </si>
  <si>
    <t>Private Bank</t>
  </si>
  <si>
    <t>Oil India Ltd</t>
  </si>
  <si>
    <t>OIL</t>
  </si>
  <si>
    <t>Bharat Heavy Electricals Ltd</t>
  </si>
  <si>
    <t>BHEL</t>
  </si>
  <si>
    <t>Mazagon Dock Shipbuilders Ltd</t>
  </si>
  <si>
    <t>MAZDOCK</t>
  </si>
  <si>
    <t>Shipbuilding</t>
  </si>
  <si>
    <t>NHPC Ltd</t>
  </si>
  <si>
    <t>NHPC</t>
  </si>
  <si>
    <t>Godrej Properties Ltd</t>
  </si>
  <si>
    <t>GODREJPROP</t>
  </si>
  <si>
    <t>PB Fintech Ltd</t>
  </si>
  <si>
    <t>POLICYBZR</t>
  </si>
  <si>
    <t>Adani Energy Solutions Ltd</t>
  </si>
  <si>
    <t>ADANIENSOL</t>
  </si>
  <si>
    <t>Power Infrastructure</t>
  </si>
  <si>
    <t>Indusind Bank Ltd</t>
  </si>
  <si>
    <t>INDUSINDBK</t>
  </si>
  <si>
    <t>Waaree Energies Ltd</t>
  </si>
  <si>
    <t>WAAREEENER</t>
  </si>
  <si>
    <t>Marico Ltd</t>
  </si>
  <si>
    <t>MARICO</t>
  </si>
  <si>
    <t>Muthoot Finance Ltd</t>
  </si>
  <si>
    <t>MUTHOOTFIN</t>
  </si>
  <si>
    <t>Hindustan Petroleum Corp Ltd</t>
  </si>
  <si>
    <t>HINDPETRO</t>
  </si>
  <si>
    <t>Colgate-Palmolive (India) Ltd</t>
  </si>
  <si>
    <t>COLPAL</t>
  </si>
  <si>
    <t>Torrent Power Ltd</t>
  </si>
  <si>
    <t>TORNTPOWER</t>
  </si>
  <si>
    <t>Kalyan Jewellers India Ltd</t>
  </si>
  <si>
    <t>KALYANKJIL</t>
  </si>
  <si>
    <t>Indian Bank</t>
  </si>
  <si>
    <t>INDIANB</t>
  </si>
  <si>
    <t>Aurobindo Pharma Ltd</t>
  </si>
  <si>
    <t>AUROPHARMA</t>
  </si>
  <si>
    <t>Oberoi Realty Ltd</t>
  </si>
  <si>
    <t>OBEROIRLTY</t>
  </si>
  <si>
    <t>Prestige Estates Projects Ltd</t>
  </si>
  <si>
    <t>PRESTIGE</t>
  </si>
  <si>
    <t>Tube Investments of India Ltd</t>
  </si>
  <si>
    <t>TIINDIA</t>
  </si>
  <si>
    <t>Cycles</t>
  </si>
  <si>
    <t>Adani Total Gas Ltd</t>
  </si>
  <si>
    <t>ATGL</t>
  </si>
  <si>
    <t>Alkem Laboratories Ltd</t>
  </si>
  <si>
    <t>ALKEM</t>
  </si>
  <si>
    <t>General Insurance Corporation of India</t>
  </si>
  <si>
    <t>GICRE</t>
  </si>
  <si>
    <t>Bharti Hexacom Ltd</t>
  </si>
  <si>
    <t>BHARTIHEXA</t>
  </si>
  <si>
    <t>Ashok Leyland Ltd</t>
  </si>
  <si>
    <t>ASHOKLEY</t>
  </si>
  <si>
    <t>Patanjali Foods Ltd</t>
  </si>
  <si>
    <t>PATANJALI</t>
  </si>
  <si>
    <t>Packaged Foods &amp; Meats</t>
  </si>
  <si>
    <t>NMDC Ltd</t>
  </si>
  <si>
    <t>NMDC</t>
  </si>
  <si>
    <t>Mining - Iron Ore</t>
  </si>
  <si>
    <t>Indian Railway Catering and Tourism Corporation Ltd</t>
  </si>
  <si>
    <t>IRCTC</t>
  </si>
  <si>
    <t>SBI Cards and Payment Services Ltd</t>
  </si>
  <si>
    <t>SBICARD</t>
  </si>
  <si>
    <t>Payment Infrastructure</t>
  </si>
  <si>
    <t>SRF Ltd</t>
  </si>
  <si>
    <t>SRF</t>
  </si>
  <si>
    <t>BSE Ltd</t>
  </si>
  <si>
    <t>BSE</t>
  </si>
  <si>
    <t>Stock Exchanges &amp; Ratings</t>
  </si>
  <si>
    <t>JSW Infrastructure Ltd</t>
  </si>
  <si>
    <t>JSWINFRA</t>
  </si>
  <si>
    <t>PI Industries Ltd</t>
  </si>
  <si>
    <t>PIIND</t>
  </si>
  <si>
    <t>Bharat Forge Ltd</t>
  </si>
  <si>
    <t>BHARATFORG</t>
  </si>
  <si>
    <t>UNO Minda Ltd</t>
  </si>
  <si>
    <t>UNOMINDA</t>
  </si>
  <si>
    <t>Yes Bank Ltd</t>
  </si>
  <si>
    <t>YESBANK</t>
  </si>
  <si>
    <t>Abbott India Ltd</t>
  </si>
  <si>
    <t>ABBOTINDIA</t>
  </si>
  <si>
    <t>Phoenix Mills Ltd</t>
  </si>
  <si>
    <t>PHOENIXLTD</t>
  </si>
  <si>
    <t>Supreme Industries Ltd</t>
  </si>
  <si>
    <t>SUPREMEIND</t>
  </si>
  <si>
    <t>Plastic Products</t>
  </si>
  <si>
    <t>One 97 Communications Ltd</t>
  </si>
  <si>
    <t>PAYTM</t>
  </si>
  <si>
    <t>Business Support Services</t>
  </si>
  <si>
    <t>L&amp;T Technology Services Ltd</t>
  </si>
  <si>
    <t>LTTS</t>
  </si>
  <si>
    <t>Coforge Ltd</t>
  </si>
  <si>
    <t>COFORGE</t>
  </si>
  <si>
    <t>Berger Paints India Ltd</t>
  </si>
  <si>
    <t>BERGEPAINT</t>
  </si>
  <si>
    <t>Linde India Ltd</t>
  </si>
  <si>
    <t>LINDEINDIA</t>
  </si>
  <si>
    <t>Jindal Stainless Ltd</t>
  </si>
  <si>
    <t>JSL</t>
  </si>
  <si>
    <t>Voltas Ltd</t>
  </si>
  <si>
    <t>VOLTAS</t>
  </si>
  <si>
    <t>Mphasis Ltd</t>
  </si>
  <si>
    <t>MPHASIS</t>
  </si>
  <si>
    <t>Motilal Oswal Financial Services Ltd</t>
  </si>
  <si>
    <t>MOTILALOFS</t>
  </si>
  <si>
    <t>Diversified Financials</t>
  </si>
  <si>
    <t>Fertilisers And Chemicals Travancore Ltd</t>
  </si>
  <si>
    <t>FACT</t>
  </si>
  <si>
    <t>Fertilizers &amp; Agro Chemicals</t>
  </si>
  <si>
    <t>Balkrishna Industries Ltd</t>
  </si>
  <si>
    <t>BALKRISIND</t>
  </si>
  <si>
    <t>Tires &amp; Rubber</t>
  </si>
  <si>
    <t>Coromandel International Ltd</t>
  </si>
  <si>
    <t>COROMANDEL</t>
  </si>
  <si>
    <t>Schaeffler India Ltd</t>
  </si>
  <si>
    <t>SCHAEFFLER</t>
  </si>
  <si>
    <t>MRF Ltd</t>
  </si>
  <si>
    <t>MRF</t>
  </si>
  <si>
    <t>Fortis Healthcare Ltd</t>
  </si>
  <si>
    <t>FORTIS</t>
  </si>
  <si>
    <t>Procter &amp; Gamble Hygiene and Health Care Ltd</t>
  </si>
  <si>
    <t>PGHH</t>
  </si>
  <si>
    <t>Federal Bank Ltd</t>
  </si>
  <si>
    <t>FEDERALBNK</t>
  </si>
  <si>
    <t>Thermax Limited</t>
  </si>
  <si>
    <t>THERMAX</t>
  </si>
  <si>
    <t>UCO Bank</t>
  </si>
  <si>
    <t>UCOBANK</t>
  </si>
  <si>
    <t>Page Industries Ltd</t>
  </si>
  <si>
    <t>PAGEIND</t>
  </si>
  <si>
    <t>Apparel &amp; Accessories</t>
  </si>
  <si>
    <t>Indian Renewable Energy Development Agency Ltd</t>
  </si>
  <si>
    <t>IREDA</t>
  </si>
  <si>
    <t>Lloyds Metals And Energy Ltd</t>
  </si>
  <si>
    <t>LLOYDSME</t>
  </si>
  <si>
    <t>Tata Communications Ltd</t>
  </si>
  <si>
    <t>TATACOMM</t>
  </si>
  <si>
    <t>United Breweries Ltd</t>
  </si>
  <si>
    <t>UBL</t>
  </si>
  <si>
    <t>Hitachi Energy India Ltd</t>
  </si>
  <si>
    <t>POWERINDIA</t>
  </si>
  <si>
    <t>Aditya Birla Capital Ltd</t>
  </si>
  <si>
    <t>ABCAPITAL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</si>
  <si>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</si>
  <si>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</si>
  <si>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</si>
  <si>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</si>
  <si>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</si>
  <si>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</si>
  <si>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Container Corporation of India Ltd</t>
  </si>
  <si>
    <t>CONCOR</t>
  </si>
  <si>
    <t>Logistics</t>
  </si>
  <si>
    <t>GE Vernova T&amp;D India Ltd</t>
  </si>
  <si>
    <t>GVT&amp;D</t>
  </si>
  <si>
    <t>Premier Energies Ltd</t>
  </si>
  <si>
    <t>PREMIERENE</t>
  </si>
  <si>
    <t>Astral Ltd</t>
  </si>
  <si>
    <t>ASTRAL</t>
  </si>
  <si>
    <t>Building Products - Pipes</t>
  </si>
  <si>
    <t>National Aluminium Co Ltd</t>
  </si>
  <si>
    <t>NATIONALUM</t>
  </si>
  <si>
    <t>IDFC First Bank Ltd</t>
  </si>
  <si>
    <t>IDFCFIRSTB</t>
  </si>
  <si>
    <t>Bank of India Ltd</t>
  </si>
  <si>
    <t>BANKINDIA</t>
  </si>
  <si>
    <t>Steel Authority of India Ltd</t>
  </si>
  <si>
    <t>SAIL</t>
  </si>
  <si>
    <t>Vodafone Idea Ltd</t>
  </si>
  <si>
    <t>IDEA</t>
  </si>
  <si>
    <t>Sundaram Finance Ltd</t>
  </si>
  <si>
    <t>SUNDARMFIN</t>
  </si>
  <si>
    <t>Central Bank of India Ltd</t>
  </si>
  <si>
    <t>CENTRALBK</t>
  </si>
  <si>
    <t>AU Small Finance Bank Ltd</t>
  </si>
  <si>
    <t>AUBANK</t>
  </si>
  <si>
    <t>Nippon Life India Asset Management Ltd</t>
  </si>
  <si>
    <t>NAM-INDIA</t>
  </si>
  <si>
    <t>Sona BLW Precision Forgings Ltd</t>
  </si>
  <si>
    <t>SONACOMS</t>
  </si>
  <si>
    <t>UPL Ltd</t>
  </si>
  <si>
    <t>UPL</t>
  </si>
  <si>
    <t>SJVN Ltd</t>
  </si>
  <si>
    <t>SJVN</t>
  </si>
  <si>
    <t>360 One Wam Ltd</t>
  </si>
  <si>
    <t>360ONE</t>
  </si>
  <si>
    <t>Investment Banking &amp; Brokerage</t>
  </si>
  <si>
    <t>Jubilant Foodworks Ltd</t>
  </si>
  <si>
    <t>JUBLFOOD</t>
  </si>
  <si>
    <t>Restaurants &amp; Cafes</t>
  </si>
  <si>
    <t>Gujarat Fluorochemicals Ltd</t>
  </si>
  <si>
    <t>FLUOROCHEM</t>
  </si>
  <si>
    <t>Specialty Chemicals</t>
  </si>
  <si>
    <t>Glenmark Pharmaceuticals Ltd</t>
  </si>
  <si>
    <t>GLENMARK</t>
  </si>
  <si>
    <t>Housing and Urban Development Corporation Ltd</t>
  </si>
  <si>
    <t>HUDCO</t>
  </si>
  <si>
    <t>Tata Elxsi Ltd</t>
  </si>
  <si>
    <t>TATAELXSI</t>
  </si>
  <si>
    <t>GlaxoSmithKline Pharmaceuticals Ltd</t>
  </si>
  <si>
    <t>GLAXO</t>
  </si>
  <si>
    <t>Bank of Maharashtra Ltd</t>
  </si>
  <si>
    <t>MAHABANK</t>
  </si>
  <si>
    <t>IPCA Laboratories Ltd</t>
  </si>
  <si>
    <t>IPCALAB</t>
  </si>
  <si>
    <t>Max Financial Services Ltd</t>
  </si>
  <si>
    <t>MFSL</t>
  </si>
  <si>
    <t>CRISIL Ltd</t>
  </si>
  <si>
    <t>CRISIL</t>
  </si>
  <si>
    <t>Biocon Ltd</t>
  </si>
  <si>
    <t>BIOCON</t>
  </si>
  <si>
    <t>Biotechnology</t>
  </si>
  <si>
    <t>APL Apollo Tubes Ltd</t>
  </si>
  <si>
    <t>APLAPOLLO</t>
  </si>
  <si>
    <t>ACC Ltd</t>
  </si>
  <si>
    <t>ACC</t>
  </si>
  <si>
    <t>Escorts Kubota Ltd</t>
  </si>
  <si>
    <t>ESCORTS</t>
  </si>
  <si>
    <t>Tractors</t>
  </si>
  <si>
    <t>Tata Technologies Ltd</t>
  </si>
  <si>
    <t>TATATECH</t>
  </si>
  <si>
    <t>Adani Wilmar Ltd</t>
  </si>
  <si>
    <t>AWL</t>
  </si>
  <si>
    <t>Blue Star Ltd</t>
  </si>
  <si>
    <t>BLUESTARCO</t>
  </si>
  <si>
    <t>Kaynes Technology India Ltd</t>
  </si>
  <si>
    <t>KAYNES</t>
  </si>
  <si>
    <t>Apar Industries Ltd</t>
  </si>
  <si>
    <t>APARINDS</t>
  </si>
  <si>
    <t>Ajanta Pharma Ltd</t>
  </si>
  <si>
    <t>AJANTPHARM</t>
  </si>
  <si>
    <t>Deepak Nitrite Ltd</t>
  </si>
  <si>
    <t>DEEPAKNTR</t>
  </si>
  <si>
    <t>Honeywell Automation India Ltd</t>
  </si>
  <si>
    <t>HONAUT</t>
  </si>
  <si>
    <t>NLC India Ltd</t>
  </si>
  <si>
    <t>NLCINDIA</t>
  </si>
  <si>
    <t>KEI Industries Ltd</t>
  </si>
  <si>
    <t>KEI</t>
  </si>
  <si>
    <t>Cables</t>
  </si>
  <si>
    <t>Exide Industries Ltd</t>
  </si>
  <si>
    <t>EXIDEIND</t>
  </si>
  <si>
    <t>Batteries</t>
  </si>
  <si>
    <t>KPIT Technologies Ltd</t>
  </si>
  <si>
    <t>KPITTECH</t>
  </si>
  <si>
    <t>Syngene International Ltd</t>
  </si>
  <si>
    <t>SYNGENE</t>
  </si>
  <si>
    <t>L&amp;T Finance Ltd</t>
  </si>
  <si>
    <t>LTF</t>
  </si>
  <si>
    <t>Godrej Industries Ltd</t>
  </si>
  <si>
    <t>GODREJIND</t>
  </si>
  <si>
    <t>3M India Ltd</t>
  </si>
  <si>
    <t>3MINDIA</t>
  </si>
  <si>
    <t>Stationery</t>
  </si>
  <si>
    <t>Bharat Dynamics Ltd</t>
  </si>
  <si>
    <t>BDL</t>
  </si>
  <si>
    <t>Cochin Shipyard Ltd</t>
  </si>
  <si>
    <t>COCHINSHIP</t>
  </si>
  <si>
    <t>LIC Housing Finance Ltd</t>
  </si>
  <si>
    <t>LICHSGFIN</t>
  </si>
  <si>
    <t>Home Financing</t>
  </si>
  <si>
    <t>Dalmia Bharat Ltd</t>
  </si>
  <si>
    <t>DALBHARAT</t>
  </si>
  <si>
    <t>Vedant Fashions Ltd</t>
  </si>
  <si>
    <t>MANYAVAR</t>
  </si>
  <si>
    <t>Textiles</t>
  </si>
  <si>
    <t>Endurance Technologies Ltd</t>
  </si>
  <si>
    <t>ENDURANCE</t>
  </si>
  <si>
    <t>Piramal Pharma Ltd</t>
  </si>
  <si>
    <t>PPLPHARMA</t>
  </si>
  <si>
    <t>Suven Pharmaceuticals Ltd</t>
  </si>
  <si>
    <t>SUVENPHAR</t>
  </si>
  <si>
    <t>Tata Investment Corporation Ltd</t>
  </si>
  <si>
    <t>TATAINVEST</t>
  </si>
  <si>
    <t>Mahindra and Mahindra Financial Services Ltd</t>
  </si>
  <si>
    <t>M&amp;MFIN</t>
  </si>
  <si>
    <t>Embassy Office Parks REIT</t>
  </si>
  <si>
    <t>EMBASSY</t>
  </si>
  <si>
    <t>Central Depository Services (India) Ltd</t>
  </si>
  <si>
    <t>CDSL</t>
  </si>
  <si>
    <t>J K Cement Ltd</t>
  </si>
  <si>
    <t>JKCEMENT</t>
  </si>
  <si>
    <t>AIA Engineering Ltd</t>
  </si>
  <si>
    <t>AIAENG</t>
  </si>
  <si>
    <t>Punjab &amp; Sind Bank</t>
  </si>
  <si>
    <t>PSB</t>
  </si>
  <si>
    <t>Gujarat Gas Ltd</t>
  </si>
  <si>
    <t>GUJGASLTD</t>
  </si>
  <si>
    <t>Multi Commodity Exchange of India Ltd</t>
  </si>
  <si>
    <t>MCX</t>
  </si>
  <si>
    <t>KPR Mill Ltd</t>
  </si>
  <si>
    <t>KPRMILL</t>
  </si>
  <si>
    <t>Apollo Tyres Ltd</t>
  </si>
  <si>
    <t>APOLLOTYRE</t>
  </si>
  <si>
    <t>Metro Brands Ltd</t>
  </si>
  <si>
    <t>METROBRAND</t>
  </si>
  <si>
    <t>Footwear</t>
  </si>
  <si>
    <t>Aditya Birla Fashion and Retail Ltd</t>
  </si>
  <si>
    <t>ABFRL</t>
  </si>
  <si>
    <t>Radico Khaitan Ltd</t>
  </si>
  <si>
    <t>RADICO</t>
  </si>
  <si>
    <t>Gillette India Ltd</t>
  </si>
  <si>
    <t>GILLETTE</t>
  </si>
  <si>
    <t>Global Health Ltd</t>
  </si>
  <si>
    <t>MEDANTA</t>
  </si>
  <si>
    <t>Go Digit General Insurance Ltd</t>
  </si>
  <si>
    <t>GODIGIT</t>
  </si>
  <si>
    <t>Godfrey Phillips India Ltd</t>
  </si>
  <si>
    <t>GODFRYPHLP</t>
  </si>
  <si>
    <t>Sun Tv Network Ltd</t>
  </si>
  <si>
    <t>SUNTV</t>
  </si>
  <si>
    <t>TV Channels &amp; Broadcasters</t>
  </si>
  <si>
    <t>Brigade Enterprises Ltd</t>
  </si>
  <si>
    <t>BRIGADE</t>
  </si>
  <si>
    <t>Gland Pharma Ltd</t>
  </si>
  <si>
    <t>GLAND</t>
  </si>
  <si>
    <t>New India Assurance Company Ltd</t>
  </si>
  <si>
    <t>NIACL</t>
  </si>
  <si>
    <t>Ola Electric Mobility Ltd</t>
  </si>
  <si>
    <t>OLAELEC</t>
  </si>
  <si>
    <t>IRB Infrastructure Developers Ltd</t>
  </si>
  <si>
    <t>IRB</t>
  </si>
  <si>
    <t>Cholamandalam Financial Holdings Ltd</t>
  </si>
  <si>
    <t>CHOLAHLDNG</t>
  </si>
  <si>
    <t>Brainbees Solutions Ltd</t>
  </si>
  <si>
    <t>FIRSTCRY</t>
  </si>
  <si>
    <t>Aditya Birla Real Estate Ltd</t>
  </si>
  <si>
    <t>ABREL</t>
  </si>
  <si>
    <t>Aegis Logistics Ltd</t>
  </si>
  <si>
    <t>AEGISLOG</t>
  </si>
  <si>
    <t>Jyoti CNC Automation Ltd</t>
  </si>
  <si>
    <t>JYOTICNC</t>
  </si>
  <si>
    <t>Computer Hardware</t>
  </si>
  <si>
    <t>Emami Ltd</t>
  </si>
  <si>
    <t>EMAMILTD</t>
  </si>
  <si>
    <t>ICICI Securities Ltd</t>
  </si>
  <si>
    <t>ISEC</t>
  </si>
  <si>
    <t>Laurus Labs Ltd</t>
  </si>
  <si>
    <t>LAURUSLABS</t>
  </si>
  <si>
    <t>Mangalore Refinery and Petrochemicals Ltd</t>
  </si>
  <si>
    <t>MRPL</t>
  </si>
  <si>
    <t>Poonawalla Fincorp Ltd</t>
  </si>
  <si>
    <t>POONAWALLA</t>
  </si>
  <si>
    <t>ZF Commercial Vehicle Control Systems India Ltd</t>
  </si>
  <si>
    <t>ZFCVINDIA</t>
  </si>
  <si>
    <t>Bandhan Bank Ltd</t>
  </si>
  <si>
    <t>BANDHANBNK</t>
  </si>
  <si>
    <t>Motherson Sumi Wiring India Ltd</t>
  </si>
  <si>
    <t>MSUMI</t>
  </si>
  <si>
    <t>Tata Chemicals Ltd</t>
  </si>
  <si>
    <t>TATACHEM</t>
  </si>
  <si>
    <t>J B Chemicals and Pharmaceuticals Ltd</t>
  </si>
  <si>
    <t>JBCHEPHARM</t>
  </si>
  <si>
    <t>Star Health and Allied Insurance Company Ltd</t>
  </si>
  <si>
    <t>STARHEALTH</t>
  </si>
  <si>
    <t>Carborundum Universal Ltd</t>
  </si>
  <si>
    <t>CARBORUNIV</t>
  </si>
  <si>
    <t>KEC International Ltd</t>
  </si>
  <si>
    <t>KEC</t>
  </si>
  <si>
    <t>ITI Ltd</t>
  </si>
  <si>
    <t>ITI</t>
  </si>
  <si>
    <t>Telecom Equipments</t>
  </si>
  <si>
    <t>Authum Investment &amp; Infrastructure Ltd</t>
  </si>
  <si>
    <t>AIIL</t>
  </si>
  <si>
    <t>Poly Medicure Ltd</t>
  </si>
  <si>
    <t>POLYMED</t>
  </si>
  <si>
    <t>Health Care Equipment &amp; Supplies</t>
  </si>
  <si>
    <t>TVS Holdings Ltd</t>
  </si>
  <si>
    <t>TVSHLTD</t>
  </si>
  <si>
    <t>Narayana Hrudayalaya Ltd</t>
  </si>
  <si>
    <t>NH</t>
  </si>
  <si>
    <t>Bayer Cropscience Ltd</t>
  </si>
  <si>
    <t>BAYERCROP</t>
  </si>
  <si>
    <t>Sumitomo Chemical India Ltd</t>
  </si>
  <si>
    <t>SUMICHEM</t>
  </si>
  <si>
    <t>Delhivery Ltd</t>
  </si>
  <si>
    <t>DELHIVERY</t>
  </si>
  <si>
    <t>Hindustan Copper Ltd</t>
  </si>
  <si>
    <t>HINDCOPPER</t>
  </si>
  <si>
    <t>Mining - Copper</t>
  </si>
  <si>
    <t>Dr. Lal PathLabs Ltd</t>
  </si>
  <si>
    <t>LALPATHLAB</t>
  </si>
  <si>
    <t>Crompton Greaves Consumer Electricals Ltd</t>
  </si>
  <si>
    <t>CROMPTON</t>
  </si>
  <si>
    <t>Emcure Pharmaceuticals Ltd</t>
  </si>
  <si>
    <t>EMCURE</t>
  </si>
  <si>
    <t>Timken India Ltd</t>
  </si>
  <si>
    <t>TIMKEN</t>
  </si>
  <si>
    <t>Piramal Enterprises Ltd</t>
  </si>
  <si>
    <t>PEL</t>
  </si>
  <si>
    <t>BASF India Ltd</t>
  </si>
  <si>
    <t>BASF</t>
  </si>
  <si>
    <t>Aditya Birla Sun Life AMC Ltd</t>
  </si>
  <si>
    <t>ABSLAMC</t>
  </si>
  <si>
    <t>Natco Pharma Ltd</t>
  </si>
  <si>
    <t>NATCOPHARM</t>
  </si>
  <si>
    <t>Angel One Ltd</t>
  </si>
  <si>
    <t>ANGELONE</t>
  </si>
  <si>
    <t>Ratnamani Metals and Tubes Ltd</t>
  </si>
  <si>
    <t>RATNAMANI</t>
  </si>
  <si>
    <t>Sundram Fasteners Ltd</t>
  </si>
  <si>
    <t>SUNDRMFAST</t>
  </si>
  <si>
    <t>Himadri Speciality Chemical Ltd</t>
  </si>
  <si>
    <t>HSCL</t>
  </si>
  <si>
    <t>Inox Wind Ltd</t>
  </si>
  <si>
    <t>INOXWIND</t>
  </si>
  <si>
    <t>NBCC (India) Ltd</t>
  </si>
  <si>
    <t>NBCC</t>
  </si>
  <si>
    <t>Pfizer Ltd</t>
  </si>
  <si>
    <t>PFIZER</t>
  </si>
  <si>
    <t>Krishna Institute of Medical Sciences Ltd</t>
  </si>
  <si>
    <t>KIMS</t>
  </si>
  <si>
    <t>Firstsource Solutions Ltd</t>
  </si>
  <si>
    <t>FSL</t>
  </si>
  <si>
    <t>Outsourced services</t>
  </si>
  <si>
    <t>Hatsun Agro Product Ltd</t>
  </si>
  <si>
    <t>HATSUN</t>
  </si>
  <si>
    <t>Nuvama Wealth Management Ltd</t>
  </si>
  <si>
    <t>NUVAMA</t>
  </si>
  <si>
    <t>Anant Raj Ltd</t>
  </si>
  <si>
    <t>ANANTRAJ</t>
  </si>
  <si>
    <t>SKF India Ltd</t>
  </si>
  <si>
    <t>SKFINDIA</t>
  </si>
  <si>
    <t>CPSE ETF</t>
  </si>
  <si>
    <t>CPSEETF</t>
  </si>
  <si>
    <t>Equity</t>
  </si>
  <si>
    <t>EIH Ltd</t>
  </si>
  <si>
    <t>EIHOTEL</t>
  </si>
  <si>
    <t>CESC Ltd</t>
  </si>
  <si>
    <t>CESC</t>
  </si>
  <si>
    <t>Grindwell Norton Ltd</t>
  </si>
  <si>
    <t>GRINDWELL</t>
  </si>
  <si>
    <t>Shyam Metalics and Energy Ltd</t>
  </si>
  <si>
    <t>SHYAMMETL</t>
  </si>
  <si>
    <t>Amara Raja Energy &amp; Mobility Ltd</t>
  </si>
  <si>
    <t>ARE&amp;M</t>
  </si>
  <si>
    <t>Tejas Networks Ltd</t>
  </si>
  <si>
    <t>TEJASNET</t>
  </si>
  <si>
    <t>Whirlpool of India Ltd</t>
  </si>
  <si>
    <t>WHIRLPOOL</t>
  </si>
  <si>
    <t>Ramco Cements Limited</t>
  </si>
  <si>
    <t>RAMCOCEM</t>
  </si>
  <si>
    <t>Affle (India) Ltd</t>
  </si>
  <si>
    <t>AFFLE</t>
  </si>
  <si>
    <t>Advertising</t>
  </si>
  <si>
    <t>PNB Housing Finance Ltd</t>
  </si>
  <si>
    <t>PNBHOUSING</t>
  </si>
  <si>
    <t>Computer Age Management Services Ltd</t>
  </si>
  <si>
    <t>CAMS</t>
  </si>
  <si>
    <t>Amber Enterprises India Ltd</t>
  </si>
  <si>
    <t>AMBER</t>
  </si>
  <si>
    <t>Indraprastha Gas Ltd</t>
  </si>
  <si>
    <t>IGL</t>
  </si>
  <si>
    <t>Triveni Turbine Ltd</t>
  </si>
  <si>
    <t>TRITURBINE</t>
  </si>
  <si>
    <t>Kansai Nerolac Paints Ltd</t>
  </si>
  <si>
    <t>KANSAINER</t>
  </si>
  <si>
    <t>Aster DM Healthcare Ltd</t>
  </si>
  <si>
    <t>ASTERDM</t>
  </si>
  <si>
    <t>Atul Ltd</t>
  </si>
  <si>
    <t>ATUL</t>
  </si>
  <si>
    <t>Concord Biotech Ltd</t>
  </si>
  <si>
    <t>CONCORDBIO</t>
  </si>
  <si>
    <t>KIOCL Ltd</t>
  </si>
  <si>
    <t>KIOCL</t>
  </si>
  <si>
    <t>Alembic Pharmaceuticals Ltd</t>
  </si>
  <si>
    <t>APLLTD</t>
  </si>
  <si>
    <t>Devyani International Ltd</t>
  </si>
  <si>
    <t>DEVYANI</t>
  </si>
  <si>
    <t>Nexus Select Trust</t>
  </si>
  <si>
    <t>NXST</t>
  </si>
  <si>
    <t>Mindspace Business Parks REIT</t>
  </si>
  <si>
    <t>MINDSPACE</t>
  </si>
  <si>
    <t>Wockhardt Ltd</t>
  </si>
  <si>
    <t>WOCKPHARMA</t>
  </si>
  <si>
    <t>Cyient Ltd</t>
  </si>
  <si>
    <t>CYIENT</t>
  </si>
  <si>
    <t>Castrol India Ltd</t>
  </si>
  <si>
    <t>CASTROLIND</t>
  </si>
  <si>
    <t>DCM Shriram Ltd</t>
  </si>
  <si>
    <t>DCMSHRIRAM</t>
  </si>
  <si>
    <t>Neuland Laboratories Ltd</t>
  </si>
  <si>
    <t>NEULANDLAB</t>
  </si>
  <si>
    <t>Vinati Organics Ltd</t>
  </si>
  <si>
    <t>VINATIORGA</t>
  </si>
  <si>
    <t>Jindal SAW Ltd</t>
  </si>
  <si>
    <t>JINDALSAW</t>
  </si>
  <si>
    <t>Gujarat State Petronet Ltd</t>
  </si>
  <si>
    <t>GSPL</t>
  </si>
  <si>
    <t>Eris Lifesciences Ltd</t>
  </si>
  <si>
    <t>ERIS</t>
  </si>
  <si>
    <t>Schneider Electric Infrastructure Ltd</t>
  </si>
  <si>
    <t>SCHNEIDER</t>
  </si>
  <si>
    <t>Kajaria Ceramics Ltd</t>
  </si>
  <si>
    <t>KAJARIACER</t>
  </si>
  <si>
    <t>Building Products - Ceramics</t>
  </si>
  <si>
    <t>Chambal Fertilisers and Chemicals Ltd</t>
  </si>
  <si>
    <t>CHAMBLFERT</t>
  </si>
  <si>
    <t>Five-Star Business Finance Ltd</t>
  </si>
  <si>
    <t>FIVESTAR</t>
  </si>
  <si>
    <t>JSW Holdings Ltd</t>
  </si>
  <si>
    <t>JSWHL</t>
  </si>
  <si>
    <t>Chalet Hotels Ltd</t>
  </si>
  <si>
    <t>CHALET</t>
  </si>
  <si>
    <t>Swan Energy Ltd</t>
  </si>
  <si>
    <t>SWANENERGY</t>
  </si>
  <si>
    <t>Bikaji Foods International Ltd</t>
  </si>
  <si>
    <t>BIKAJI</t>
  </si>
  <si>
    <t>Welspun Corp Ltd</t>
  </si>
  <si>
    <t>WELCORP</t>
  </si>
  <si>
    <t>Kfin Technologies Ltd</t>
  </si>
  <si>
    <t>KFINTECH</t>
  </si>
  <si>
    <t>Afcons Infrastructure Ltd</t>
  </si>
  <si>
    <t>AFCONS</t>
  </si>
  <si>
    <t>Sobha Ltd</t>
  </si>
  <si>
    <t>SOBHA</t>
  </si>
  <si>
    <t>Signatureglobal (India) Ltd</t>
  </si>
  <si>
    <t>SIGNATURE</t>
  </si>
  <si>
    <t>Kalpataru Projects International Ltd</t>
  </si>
  <si>
    <t>KPIL</t>
  </si>
  <si>
    <t>HFCL Ltd</t>
  </si>
  <si>
    <t>HFCL</t>
  </si>
  <si>
    <t>Jubilant Pharmova Ltd</t>
  </si>
  <si>
    <t>JUBLPHARMA</t>
  </si>
  <si>
    <t>Jupiter Wagons Ltd</t>
  </si>
  <si>
    <t>JWL</t>
  </si>
  <si>
    <t>Rail</t>
  </si>
  <si>
    <t>V Guard Industries Ltd</t>
  </si>
  <si>
    <t>VGUARD</t>
  </si>
  <si>
    <t>Aadhar Housing Finance Ltd</t>
  </si>
  <si>
    <t>AADHARHFC</t>
  </si>
  <si>
    <t>PG Electroplast Ltd</t>
  </si>
  <si>
    <t>PGEL</t>
  </si>
  <si>
    <t>NCC Ltd</t>
  </si>
  <si>
    <t>NCC</t>
  </si>
  <si>
    <t>Blue Dart Express Ltd</t>
  </si>
  <si>
    <t>BLUEDART</t>
  </si>
  <si>
    <t>Elgi Equipments Ltd</t>
  </si>
  <si>
    <t>ELGIEQUIP</t>
  </si>
  <si>
    <t>Ircon International Ltd</t>
  </si>
  <si>
    <t>IRCON</t>
  </si>
  <si>
    <t>Doms Industries Ltd</t>
  </si>
  <si>
    <t>DOMS</t>
  </si>
  <si>
    <t>Office Supplies</t>
  </si>
  <si>
    <t>PTC Industries Ltd</t>
  </si>
  <si>
    <t>PTCIL</t>
  </si>
  <si>
    <t>Ramkrishna Forgings Ltd</t>
  </si>
  <si>
    <t>RKFORGE</t>
  </si>
  <si>
    <t>IIFL Finance Ltd</t>
  </si>
  <si>
    <t>IIFL</t>
  </si>
  <si>
    <t>Kirloskar Brothers Ltd</t>
  </si>
  <si>
    <t>KIRLOSBROS</t>
  </si>
  <si>
    <t>Techno Electric &amp; Engineering Company Ltd</t>
  </si>
  <si>
    <t>TECHNOE</t>
  </si>
  <si>
    <t>CIE Automotive India Ltd</t>
  </si>
  <si>
    <t>CIEINDIA</t>
  </si>
  <si>
    <t>Bombay Burmah Trading Corporation</t>
  </si>
  <si>
    <t>BBTC</t>
  </si>
  <si>
    <t>Karur Vysya Bank Ltd</t>
  </si>
  <si>
    <t>KARURVYSYA</t>
  </si>
  <si>
    <t>Finolex Cables Ltd</t>
  </si>
  <si>
    <t>FINCABLES</t>
  </si>
  <si>
    <t>R R Kabel Ltd</t>
  </si>
  <si>
    <t>RRKABEL</t>
  </si>
  <si>
    <t>Jai Balaji Industries Ltd</t>
  </si>
  <si>
    <t>JAIBALAJI</t>
  </si>
  <si>
    <t>JBM Auto Ltd</t>
  </si>
  <si>
    <t>JBMA</t>
  </si>
  <si>
    <t>Bata India Ltd</t>
  </si>
  <si>
    <t>BATAINDIA</t>
  </si>
  <si>
    <t>UTI Asset Management Company Ltd</t>
  </si>
  <si>
    <t>UTIAMC</t>
  </si>
  <si>
    <t>Akzo Nobel India Ltd</t>
  </si>
  <si>
    <t>AKZOINDIA</t>
  </si>
  <si>
    <t>Anand Rathi Wealth Ltd</t>
  </si>
  <si>
    <t>ANANDRATHI</t>
  </si>
  <si>
    <t>Navin Fluorine International Ltd</t>
  </si>
  <si>
    <t>NAVINFLUOR</t>
  </si>
  <si>
    <t>Zensar Technologies Ltd</t>
  </si>
  <si>
    <t>ZENSARTECH</t>
  </si>
  <si>
    <t>Cello World Ltd</t>
  </si>
  <si>
    <t>CELLO</t>
  </si>
  <si>
    <t>Tbo Tek Ltd</t>
  </si>
  <si>
    <t>TBOTEK</t>
  </si>
  <si>
    <t>Tour &amp; Travel Services</t>
  </si>
  <si>
    <t>Deepak Fertilisers and Petrochemicals Corp Ltd</t>
  </si>
  <si>
    <t>DEEPAKFERT</t>
  </si>
  <si>
    <t>Rainbow Children's Medicare Ltd</t>
  </si>
  <si>
    <t>RAINBOW</t>
  </si>
  <si>
    <t>LMW Ltd</t>
  </si>
  <si>
    <t>LMW</t>
  </si>
  <si>
    <t>Finolex Industries Ltd</t>
  </si>
  <si>
    <t>FINPIPE</t>
  </si>
  <si>
    <t>BEML Ltd</t>
  </si>
  <si>
    <t>BEML</t>
  </si>
  <si>
    <t>Zen Technologies Ltd</t>
  </si>
  <si>
    <t>ZENTEC</t>
  </si>
  <si>
    <t>Trident Ltd</t>
  </si>
  <si>
    <t>TRIDENT</t>
  </si>
  <si>
    <t>Astrazeneca Pharma India Ltd</t>
  </si>
  <si>
    <t>ASTRAZEN</t>
  </si>
  <si>
    <t>Relaxo Footwears Ltd</t>
  </si>
  <si>
    <t>RELAXO</t>
  </si>
  <si>
    <t>Fine Organic Industries Ltd</t>
  </si>
  <si>
    <t>FINEORG</t>
  </si>
  <si>
    <t>Aptus Value Housing Finance India Ltd</t>
  </si>
  <si>
    <t>APTUS</t>
  </si>
  <si>
    <t>Netweb Technologies India Ltd</t>
  </si>
  <si>
    <t>NETWEB</t>
  </si>
  <si>
    <t>Garden Reach Shipbuilders &amp; Engineers Ltd</t>
  </si>
  <si>
    <t>GRSE</t>
  </si>
  <si>
    <t>Bls International Services Ltd</t>
  </si>
  <si>
    <t>BLS</t>
  </si>
  <si>
    <t>Asahi India Glass Ltd</t>
  </si>
  <si>
    <t>ASAHIINDIA</t>
  </si>
  <si>
    <t>Aarti Industries Ltd</t>
  </si>
  <si>
    <t>AARTIIND</t>
  </si>
  <si>
    <t>Capri Global Capital Ltd</t>
  </si>
  <si>
    <t>CGCL</t>
  </si>
  <si>
    <t>Great Eastern Shipping Company Ltd</t>
  </si>
  <si>
    <t>GESHIP</t>
  </si>
  <si>
    <t>HBL Engineering Ltd</t>
  </si>
  <si>
    <t>HBLPOWER</t>
  </si>
  <si>
    <t>Birlasoft Ltd</t>
  </si>
  <si>
    <t>BSOFT</t>
  </si>
  <si>
    <t>UTI S&amp;P BSE Sensex ETF</t>
  </si>
  <si>
    <t>UTISENSETF</t>
  </si>
  <si>
    <t>Kirloskar Oil Engines Ltd</t>
  </si>
  <si>
    <t>KIRLOSENG</t>
  </si>
  <si>
    <t>eClerx Services Limited</t>
  </si>
  <si>
    <t>ECLERX</t>
  </si>
  <si>
    <t>Century Plyboards (India) Ltd</t>
  </si>
  <si>
    <t>CENTURYPLY</t>
  </si>
  <si>
    <t>Wood Products</t>
  </si>
  <si>
    <t>Indegene Ltd</t>
  </si>
  <si>
    <t>INDGN</t>
  </si>
  <si>
    <t>Waaree Renewable Technologies Ltd</t>
  </si>
  <si>
    <t>WAAREERTL</t>
  </si>
  <si>
    <t>Sonata Software Ltd</t>
  </si>
  <si>
    <t>SONATSOFTW</t>
  </si>
  <si>
    <t>Redington Ltd</t>
  </si>
  <si>
    <t>REDINGTON</t>
  </si>
  <si>
    <t>Technology Hardware</t>
  </si>
  <si>
    <t>IFCI Ltd</t>
  </si>
  <si>
    <t>IFCI</t>
  </si>
  <si>
    <t>Newgen Software Technologies Ltd</t>
  </si>
  <si>
    <t>NEWGEN</t>
  </si>
  <si>
    <t>G R Infraprojects Ltd</t>
  </si>
  <si>
    <t>GRINFRA</t>
  </si>
  <si>
    <t>Caplin Point Laboratories Ltd</t>
  </si>
  <si>
    <t>CAPLIPOINT</t>
  </si>
  <si>
    <t>ACME Solar Holdings Ltd</t>
  </si>
  <si>
    <t>ACMESOLAR</t>
  </si>
  <si>
    <t>PCBL Chemical Ltd</t>
  </si>
  <si>
    <t>PCBL</t>
  </si>
  <si>
    <t>Jyothy Labs Ltd</t>
  </si>
  <si>
    <t>JYOTHYLAB</t>
  </si>
  <si>
    <t>E I D-Parry (India) Ltd</t>
  </si>
  <si>
    <t>EIDPARRY</t>
  </si>
  <si>
    <t>Sugar</t>
  </si>
  <si>
    <t>Titagarh Rail Systems Ltd</t>
  </si>
  <si>
    <t>TITAGARH</t>
  </si>
  <si>
    <t>Sarda Energy &amp; Minerals Ltd</t>
  </si>
  <si>
    <t>SARDAEN</t>
  </si>
  <si>
    <t>Action Construction Equipment Ltd</t>
  </si>
  <si>
    <t>ACE</t>
  </si>
  <si>
    <t>Heavy Machinery</t>
  </si>
  <si>
    <t>Indian Energy Exchange Ltd</t>
  </si>
  <si>
    <t>IEX</t>
  </si>
  <si>
    <t>Power Trading &amp; Consultancy</t>
  </si>
  <si>
    <t>PVR INOX Ltd</t>
  </si>
  <si>
    <t>PVRINOX</t>
  </si>
  <si>
    <t>Theatres</t>
  </si>
  <si>
    <t>Praj Industries Ltd</t>
  </si>
  <si>
    <t>PRAJIND</t>
  </si>
  <si>
    <t>Gravita India Ltd</t>
  </si>
  <si>
    <t>GRAVITA</t>
  </si>
  <si>
    <t>Metals - Lead</t>
  </si>
  <si>
    <t>CreditAccess Grameen Ltd</t>
  </si>
  <si>
    <t>CREDITACC</t>
  </si>
  <si>
    <t>Bharat Global Developers Ltd</t>
  </si>
  <si>
    <t>BGDL</t>
  </si>
  <si>
    <t>Computer &amp; Electronics Retail</t>
  </si>
  <si>
    <t>Welspun Living Ltd</t>
  </si>
  <si>
    <t>WELSPUNLIV</t>
  </si>
  <si>
    <t>Reliance Power Ltd</t>
  </si>
  <si>
    <t>RPOWER</t>
  </si>
  <si>
    <t>Marksans Pharma Ltd</t>
  </si>
  <si>
    <t>MARKSANS</t>
  </si>
  <si>
    <t>Godrej Agrovet Ltd</t>
  </si>
  <si>
    <t>GODREJAGRO</t>
  </si>
  <si>
    <t>Agro Products</t>
  </si>
  <si>
    <t>Sanofi India Ltd</t>
  </si>
  <si>
    <t>SANOFI</t>
  </si>
  <si>
    <t>Ingersoll-Rand (India) Ltd</t>
  </si>
  <si>
    <t>INGERRAND</t>
  </si>
  <si>
    <t>KSB Ltd</t>
  </si>
  <si>
    <t>KSB</t>
  </si>
  <si>
    <t>Transformers and Rectifiers (India) Ltd</t>
  </si>
  <si>
    <t>TARIL</t>
  </si>
  <si>
    <t>Strides Pharma Science Ltd</t>
  </si>
  <si>
    <t>STAR</t>
  </si>
  <si>
    <t>Clean Science and Technology Ltd</t>
  </si>
  <si>
    <t>CLEAN</t>
  </si>
  <si>
    <t>Indiamart Intermesh Ltd</t>
  </si>
  <si>
    <t>INDIAMART</t>
  </si>
  <si>
    <t>Granules India Ltd</t>
  </si>
  <si>
    <t>GRANULES</t>
  </si>
  <si>
    <t>Nava Limited</t>
  </si>
  <si>
    <t>NAVA</t>
  </si>
  <si>
    <t>Niva Bupa Health Insurance Company Ltd</t>
  </si>
  <si>
    <t>NIVABUPA</t>
  </si>
  <si>
    <t>RITES Ltd</t>
  </si>
  <si>
    <t>RITES</t>
  </si>
  <si>
    <t>Sagility India Ltd</t>
  </si>
  <si>
    <t>SAGILITY</t>
  </si>
  <si>
    <t>NMDC Steel Ltd</t>
  </si>
  <si>
    <t>NSLNISP</t>
  </si>
  <si>
    <t>Tata Teleservices (Maharashtra) Ltd</t>
  </si>
  <si>
    <t>TTML</t>
  </si>
  <si>
    <t>Supreme Petrochem Ltd</t>
  </si>
  <si>
    <t>SPLPETRO</t>
  </si>
  <si>
    <t>Aavas Financiers Ltd</t>
  </si>
  <si>
    <t>AAVAS</t>
  </si>
  <si>
    <t>Cube Highways Trust</t>
  </si>
  <si>
    <t>CUBEINVIT</t>
  </si>
  <si>
    <t>Roads</t>
  </si>
  <si>
    <t>Manappuram Finance Ltd</t>
  </si>
  <si>
    <t>MANAPPURAM</t>
  </si>
  <si>
    <t>Glenmark Life Sciences Ltd</t>
  </si>
  <si>
    <t>GLS</t>
  </si>
  <si>
    <t>Data Patterns (India) Ltd</t>
  </si>
  <si>
    <t>DATAPATTNS</t>
  </si>
  <si>
    <t>Prudent Corporate Advisory Services Ltd</t>
  </si>
  <si>
    <t>PRUDENT</t>
  </si>
  <si>
    <t>City Union Bank Ltd</t>
  </si>
  <si>
    <t>CUB</t>
  </si>
  <si>
    <t>JM Financial Ltd</t>
  </si>
  <si>
    <t>JMFINANCIL</t>
  </si>
  <si>
    <t>Vardhman Textiles Ltd</t>
  </si>
  <si>
    <t>VTL</t>
  </si>
  <si>
    <t>Genus Power Infrastructures Ltd</t>
  </si>
  <si>
    <t>GENUSPOWER</t>
  </si>
  <si>
    <t>Elecon Engineering Company Ltd</t>
  </si>
  <si>
    <t>ELECON</t>
  </si>
  <si>
    <t>Vijaya Diagnostic Centre Ltd</t>
  </si>
  <si>
    <t>VIJAYA</t>
  </si>
  <si>
    <t>Craftsman Automation Ltd</t>
  </si>
  <si>
    <t>CRAFTSMAN</t>
  </si>
  <si>
    <t>Network18 Media &amp; Investments Ltd</t>
  </si>
  <si>
    <t>NETWORK18</t>
  </si>
  <si>
    <t>Movies &amp; TV Serials</t>
  </si>
  <si>
    <t>Godawari Power and Ispat Ltd</t>
  </si>
  <si>
    <t>GPIL</t>
  </si>
  <si>
    <t>Safari Industries (India) Ltd</t>
  </si>
  <si>
    <t>SAFARI</t>
  </si>
  <si>
    <t>Zydus Wellness Ltd</t>
  </si>
  <si>
    <t>ZYDUSWELL</t>
  </si>
  <si>
    <t>Inox Wind Energy Ltd</t>
  </si>
  <si>
    <t>IWEL</t>
  </si>
  <si>
    <t>LT Foods Ltd</t>
  </si>
  <si>
    <t>LTFOODS</t>
  </si>
  <si>
    <t>Raymond Lifestyle Ltd</t>
  </si>
  <si>
    <t>RAYMONDLSL</t>
  </si>
  <si>
    <t>Nuvoco Vistas Corporation Ltd</t>
  </si>
  <si>
    <t>NUVOCO</t>
  </si>
  <si>
    <t>Usha Martin Ltd</t>
  </si>
  <si>
    <t>USHAMART</t>
  </si>
  <si>
    <t>Railtel Corporation of India Ltd</t>
  </si>
  <si>
    <t>RAILTEL</t>
  </si>
  <si>
    <t>Communication &amp; Networking</t>
  </si>
  <si>
    <t>TTK Prestige Ltd</t>
  </si>
  <si>
    <t>TTKPRESTIG</t>
  </si>
  <si>
    <t>Powergrid Infrastructure Investment Trust</t>
  </si>
  <si>
    <t>PGINVIT</t>
  </si>
  <si>
    <t>CEAT Ltd</t>
  </si>
  <si>
    <t>CEATLTD</t>
  </si>
  <si>
    <t>Mahanagar Gas Ltd</t>
  </si>
  <si>
    <t>MGL</t>
  </si>
  <si>
    <t>Olectra Greentech Ltd</t>
  </si>
  <si>
    <t>OLECTRA</t>
  </si>
  <si>
    <t>Sammaan Capital Ltd</t>
  </si>
  <si>
    <t>SAMMAANCAP</t>
  </si>
  <si>
    <t>Minda Corporation Ltd</t>
  </si>
  <si>
    <t>MINDACORP</t>
  </si>
  <si>
    <t>Tega Industries Ltd</t>
  </si>
  <si>
    <t>TEGA</t>
  </si>
  <si>
    <t>Zee Entertainment Enterprises Ltd</t>
  </si>
  <si>
    <t>ZEEL</t>
  </si>
  <si>
    <t>Can Fin Homes Ltd</t>
  </si>
  <si>
    <t>CANFINHOME</t>
  </si>
  <si>
    <t>Sterling and Wilson Renewable Energy Ltd</t>
  </si>
  <si>
    <t>SWSOLAR</t>
  </si>
  <si>
    <t>Jaiprakash Power Ventures Ltd</t>
  </si>
  <si>
    <t>JPPOWER</t>
  </si>
  <si>
    <t>MMTC Ltd</t>
  </si>
  <si>
    <t>MMTC</t>
  </si>
  <si>
    <t>RedTape</t>
  </si>
  <si>
    <t>REDTAPE</t>
  </si>
  <si>
    <t>India Cements Ltd</t>
  </si>
  <si>
    <t>INDIACEM</t>
  </si>
  <si>
    <t>Sanofi Consumer Healthcare India Ltd</t>
  </si>
  <si>
    <t>SANOFICONR</t>
  </si>
  <si>
    <t>Raymond Ltd</t>
  </si>
  <si>
    <t>RAYMOND</t>
  </si>
  <si>
    <t>Garware Hi-Tech Films Ltd</t>
  </si>
  <si>
    <t>GRWRHITECH</t>
  </si>
  <si>
    <t>Westlife Foodworld Ltd</t>
  </si>
  <si>
    <t>WESTLIFE</t>
  </si>
  <si>
    <t>Tips Music Ltd</t>
  </si>
  <si>
    <t>TIPSMUSIC</t>
  </si>
  <si>
    <t>Happiest Minds Technologies Ltd</t>
  </si>
  <si>
    <t>HAPPSTMNDS</t>
  </si>
  <si>
    <t>Eureka Forbes Ltd</t>
  </si>
  <si>
    <t>EUREKAFORB</t>
  </si>
  <si>
    <t>Aether Industries Ltd</t>
  </si>
  <si>
    <t>AETHER</t>
  </si>
  <si>
    <t>Jubilant Ingrevia Ltd</t>
  </si>
  <si>
    <t>JUBLINGREA</t>
  </si>
  <si>
    <t>Bharat 22 ETF</t>
  </si>
  <si>
    <t>ICICIB22</t>
  </si>
  <si>
    <t>Maharashtra Scooters Ltd</t>
  </si>
  <si>
    <t>MAHSCOOTER</t>
  </si>
  <si>
    <t>Choice International Ltd</t>
  </si>
  <si>
    <t>CHOICEIN</t>
  </si>
  <si>
    <t>Vesuvius India Ltd</t>
  </si>
  <si>
    <t>VESUVIUS</t>
  </si>
  <si>
    <t>Nippon India ETF Nifty Bank BeES</t>
  </si>
  <si>
    <t>BANKBEES</t>
  </si>
  <si>
    <t>Metropolis Healthcare Ltd</t>
  </si>
  <si>
    <t>METROPOLIS</t>
  </si>
  <si>
    <t>Bengal &amp; Assam Company Ltd</t>
  </si>
  <si>
    <t>BENGALASM</t>
  </si>
  <si>
    <t>RHI Magnesita India Ltd</t>
  </si>
  <si>
    <t>RHIM</t>
  </si>
  <si>
    <t>Va Tech Wabag Ltd</t>
  </si>
  <si>
    <t>WABAG</t>
  </si>
  <si>
    <t>Water Management</t>
  </si>
  <si>
    <t>Gujarat Mineral Development Corporation Ltd</t>
  </si>
  <si>
    <t>GMDCLTD</t>
  </si>
  <si>
    <t>Jammu and Kashmir Bank Ltd</t>
  </si>
  <si>
    <t>J&amp;KBANK</t>
  </si>
  <si>
    <t>Mrs. Bectors Food Specialities Ltd</t>
  </si>
  <si>
    <t>BECTORFOOD</t>
  </si>
  <si>
    <t>Balrampur Chini Mills Ltd</t>
  </si>
  <si>
    <t>BALRAMCHIN</t>
  </si>
  <si>
    <t>shipping corporation of India Ltd</t>
  </si>
  <si>
    <t>SCI</t>
  </si>
  <si>
    <t>Kirloskar Pneumatic Company Ltd</t>
  </si>
  <si>
    <t>KIRLPNU</t>
  </si>
  <si>
    <t>ELANTAS Beck India Ltd</t>
  </si>
  <si>
    <t>ELANTAS</t>
  </si>
  <si>
    <t>Reliance Infrastructure Ltd</t>
  </si>
  <si>
    <t>RELINFRA</t>
  </si>
  <si>
    <t>Engineers India Ltd</t>
  </si>
  <si>
    <t>ENGINERSIN</t>
  </si>
  <si>
    <t>INOX India Ltd</t>
  </si>
  <si>
    <t>INOXINDIA</t>
  </si>
  <si>
    <t>Sea-Borne Tankers</t>
  </si>
  <si>
    <t>Alok Industries Ltd</t>
  </si>
  <si>
    <t>ALOKINDS</t>
  </si>
  <si>
    <t>Akums Drugs and Pharmaceuticals Ltd</t>
  </si>
  <si>
    <t>AKUMS</t>
  </si>
  <si>
    <t>Happy Forgings Ltd</t>
  </si>
  <si>
    <t>HAPPYFORGE</t>
  </si>
  <si>
    <t>Auto, Truck &amp; Motorcycle Parts</t>
  </si>
  <si>
    <t>Ganesh Housing Corp Ltd</t>
  </si>
  <si>
    <t>GANESHHOUC</t>
  </si>
  <si>
    <t>Jupiter Life Line Hospitals Ltd</t>
  </si>
  <si>
    <t>JLHL</t>
  </si>
  <si>
    <t>Mastek Ltd</t>
  </si>
  <si>
    <t>MASTEK</t>
  </si>
  <si>
    <t>JK Tyre &amp; Industries Ltd</t>
  </si>
  <si>
    <t>JKTYRE</t>
  </si>
  <si>
    <t>Lemon Tree Hotels Ltd</t>
  </si>
  <si>
    <t>LEMONTREE</t>
  </si>
  <si>
    <t>CCL Products (India) Ltd</t>
  </si>
  <si>
    <t>CCL</t>
  </si>
  <si>
    <t>Intellect Design Arena Ltd</t>
  </si>
  <si>
    <t>INTELLECT</t>
  </si>
  <si>
    <t>Alkyl Amines Chemicals Ltd</t>
  </si>
  <si>
    <t>ALKYLAMINE</t>
  </si>
  <si>
    <t>Kirloskar Ferrous Industries Ltd</t>
  </si>
  <si>
    <t>KIRLFER</t>
  </si>
  <si>
    <t>Edelweiss Financial Services Ltd</t>
  </si>
  <si>
    <t>EDELWEISS</t>
  </si>
  <si>
    <t>Brookfield India Real Estate Trust</t>
  </si>
  <si>
    <t>BIRET</t>
  </si>
  <si>
    <t>Home First Finance Company India Ltd</t>
  </si>
  <si>
    <t>HOMEFIRST</t>
  </si>
  <si>
    <t>Galaxy Surfactants Ltd</t>
  </si>
  <si>
    <t>GALAXYSURF</t>
  </si>
  <si>
    <t>Voltamp Transformers Ltd</t>
  </si>
  <si>
    <t>VOLTAMP</t>
  </si>
  <si>
    <t>Symphony Ltd</t>
  </si>
  <si>
    <t>SYMPHONY</t>
  </si>
  <si>
    <t>IIFL Capital Services Ltd</t>
  </si>
  <si>
    <t>IIFLSEC</t>
  </si>
  <si>
    <t>Sapphire Foods India Ltd</t>
  </si>
  <si>
    <t>SAPPHIRE</t>
  </si>
  <si>
    <t>KPI Green Energy Ltd</t>
  </si>
  <si>
    <t>KPIGREEN</t>
  </si>
  <si>
    <t>India Grid Trust</t>
  </si>
  <si>
    <t>INDIGRID</t>
  </si>
  <si>
    <t>Quess Corp Ltd</t>
  </si>
  <si>
    <t>QUESS</t>
  </si>
  <si>
    <t>Employment Services</t>
  </si>
  <si>
    <t>RBL Bank Ltd</t>
  </si>
  <si>
    <t>RBLBANK</t>
  </si>
  <si>
    <t>Black Box Ltd</t>
  </si>
  <si>
    <t>BBOX</t>
  </si>
  <si>
    <t>Arvind Ltd</t>
  </si>
  <si>
    <t>ARVIND</t>
  </si>
  <si>
    <t>Isgec Heavy Engineering Ltd</t>
  </si>
  <si>
    <t>ISGEC</t>
  </si>
  <si>
    <t>Shakti Pumps (India) Ltd</t>
  </si>
  <si>
    <t>SHAKTIPUMP</t>
  </si>
  <si>
    <t>Syrma SGS Technology Ltd</t>
  </si>
  <si>
    <t>SYRMA</t>
  </si>
  <si>
    <t>Garware Technical Fibres Ltd</t>
  </si>
  <si>
    <t>GARFIBRES</t>
  </si>
  <si>
    <t>Azad Engineering Ltd</t>
  </si>
  <si>
    <t>AZAD</t>
  </si>
  <si>
    <t>ESAB India Ltd</t>
  </si>
  <si>
    <t>ESABINDIA</t>
  </si>
  <si>
    <t>Blue Jet Healthcare Ltd</t>
  </si>
  <si>
    <t>BLUEJET</t>
  </si>
  <si>
    <t>Thomas Cook (India) Ltd</t>
  </si>
  <si>
    <t>THOMASCOOK</t>
  </si>
  <si>
    <t>Graphite India Ltd</t>
  </si>
  <si>
    <t>GRAPHITE</t>
  </si>
  <si>
    <t>Latent View Analytics Ltd</t>
  </si>
  <si>
    <t>LATENTVIEW</t>
  </si>
  <si>
    <t>Sansera Engineering Ltd</t>
  </si>
  <si>
    <t>SANSERA</t>
  </si>
  <si>
    <t>Prism Johnson Ltd</t>
  </si>
  <si>
    <t>PRSMJOHNSN</t>
  </si>
  <si>
    <t>Tanla Platforms Ltd</t>
  </si>
  <si>
    <t>TANLA</t>
  </si>
  <si>
    <t>Just Dial Ltd</t>
  </si>
  <si>
    <t>JUSTDIAL</t>
  </si>
  <si>
    <t>SBFC Finance Ltd</t>
  </si>
  <si>
    <t>SBFC</t>
  </si>
  <si>
    <t>Cera Sanitaryware Ltd</t>
  </si>
  <si>
    <t>CERA</t>
  </si>
  <si>
    <t>Keystone Realtors Ltd</t>
  </si>
  <si>
    <t>RUSTOMJEE</t>
  </si>
  <si>
    <t>Electrosteel Castings Ltd</t>
  </si>
  <si>
    <t>ELECTCAST</t>
  </si>
  <si>
    <t>Shilpa Medicare Ltd</t>
  </si>
  <si>
    <t>SHILPAMED</t>
  </si>
  <si>
    <t>Route Mobile Ltd</t>
  </si>
  <si>
    <t>ROUTE</t>
  </si>
  <si>
    <t>Time Technoplast Ltd</t>
  </si>
  <si>
    <t>TIMETECHNO</t>
  </si>
  <si>
    <t>MedPlus Health Services Ltd</t>
  </si>
  <si>
    <t>MEDPLUS</t>
  </si>
  <si>
    <t>Allied Blenders and Distillers Ltd</t>
  </si>
  <si>
    <t>ABDL</t>
  </si>
  <si>
    <t>KNR Constructions Ltd</t>
  </si>
  <si>
    <t>KNRCON</t>
  </si>
  <si>
    <t>JK Lakshmi Cement Ltd</t>
  </si>
  <si>
    <t>JKLAKSHMI</t>
  </si>
  <si>
    <t>Insolation Energy Ltd</t>
  </si>
  <si>
    <t>INA</t>
  </si>
  <si>
    <t>Semiconductors</t>
  </si>
  <si>
    <t>Shriram Pistons &amp; Rings Ltd</t>
  </si>
  <si>
    <t>SHRIPISTON</t>
  </si>
  <si>
    <t>Saregama India Ltd</t>
  </si>
  <si>
    <t>SAREGAMA</t>
  </si>
  <si>
    <t>Force Motors Ltd</t>
  </si>
  <si>
    <t>FORCEMOT</t>
  </si>
  <si>
    <t>CE Info Systems Ltd</t>
  </si>
  <si>
    <t>MAPMYINDIA</t>
  </si>
  <si>
    <t>Chennai Petroleum Corporation Ltd</t>
  </si>
  <si>
    <t>CHENNPETRO</t>
  </si>
  <si>
    <t>Senco Gold Ltd</t>
  </si>
  <si>
    <t>SENCO</t>
  </si>
  <si>
    <t>Bajaj Electricals Ltd</t>
  </si>
  <si>
    <t>BAJAJELEC</t>
  </si>
  <si>
    <t>Gujarat Pipavav Port Ltd</t>
  </si>
  <si>
    <t>GPPL</t>
  </si>
  <si>
    <t>Kotak Nifty Bank ETF</t>
  </si>
  <si>
    <t>BANKNIFTY1</t>
  </si>
  <si>
    <t>Aurionpro Solutions Ltd</t>
  </si>
  <si>
    <t>AURIONPRO</t>
  </si>
  <si>
    <t>Valor Estate Ltd</t>
  </si>
  <si>
    <t>DBREALTY</t>
  </si>
  <si>
    <t>Maharashtra Seamless Ltd</t>
  </si>
  <si>
    <t>MAHSEAMLES</t>
  </si>
  <si>
    <t>Sheela Foam Ltd</t>
  </si>
  <si>
    <t>SFL</t>
  </si>
  <si>
    <t>Home Furnishing</t>
  </si>
  <si>
    <t>Paradeep Phosphates Ltd</t>
  </si>
  <si>
    <t>PARADEEP</t>
  </si>
  <si>
    <t>ASK Automotive Ltd</t>
  </si>
  <si>
    <t>ASKAUTOLTD</t>
  </si>
  <si>
    <t>Ami Organics Ltd</t>
  </si>
  <si>
    <t>AMIORG</t>
  </si>
  <si>
    <t>Rattanindia Enterprises Ltd</t>
  </si>
  <si>
    <t>RTNINDIA</t>
  </si>
  <si>
    <t>Birla Corporation Ltd</t>
  </si>
  <si>
    <t>BIRLACORPN</t>
  </si>
  <si>
    <t>Procter &amp; Gamble Health Ltd</t>
  </si>
  <si>
    <t>PGHL</t>
  </si>
  <si>
    <t>Rashtriya Chemicals and Fertilizers Ltd</t>
  </si>
  <si>
    <t>RCF</t>
  </si>
  <si>
    <t>Epigral Ltd</t>
  </si>
  <si>
    <t>EPIGRAL</t>
  </si>
  <si>
    <t>Archean Chemical Industries Ltd</t>
  </si>
  <si>
    <t>ACI</t>
  </si>
  <si>
    <t>SBI Nifty 50 ETF</t>
  </si>
  <si>
    <t>SETFNIF50</t>
  </si>
  <si>
    <t>BHARAT Bond ETF-April 2023-Growth</t>
  </si>
  <si>
    <t>EBBETF0423</t>
  </si>
  <si>
    <t>Debt</t>
  </si>
  <si>
    <t>Shree Renuka Sugars Ltd</t>
  </si>
  <si>
    <t>RENUKA</t>
  </si>
  <si>
    <t>ITD Cementation India Ltd</t>
  </si>
  <si>
    <t>ITDCEM</t>
  </si>
  <si>
    <t>National Standard (India) Ltd</t>
  </si>
  <si>
    <t>NATIONSTD</t>
  </si>
  <si>
    <t>HG Infra Engineering Ltd</t>
  </si>
  <si>
    <t>HGINFRA</t>
  </si>
  <si>
    <t>P N Gadgil Jewellers Ltd</t>
  </si>
  <si>
    <t>PNGJL</t>
  </si>
  <si>
    <t>EPL Ltd</t>
  </si>
  <si>
    <t>EPL</t>
  </si>
  <si>
    <t>Packaging</t>
  </si>
  <si>
    <t>Gujarat Narmada Valley Fertilizers &amp; Chemicals Ltd</t>
  </si>
  <si>
    <t>GNFC</t>
  </si>
  <si>
    <t>Kama Holdings Ltd</t>
  </si>
  <si>
    <t>KAMAHOLD</t>
  </si>
  <si>
    <t>Religare Enterprises Ltd</t>
  </si>
  <si>
    <t>RELIGARE</t>
  </si>
  <si>
    <t>Balu Forge Industries Ltd</t>
  </si>
  <si>
    <t>BALUFORGE</t>
  </si>
  <si>
    <t>Rategain Travel Technologies Ltd</t>
  </si>
  <si>
    <t>RATEGAIN</t>
  </si>
  <si>
    <t>Transport Corporation of India Ltd</t>
  </si>
  <si>
    <t>TCI</t>
  </si>
  <si>
    <t>Triveni Engineering and Industries Ltd</t>
  </si>
  <si>
    <t>TRIVENI</t>
  </si>
  <si>
    <t>Max Estates Ltd</t>
  </si>
  <si>
    <t>MAXESTATES</t>
  </si>
  <si>
    <t>Avanti Feeds Ltd</t>
  </si>
  <si>
    <t>AVANTIFEED</t>
  </si>
  <si>
    <t>Banco Products (India) Ltd</t>
  </si>
  <si>
    <t>BANCOINDIA</t>
  </si>
  <si>
    <t>Anupam Rasayan India Ltd</t>
  </si>
  <si>
    <t>ANURAS</t>
  </si>
  <si>
    <t>Campus Activewear Ltd</t>
  </si>
  <si>
    <t>CAMPUS</t>
  </si>
  <si>
    <t>Power Mech Projects Ltd</t>
  </si>
  <si>
    <t>POWERMECH</t>
  </si>
  <si>
    <t>F D C Ltd</t>
  </si>
  <si>
    <t>FDC</t>
  </si>
  <si>
    <t>TVS Supply Chain Solutions Ltd</t>
  </si>
  <si>
    <t>TVSSCS</t>
  </si>
  <si>
    <t>HEG Ltd</t>
  </si>
  <si>
    <t>HEG</t>
  </si>
  <si>
    <t>CMS Info Systems Ltd</t>
  </si>
  <si>
    <t>CMSINFO</t>
  </si>
  <si>
    <t>Chemplast Sanmar Ltd</t>
  </si>
  <si>
    <t>CHEMPLASTS</t>
  </si>
  <si>
    <t>Gallantt Ispat Ltd</t>
  </si>
  <si>
    <t>GALLANTT</t>
  </si>
  <si>
    <t>Varroc Engineering Ltd</t>
  </si>
  <si>
    <t>VARROC</t>
  </si>
  <si>
    <t>Ion Exchange (India) Ltd</t>
  </si>
  <si>
    <t>IONEXCHANG</t>
  </si>
  <si>
    <t>Environmental Services</t>
  </si>
  <si>
    <t>Texmaco Rail &amp; Engineering Ltd</t>
  </si>
  <si>
    <t>TEXRAIL</t>
  </si>
  <si>
    <t>Gujarat State Fertilizers &amp; Chemicals Ltd</t>
  </si>
  <si>
    <t>GSFC</t>
  </si>
  <si>
    <t>PC Jeweller Ltd</t>
  </si>
  <si>
    <t>PCJEWELLER</t>
  </si>
  <si>
    <t>Puravankara Ltd</t>
  </si>
  <si>
    <t>PURVA</t>
  </si>
  <si>
    <t>Lloyds Engineering Works Ltd</t>
  </si>
  <si>
    <t>LLOYDSENGG</t>
  </si>
  <si>
    <t>Arvind Fashions Ltd</t>
  </si>
  <si>
    <t>ARVINDFASN</t>
  </si>
  <si>
    <t>Sunteck Realty Ltd</t>
  </si>
  <si>
    <t>SUNTECK</t>
  </si>
  <si>
    <t>V-mart Retail Ltd</t>
  </si>
  <si>
    <t>VMART</t>
  </si>
  <si>
    <t>Karnataka Bank Ltd</t>
  </si>
  <si>
    <t>KTKBANK</t>
  </si>
  <si>
    <t>Equinox India Developments Ltd</t>
  </si>
  <si>
    <t>EMBDL</t>
  </si>
  <si>
    <t>HMT Ltd</t>
  </si>
  <si>
    <t>HMT</t>
  </si>
  <si>
    <t>E2E Networks Ltd</t>
  </si>
  <si>
    <t>E2E</t>
  </si>
  <si>
    <t>Orchid Pharma Ltd</t>
  </si>
  <si>
    <t>ORCHPHARMA</t>
  </si>
  <si>
    <t>Diamond Power Infrastructure Ltd</t>
  </si>
  <si>
    <t>DIACABS</t>
  </si>
  <si>
    <t>PNC Infratech Ltd</t>
  </si>
  <si>
    <t>PNCINFRA</t>
  </si>
  <si>
    <t>Dodla Dairy Ltd</t>
  </si>
  <si>
    <t>DODLA</t>
  </si>
  <si>
    <t>Honasa Consumer Ltd</t>
  </si>
  <si>
    <t>HONASA</t>
  </si>
  <si>
    <t>Star Cement Ltd</t>
  </si>
  <si>
    <t>STARCEMENT</t>
  </si>
  <si>
    <t>Sharda Cropchem Ltd</t>
  </si>
  <si>
    <t>SHARDACROP</t>
  </si>
  <si>
    <t>eMudhra Ltd</t>
  </si>
  <si>
    <t>EMUDHRA</t>
  </si>
  <si>
    <t>Ethos Ltd</t>
  </si>
  <si>
    <t>ETHOSLTD</t>
  </si>
  <si>
    <t>Equitas Small Finance Bank Ltd</t>
  </si>
  <si>
    <t>EQUITASBNK</t>
  </si>
  <si>
    <t>PDS Limited</t>
  </si>
  <si>
    <t>PDSL</t>
  </si>
  <si>
    <t>Indigo Paints Ltd</t>
  </si>
  <si>
    <t>INDIGOPNTS</t>
  </si>
  <si>
    <t>Mahindra Lifespace Developers Ltd</t>
  </si>
  <si>
    <t>MAHLIFE</t>
  </si>
  <si>
    <t>Spicejet Ltd</t>
  </si>
  <si>
    <t>SPICEJET</t>
  </si>
  <si>
    <t>Infibeam Avenues Ltd</t>
  </si>
  <si>
    <t>INFIBEAM</t>
  </si>
  <si>
    <t>GMR Power and Urban Infra Ltd</t>
  </si>
  <si>
    <t>GMRP&amp;UI</t>
  </si>
  <si>
    <t>V I P Industries Ltd</t>
  </si>
  <si>
    <t>VIPIND</t>
  </si>
  <si>
    <t>Astra Microwave Products Ltd</t>
  </si>
  <si>
    <t>ASTRAMICRO</t>
  </si>
  <si>
    <t>Mahindra Holidays and Resorts India Ltd</t>
  </si>
  <si>
    <t>MHRIL</t>
  </si>
  <si>
    <t>Protean eGov Technologies Ltd</t>
  </si>
  <si>
    <t>PROTEAN</t>
  </si>
  <si>
    <t>IT Consulting &amp; Other Services</t>
  </si>
  <si>
    <t>Nazara Technologies Ltd</t>
  </si>
  <si>
    <t>NAZARA</t>
  </si>
  <si>
    <t>Theme Parks &amp; Gaming</t>
  </si>
  <si>
    <t>TD Power Systems Ltd</t>
  </si>
  <si>
    <t>TDPOWERSYS</t>
  </si>
  <si>
    <t>Tamilnad Mercantile Bank Ltd</t>
  </si>
  <si>
    <t>TMB</t>
  </si>
  <si>
    <t>Nesco Ltd</t>
  </si>
  <si>
    <t>NESCO</t>
  </si>
  <si>
    <t>Privi Speciality Chemicals Ltd</t>
  </si>
  <si>
    <t>PRIVISCL</t>
  </si>
  <si>
    <t>Juniper Hotels Ltd</t>
  </si>
  <si>
    <t>JUNIPER</t>
  </si>
  <si>
    <t>Rajesh Exports Ltd</t>
  </si>
  <si>
    <t>RAJESHEXPO</t>
  </si>
  <si>
    <t>Pilani Investment And Industries Corporation Ltd</t>
  </si>
  <si>
    <t>PILANIINVS</t>
  </si>
  <si>
    <t>Anup Engineering Ltd</t>
  </si>
  <si>
    <t>ANUP</t>
  </si>
  <si>
    <t>Laxmi Organic Industries Ltd</t>
  </si>
  <si>
    <t>LXCHEM</t>
  </si>
  <si>
    <t>Piccadily Agro Industries Ltd</t>
  </si>
  <si>
    <t>PICCADIL</t>
  </si>
  <si>
    <t>Sandur Manganese and Iron Ores Ltd</t>
  </si>
  <si>
    <t>SANDUMA</t>
  </si>
  <si>
    <t>Mining - Manganese</t>
  </si>
  <si>
    <t>JK Paper Ltd</t>
  </si>
  <si>
    <t>JKPAPER</t>
  </si>
  <si>
    <t>Paper Products</t>
  </si>
  <si>
    <t>India Shelter Finance Corporation Ltd</t>
  </si>
  <si>
    <t>INDIASHLTR</t>
  </si>
  <si>
    <t>Responsive Industries Ltd</t>
  </si>
  <si>
    <t>RESPONIND</t>
  </si>
  <si>
    <t>Building Products - Granite</t>
  </si>
  <si>
    <t>Man Infraconstruction Ltd</t>
  </si>
  <si>
    <t>MANINFRA</t>
  </si>
  <si>
    <t>Orient Cement Ltd</t>
  </si>
  <si>
    <t>ORIENTCEM</t>
  </si>
  <si>
    <t>National Highways Infra Trust</t>
  </si>
  <si>
    <t>NHIT</t>
  </si>
  <si>
    <t>KRBL Ltd</t>
  </si>
  <si>
    <t>KRBL</t>
  </si>
  <si>
    <t>Tilaknagar Industries Ltd</t>
  </si>
  <si>
    <t>TI</t>
  </si>
  <si>
    <t>Kesoram Industries Ltd</t>
  </si>
  <si>
    <t>KESORAMIND</t>
  </si>
  <si>
    <t>Kennametal India Ltd</t>
  </si>
  <si>
    <t>KENNAMET</t>
  </si>
  <si>
    <t>RattanIndia Power Ltd</t>
  </si>
  <si>
    <t>RTNPOWER</t>
  </si>
  <si>
    <t>Sundaram Finance Holdings Ltd</t>
  </si>
  <si>
    <t>SUNDARMHLD</t>
  </si>
  <si>
    <t>Sudarshan Chemical Industries Ltd</t>
  </si>
  <si>
    <t>SUDARSCHEM</t>
  </si>
  <si>
    <t>Dhanuka Agritech Ltd</t>
  </si>
  <si>
    <t>DHANUKA</t>
  </si>
  <si>
    <t>Shoppers Stop Ltd</t>
  </si>
  <si>
    <t>SHOPERSTOP</t>
  </si>
  <si>
    <t>BHARAT Bond ETF-April 2030-Growth</t>
  </si>
  <si>
    <t>EBBETF0430</t>
  </si>
  <si>
    <t>Sun Pharma Advanced Research Co Ltd</t>
  </si>
  <si>
    <t>SPARC</t>
  </si>
  <si>
    <t>Manorama Industries Ltd</t>
  </si>
  <si>
    <t>MANORAMA</t>
  </si>
  <si>
    <t>Healthcare Global Enterprises Ltd</t>
  </si>
  <si>
    <t>HCG</t>
  </si>
  <si>
    <t>BHARAT Bond ETF-April 2032</t>
  </si>
  <si>
    <t>BBETF0432</t>
  </si>
  <si>
    <t>Supriya Lifescience Ltd</t>
  </si>
  <si>
    <t>SUPRIYA</t>
  </si>
  <si>
    <t>Ashoka Buildcon Ltd</t>
  </si>
  <si>
    <t>ASHOKA</t>
  </si>
  <si>
    <t>Jindal Worldwide Ltd</t>
  </si>
  <si>
    <t>JINDWORLD</t>
  </si>
  <si>
    <t>Bondada Engineering Ltd</t>
  </si>
  <si>
    <t>BONDADA</t>
  </si>
  <si>
    <t>Bansal Wire Industries Ltd</t>
  </si>
  <si>
    <t>BANSALWIRE</t>
  </si>
  <si>
    <t>Greenlam Industries Ltd</t>
  </si>
  <si>
    <t>GREENLAM</t>
  </si>
  <si>
    <t>Building Products - Laminates</t>
  </si>
  <si>
    <t>Indo Count Industries Ltd</t>
  </si>
  <si>
    <t>ICIL</t>
  </si>
  <si>
    <t>Balaji Amines Ltd</t>
  </si>
  <si>
    <t>BALAMINES</t>
  </si>
  <si>
    <t>Skipper Ltd</t>
  </si>
  <si>
    <t>SKIPPER</t>
  </si>
  <si>
    <t>Electronics Mart India Ltd</t>
  </si>
  <si>
    <t>EMIL</t>
  </si>
  <si>
    <t>IFB Industries Ltd</t>
  </si>
  <si>
    <t>IFBIND</t>
  </si>
  <si>
    <t>India Infrastructure Trust</t>
  </si>
  <si>
    <t>INFRATRUST</t>
  </si>
  <si>
    <t>Dilip Buildcon Ltd</t>
  </si>
  <si>
    <t>DBL</t>
  </si>
  <si>
    <t>Gokaldas Exports Ltd</t>
  </si>
  <si>
    <t>GOKEX</t>
  </si>
  <si>
    <t>Indinfravit Trust</t>
  </si>
  <si>
    <t>INTERISE</t>
  </si>
  <si>
    <t>Hindustan Foods Ltd</t>
  </si>
  <si>
    <t>HNDFDS</t>
  </si>
  <si>
    <t>Welspun Enterprises Ltd</t>
  </si>
  <si>
    <t>WELENT</t>
  </si>
  <si>
    <t>Ujjivan Small Finance Bank Ltd</t>
  </si>
  <si>
    <t>UJJIVANSFB</t>
  </si>
  <si>
    <t>Ahluwalia Contracts (India) Ltd</t>
  </si>
  <si>
    <t>AHLUCONT</t>
  </si>
  <si>
    <t>Rallis India Ltd</t>
  </si>
  <si>
    <t>RALLIS</t>
  </si>
  <si>
    <t>Suprajit Engineering Ltd</t>
  </si>
  <si>
    <t>SUPRAJIT</t>
  </si>
  <si>
    <t>Surya Roshni Ltd</t>
  </si>
  <si>
    <t>SURYAROSNI</t>
  </si>
  <si>
    <t>Gabriel India Ltd</t>
  </si>
  <si>
    <t>GABRIEL</t>
  </si>
  <si>
    <t>Tarc Ltd</t>
  </si>
  <si>
    <t>TARC</t>
  </si>
  <si>
    <t>Lloyds Enterprises Ltd</t>
  </si>
  <si>
    <t>LLOYDSENT</t>
  </si>
  <si>
    <t>Trading Companies &amp; Distributors</t>
  </si>
  <si>
    <t>ICRA Ltd</t>
  </si>
  <si>
    <t>ICRA</t>
  </si>
  <si>
    <t>Refex Industries Ltd</t>
  </si>
  <si>
    <t>REFEX</t>
  </si>
  <si>
    <t>Hindustan Construction Company Ltd</t>
  </si>
  <si>
    <t>HCC</t>
  </si>
  <si>
    <t>Shilchar Technologies Ltd</t>
  </si>
  <si>
    <t>SHILCTECH</t>
  </si>
  <si>
    <t>Cartrade Tech Ltd</t>
  </si>
  <si>
    <t>CARTRADE</t>
  </si>
  <si>
    <t>Unichem Laboratories Ltd</t>
  </si>
  <si>
    <t>UNICHEMLAB</t>
  </si>
  <si>
    <t>Moil Ltd</t>
  </si>
  <si>
    <t>MOIL</t>
  </si>
  <si>
    <t>Share India Securities Ltd</t>
  </si>
  <si>
    <t>SHAREINDIA</t>
  </si>
  <si>
    <t>Ujaas Energy Ltd</t>
  </si>
  <si>
    <t>UEL</t>
  </si>
  <si>
    <t>Aarti Pharmalabs Ltd</t>
  </si>
  <si>
    <t>AARTIPHARM</t>
  </si>
  <si>
    <t>South Indian Bank Ltd</t>
  </si>
  <si>
    <t>SOUTHBANK</t>
  </si>
  <si>
    <t>AGI Greenpac Ltd</t>
  </si>
  <si>
    <t>AGI</t>
  </si>
  <si>
    <t>Network People Services Technologies Ltd</t>
  </si>
  <si>
    <t>NPST</t>
  </si>
  <si>
    <t>Go Fashion (India) Ltd</t>
  </si>
  <si>
    <t>GOCOLORS</t>
  </si>
  <si>
    <t>Zaggle Prepaid Ocean Services Ltd</t>
  </si>
  <si>
    <t>ZAGGLE</t>
  </si>
  <si>
    <t>Mishra Dhatu Nigam Ltd</t>
  </si>
  <si>
    <t>MIDHANI</t>
  </si>
  <si>
    <t>WPIL Ltd</t>
  </si>
  <si>
    <t>WPIL</t>
  </si>
  <si>
    <t>Niit Learning Systems Ltd</t>
  </si>
  <si>
    <t>NIITMTS</t>
  </si>
  <si>
    <t>Education Services</t>
  </si>
  <si>
    <t>Aditya Vision Ltd</t>
  </si>
  <si>
    <t>AVL</t>
  </si>
  <si>
    <t>Retail - Speciality</t>
  </si>
  <si>
    <t>Innova Captab Ltd</t>
  </si>
  <si>
    <t>INNOVACAP</t>
  </si>
  <si>
    <t>Kovai Medical Center and Hospital Ltd</t>
  </si>
  <si>
    <t>KOVAI</t>
  </si>
  <si>
    <t>Easy Trip Planners Ltd</t>
  </si>
  <si>
    <t>EASEMYTRIP</t>
  </si>
  <si>
    <t>Entero Healthcare Solutions Ltd</t>
  </si>
  <si>
    <t>ENTERO</t>
  </si>
  <si>
    <t>Avalon Technologies Ltd</t>
  </si>
  <si>
    <t>AVALON</t>
  </si>
  <si>
    <t>Technocraft Industries (India) Ltd</t>
  </si>
  <si>
    <t>TIIL</t>
  </si>
  <si>
    <t>Ganesha Ecosphere Ltd</t>
  </si>
  <si>
    <t>GANECOS</t>
  </si>
  <si>
    <t>Ceigall India Ltd</t>
  </si>
  <si>
    <t>CEIGALL</t>
  </si>
  <si>
    <t>Borosil Renewables Ltd</t>
  </si>
  <si>
    <t>BORORENEW</t>
  </si>
  <si>
    <t>Housewares</t>
  </si>
  <si>
    <t>Gujarat Alkalies And Chemicals Ltd</t>
  </si>
  <si>
    <t>GUJALKALI</t>
  </si>
  <si>
    <t>Sterlite Technologies Ltd</t>
  </si>
  <si>
    <t>STLTECH</t>
  </si>
  <si>
    <t>R Systems International Ltd</t>
  </si>
  <si>
    <t>RSYSTEMS</t>
  </si>
  <si>
    <t>Websol Energy System Ltd</t>
  </si>
  <si>
    <t>WEBELSOLAR</t>
  </si>
  <si>
    <t>Gujarat Ambuja Exports Ltd</t>
  </si>
  <si>
    <t>GAEL</t>
  </si>
  <si>
    <t>Le Travenues Technology Ltd</t>
  </si>
  <si>
    <t>IXIGO</t>
  </si>
  <si>
    <t>Pricol Ltd</t>
  </si>
  <si>
    <t>PRICOLLTD</t>
  </si>
  <si>
    <t>Sharda Motor Industries Ltd</t>
  </si>
  <si>
    <t>SHARDAMOTR</t>
  </si>
  <si>
    <t>Optiemus Infracom Ltd</t>
  </si>
  <si>
    <t>OPTIEMUS</t>
  </si>
  <si>
    <t>SIS Ltd</t>
  </si>
  <si>
    <t>SIS</t>
  </si>
  <si>
    <t>Thangamayil Jewellery Ltd</t>
  </si>
  <si>
    <t>THANGAMAYL</t>
  </si>
  <si>
    <t>Gopal Snacks Ltd</t>
  </si>
  <si>
    <t>GOPAL</t>
  </si>
  <si>
    <t>Rolex Rings Ltd</t>
  </si>
  <si>
    <t>ROLEXRINGS</t>
  </si>
  <si>
    <t>GMM Pfaudler Ltd</t>
  </si>
  <si>
    <t>GMMPFAUDLR</t>
  </si>
  <si>
    <t>Lux Industries Ltd</t>
  </si>
  <si>
    <t>LUXIND</t>
  </si>
  <si>
    <t>MTAR Technologies Ltd</t>
  </si>
  <si>
    <t>MTARTECH</t>
  </si>
  <si>
    <t>GHCL Ltd</t>
  </si>
  <si>
    <t>GHCL</t>
  </si>
  <si>
    <t>VST Industries Ltd</t>
  </si>
  <si>
    <t>VSTIND</t>
  </si>
  <si>
    <t>National Fertilizers Ltd</t>
  </si>
  <si>
    <t>NFL</t>
  </si>
  <si>
    <t>Pearl Global Industries Ltd</t>
  </si>
  <si>
    <t>PGIL</t>
  </si>
  <si>
    <t>DB Corp Ltd</t>
  </si>
  <si>
    <t>DBCORP</t>
  </si>
  <si>
    <t>Publishing</t>
  </si>
  <si>
    <t>Inox Green Energy Services Ltd</t>
  </si>
  <si>
    <t>INOXGREEN</t>
  </si>
  <si>
    <t>Yatharth Hospital &amp; Trauma Care Services Ltd</t>
  </si>
  <si>
    <t>YATHARTH</t>
  </si>
  <si>
    <t>Jai Corp Ltd</t>
  </si>
  <si>
    <t>JAICORPLTD</t>
  </si>
  <si>
    <t>J Kumar Infraprojects Ltd</t>
  </si>
  <si>
    <t>JKIL</t>
  </si>
  <si>
    <t>CSB Bank Ltd</t>
  </si>
  <si>
    <t>CSBBANK</t>
  </si>
  <si>
    <t>Nippon India ETF Gold BeES</t>
  </si>
  <si>
    <t>GOLDBEES</t>
  </si>
  <si>
    <t>Gold</t>
  </si>
  <si>
    <t>Allcargo Logistics Ltd</t>
  </si>
  <si>
    <t>ALLCARGO</t>
  </si>
  <si>
    <t>Neogen Chemicals Ltd</t>
  </si>
  <si>
    <t>NEOGEN</t>
  </si>
  <si>
    <t>Gulf Oil Lubricants India Ltd</t>
  </si>
  <si>
    <t>GULFOILLUB</t>
  </si>
  <si>
    <t>Thyrocare Technologies Ltd</t>
  </si>
  <si>
    <t>THYROCARE</t>
  </si>
  <si>
    <t>MAS Financial Services Ltd</t>
  </si>
  <si>
    <t>MASFIN</t>
  </si>
  <si>
    <t>Shaily Engineering Plastics Ltd</t>
  </si>
  <si>
    <t>SHAILY</t>
  </si>
  <si>
    <t>SeQuent Scientific Ltd</t>
  </si>
  <si>
    <t>SEQUENT</t>
  </si>
  <si>
    <t>Borosil Ltd</t>
  </si>
  <si>
    <t>BOROLTD</t>
  </si>
  <si>
    <t>Johnson Controls-Hitachi Air Conditioning India Ltd</t>
  </si>
  <si>
    <t>JCHAC</t>
  </si>
  <si>
    <t>Cyient DLM Ltd</t>
  </si>
  <si>
    <t>CYIENTDLM</t>
  </si>
  <si>
    <t>Rain Industries Ltd</t>
  </si>
  <si>
    <t>RAIN</t>
  </si>
  <si>
    <t>India Tourism Development Corp Ltd</t>
  </si>
  <si>
    <t>ITDC</t>
  </si>
  <si>
    <t>Dynamatic Technologies Ltd</t>
  </si>
  <si>
    <t>DYNAMATECH</t>
  </si>
  <si>
    <t>KRN Heat Exchanger and Refrigeration Ltd</t>
  </si>
  <si>
    <t>KRN</t>
  </si>
  <si>
    <t>Bharat Rasayan Ltd</t>
  </si>
  <si>
    <t>BHARATRAS</t>
  </si>
  <si>
    <t>PTC India Ltd</t>
  </si>
  <si>
    <t>PTC</t>
  </si>
  <si>
    <t>Elcid Investments Ltd</t>
  </si>
  <si>
    <t>ELCIDIN</t>
  </si>
  <si>
    <t>Jeena Sikho Lifecare Ltd</t>
  </si>
  <si>
    <t>JSLL</t>
  </si>
  <si>
    <t>Orient Electric Ltd</t>
  </si>
  <si>
    <t>ORIENTELEC</t>
  </si>
  <si>
    <t>Heidelbergcement India Ltd</t>
  </si>
  <si>
    <t>HEIDELBERG</t>
  </si>
  <si>
    <t>Awfis Space Solutions Ltd</t>
  </si>
  <si>
    <t>AWFIS</t>
  </si>
  <si>
    <t>Hikal Ltd</t>
  </si>
  <si>
    <t>HIKAL</t>
  </si>
  <si>
    <t>Rajoo Engineers Ltd</t>
  </si>
  <si>
    <t>RAJOOENG</t>
  </si>
  <si>
    <t>Kirloskar Industries Ltd</t>
  </si>
  <si>
    <t>KIRLOSIND</t>
  </si>
  <si>
    <t>Sundaram Clayton Ltd</t>
  </si>
  <si>
    <t>SUNCLAY</t>
  </si>
  <si>
    <t>Sky Gold Ltd</t>
  </si>
  <si>
    <t>SKYGOLD</t>
  </si>
  <si>
    <t>Pitti Engineering Ltd</t>
  </si>
  <si>
    <t>PITTIENG</t>
  </si>
  <si>
    <t>VRL Logistics Ltd</t>
  </si>
  <si>
    <t>VRLLOG</t>
  </si>
  <si>
    <t>Prince Pipes and Fittings Ltd</t>
  </si>
  <si>
    <t>PRINCEPIPE</t>
  </si>
  <si>
    <t>Grauer And Weil (India) Ltd</t>
  </si>
  <si>
    <t>GRAUWEIL</t>
  </si>
  <si>
    <t>Nalwa Sons Investments Ltd</t>
  </si>
  <si>
    <t>NSIL</t>
  </si>
  <si>
    <t>Wonderla Holidays Ltd</t>
  </si>
  <si>
    <t>WONDERLA</t>
  </si>
  <si>
    <t>Zinka Logistics Solutions Ltd</t>
  </si>
  <si>
    <t>BLACKBUCK</t>
  </si>
  <si>
    <t>Magellanic Cloud Ltd</t>
  </si>
  <si>
    <t>MCLOUD</t>
  </si>
  <si>
    <t>TeamLease Services Ltd</t>
  </si>
  <si>
    <t>TEAMLEASE</t>
  </si>
  <si>
    <t>Gokul Agro Resources Ltd</t>
  </si>
  <si>
    <t>GOKULAGRO</t>
  </si>
  <si>
    <t>Vaibhav Global Ltd</t>
  </si>
  <si>
    <t>VAIBHAVGBL</t>
  </si>
  <si>
    <t>Orissa Minerals Development Company Ltd</t>
  </si>
  <si>
    <t>ORISSAMINE</t>
  </si>
  <si>
    <t>Hemisphere Properties India Ltd</t>
  </si>
  <si>
    <t>HEMIPROP</t>
  </si>
  <si>
    <t>Tinplate Company of India Ltd</t>
  </si>
  <si>
    <t>TINPLATE</t>
  </si>
  <si>
    <t>Hawkins Cookers Ltd</t>
  </si>
  <si>
    <t>HAWKINCOOK</t>
  </si>
  <si>
    <t>Indian Metals and Ferro Alloys Ltd</t>
  </si>
  <si>
    <t>IMFA</t>
  </si>
  <si>
    <t>Nippon India ETF Nifty 50 BeES</t>
  </si>
  <si>
    <t>NIFTYBEES</t>
  </si>
  <si>
    <t>Sri Adhikari Brothers Television Network Ltd</t>
  </si>
  <si>
    <t>SABTNL</t>
  </si>
  <si>
    <t>Jain Irrigation Systems Ltd</t>
  </si>
  <si>
    <t>JISLJALEQS</t>
  </si>
  <si>
    <t>Agricultural &amp; Farm Machinery</t>
  </si>
  <si>
    <t>MSTC Ltd</t>
  </si>
  <si>
    <t>MSTCLTD</t>
  </si>
  <si>
    <t>Solara Active Pharma Sciences Ltd</t>
  </si>
  <si>
    <t>SOLARA</t>
  </si>
  <si>
    <t>SG Mart Ltd</t>
  </si>
  <si>
    <t>SGMART</t>
  </si>
  <si>
    <t>Renewable Electricity</t>
  </si>
  <si>
    <t>Harsha Engineers International Ltd</t>
  </si>
  <si>
    <t>HARSHA</t>
  </si>
  <si>
    <t>Marsons Ltd</t>
  </si>
  <si>
    <t>MARSONS</t>
  </si>
  <si>
    <t>Oriana Power Ltd</t>
  </si>
  <si>
    <t>ORIANA</t>
  </si>
  <si>
    <t>Arvind Smartspaces Ltd</t>
  </si>
  <si>
    <t>ARVSMART</t>
  </si>
  <si>
    <t>Nocil Ltd</t>
  </si>
  <si>
    <t>NOCIL</t>
  </si>
  <si>
    <t>Jana Small Finance Bank Ltd</t>
  </si>
  <si>
    <t>JSFB</t>
  </si>
  <si>
    <t>Moschip Technologies Ltd</t>
  </si>
  <si>
    <t>MOSCHIP</t>
  </si>
  <si>
    <t>Heritage Foods Ltd</t>
  </si>
  <si>
    <t>HERITGFOOD</t>
  </si>
  <si>
    <t>Artemis Medicare Services Ltd</t>
  </si>
  <si>
    <t>ARTEMISMED</t>
  </si>
  <si>
    <t>Rossari Biotech Ltd</t>
  </si>
  <si>
    <t>ROSSARI</t>
  </si>
  <si>
    <t>Bannari Amman Sugars Ltd</t>
  </si>
  <si>
    <t>BANARISUG</t>
  </si>
  <si>
    <t>Dhani Services Ltd</t>
  </si>
  <si>
    <t>DHANI</t>
  </si>
  <si>
    <t>Bombay Dyeing and Mfg Co Ltd</t>
  </si>
  <si>
    <t>BOMDYEING</t>
  </si>
  <si>
    <t>Paisalo Digital Ltd</t>
  </si>
  <si>
    <t>PAISALO</t>
  </si>
  <si>
    <t>Kitex Garments Ltd</t>
  </si>
  <si>
    <t>KITEX</t>
  </si>
  <si>
    <t>V2 Retail Ltd</t>
  </si>
  <si>
    <t>V2RETAIL</t>
  </si>
  <si>
    <t>Styrenix Performance Materials Ltd</t>
  </si>
  <si>
    <t>STYRENIX</t>
  </si>
  <si>
    <t>Kaveri Seed Company Ltd</t>
  </si>
  <si>
    <t>KSCL</t>
  </si>
  <si>
    <t>Seeds</t>
  </si>
  <si>
    <t>Bharat Bijlee Ltd</t>
  </si>
  <si>
    <t>BBL</t>
  </si>
  <si>
    <t>LS Industries Ltd</t>
  </si>
  <si>
    <t>LSIND</t>
  </si>
  <si>
    <t>Patel Engineering Ltd</t>
  </si>
  <si>
    <t>PATELENG</t>
  </si>
  <si>
    <t>CARE Ratings Ltd</t>
  </si>
  <si>
    <t>CARERATING</t>
  </si>
  <si>
    <t>Gateway Distriparks Ltd</t>
  </si>
  <si>
    <t>GATEWAY</t>
  </si>
  <si>
    <t>EMS Ltd</t>
  </si>
  <si>
    <t>EMSLIMITED</t>
  </si>
  <si>
    <t>Avantel Ltd</t>
  </si>
  <si>
    <t>AVANTEL</t>
  </si>
  <si>
    <t>Cigniti Technologies Ltd</t>
  </si>
  <si>
    <t>CIGNITITEC</t>
  </si>
  <si>
    <t>Aarti Drugs Ltd</t>
  </si>
  <si>
    <t>AARTIDRUGS</t>
  </si>
  <si>
    <t>Advanced Enzyme Technologies Ltd</t>
  </si>
  <si>
    <t>ADVENZYMES</t>
  </si>
  <si>
    <t>Greenpanel Industries Ltd</t>
  </si>
  <si>
    <t>GREENPANEL</t>
  </si>
  <si>
    <t>Bhagiradha Chemicals and Industries Ltd</t>
  </si>
  <si>
    <t>BHAGCHEM</t>
  </si>
  <si>
    <t>Shrem InvIT</t>
  </si>
  <si>
    <t>SHREMINVIT</t>
  </si>
  <si>
    <t>Morepen Laboratories Ltd</t>
  </si>
  <si>
    <t>MOREPENLAB</t>
  </si>
  <si>
    <t>Gufic Biosciences Ltd</t>
  </si>
  <si>
    <t>GUFICBIO</t>
  </si>
  <si>
    <t>Samhi Hotels Ltd</t>
  </si>
  <si>
    <t>SAMHI</t>
  </si>
  <si>
    <t>JTEKT India Ltd</t>
  </si>
  <si>
    <t>JTEKTINDIA</t>
  </si>
  <si>
    <t>Uflex Ltd</t>
  </si>
  <si>
    <t>UFLEX</t>
  </si>
  <si>
    <t>Stylam Industries Ltd</t>
  </si>
  <si>
    <t>STYLAMIND</t>
  </si>
  <si>
    <t>Greaves Cotton Ltd</t>
  </si>
  <si>
    <t>GREAVESCOT</t>
  </si>
  <si>
    <t>Jamna Auto Industries Ltd</t>
  </si>
  <si>
    <t>JAMNAAUTO</t>
  </si>
  <si>
    <t>Utkarsh Small Finance Bank Ltd</t>
  </si>
  <si>
    <t>UTKARSHBNK</t>
  </si>
  <si>
    <t>Greenply Industries Ltd</t>
  </si>
  <si>
    <t>GREENPLY</t>
  </si>
  <si>
    <t>Eraaya Lifespaces Ltd</t>
  </si>
  <si>
    <t>ERAAYA</t>
  </si>
  <si>
    <t>Subros Ltd</t>
  </si>
  <si>
    <t>SUBROS</t>
  </si>
  <si>
    <t>Medi Assist Healthcare Services Ltd</t>
  </si>
  <si>
    <t>MEDIASSIST</t>
  </si>
  <si>
    <t>Restaurant Brands Asia Ltd</t>
  </si>
  <si>
    <t>RBA</t>
  </si>
  <si>
    <t>Bajaj Hindusthan Sugar Ltd</t>
  </si>
  <si>
    <t>BAJAJHIND</t>
  </si>
  <si>
    <t>Paras Defence and Space Technologies Ltd</t>
  </si>
  <si>
    <t>PARAS</t>
  </si>
  <si>
    <t>Fiem Industries Ltd</t>
  </si>
  <si>
    <t>FIEMIND</t>
  </si>
  <si>
    <t>Imagicaaworld Entertainment Ltd</t>
  </si>
  <si>
    <t>IMAGICAA</t>
  </si>
  <si>
    <t>Servotech Power Systems Ltd</t>
  </si>
  <si>
    <t>SERVOTECH</t>
  </si>
  <si>
    <t>Jayaswal Neco Industries Ltd</t>
  </si>
  <si>
    <t>JAYNECOIND</t>
  </si>
  <si>
    <t>Indraprastha Medical Corporation Ltd</t>
  </si>
  <si>
    <t>INDRAMEDCO</t>
  </si>
  <si>
    <t>Shanthi Gears Ltd</t>
  </si>
  <si>
    <t>SHANTIGEAR</t>
  </si>
  <si>
    <t>LG Balakrishnan &amp; Bros Ltd</t>
  </si>
  <si>
    <t>LGBBROSLTD</t>
  </si>
  <si>
    <t>VST Tillers Tractors Ltd</t>
  </si>
  <si>
    <t>VSTTILLERS</t>
  </si>
  <si>
    <t>JTL Industries Ltd</t>
  </si>
  <si>
    <t>JTLIND</t>
  </si>
  <si>
    <t>K.P. Energy Ltd</t>
  </si>
  <si>
    <t>KPEL</t>
  </si>
  <si>
    <t>Fineotex Chemical Ltd</t>
  </si>
  <si>
    <t>FCL</t>
  </si>
  <si>
    <t>Raghav Productivity Enhancers Ltd</t>
  </si>
  <si>
    <t>RPEL</t>
  </si>
  <si>
    <t>Epack Durable Ltd</t>
  </si>
  <si>
    <t>EPACK</t>
  </si>
  <si>
    <t>Northern ARC Capital Ltd</t>
  </si>
  <si>
    <t>NORTHARC</t>
  </si>
  <si>
    <t>Prime Focus Ltd</t>
  </si>
  <si>
    <t>PFOCUS</t>
  </si>
  <si>
    <t>Animation</t>
  </si>
  <si>
    <t>IRB InvIT Fund</t>
  </si>
  <si>
    <t>IRBINVIT</t>
  </si>
  <si>
    <t>Jash Engineering Ltd</t>
  </si>
  <si>
    <t>JASH</t>
  </si>
  <si>
    <t>Nirlon Ltd</t>
  </si>
  <si>
    <t>NIRLON</t>
  </si>
  <si>
    <t>Motilal Oswal NASDAQ 100 ETF</t>
  </si>
  <si>
    <t>MON100</t>
  </si>
  <si>
    <t>Ramky Infrastructure Ltd</t>
  </si>
  <si>
    <t>RAMKY</t>
  </si>
  <si>
    <t>TCNS Clothing Co Ltd</t>
  </si>
  <si>
    <t>TCNSBRANDS</t>
  </si>
  <si>
    <t>Polyplex Corp Ltd</t>
  </si>
  <si>
    <t>POLYPLEX</t>
  </si>
  <si>
    <t>S H Kelkar and Company Ltd</t>
  </si>
  <si>
    <t>SHK</t>
  </si>
  <si>
    <t>Kewal Kiran Clothing Ltd</t>
  </si>
  <si>
    <t>KKCL</t>
  </si>
  <si>
    <t>DCB Bank Ltd</t>
  </si>
  <si>
    <t>DCBBANK</t>
  </si>
  <si>
    <t>Balmer Lawrie and Company Ltd</t>
  </si>
  <si>
    <t>BALMLAWRIE</t>
  </si>
  <si>
    <t>West Coast Paper Mills Ltd</t>
  </si>
  <si>
    <t>WSTCSTPAPR</t>
  </si>
  <si>
    <t>BF Utilities Ltd</t>
  </si>
  <si>
    <t>BFUTILITIE</t>
  </si>
  <si>
    <t>Systematix Corporate Services Ltd</t>
  </si>
  <si>
    <t>SYSTMTXC</t>
  </si>
  <si>
    <t>Dishman Carbogen Amcis Ltd</t>
  </si>
  <si>
    <t>DCAL</t>
  </si>
  <si>
    <t>Jindal Poly Films Ltd</t>
  </si>
  <si>
    <t>JINDALPOLY</t>
  </si>
  <si>
    <t>DCX Systems Ltd</t>
  </si>
  <si>
    <t>DCXINDIA</t>
  </si>
  <si>
    <t>Sunflag Iron and Steel Co Ltd</t>
  </si>
  <si>
    <t>SUNFLAG</t>
  </si>
  <si>
    <t>Sindhu Trade Links Ltd</t>
  </si>
  <si>
    <t>SINDHUTRAD</t>
  </si>
  <si>
    <t>Swaraj Engines Ltd</t>
  </si>
  <si>
    <t>SWARAJENG</t>
  </si>
  <si>
    <t>RPSG Ventures Ltd</t>
  </si>
  <si>
    <t>RPSGVENT</t>
  </si>
  <si>
    <t>SJS Enterprises Ltd</t>
  </si>
  <si>
    <t>SJS</t>
  </si>
  <si>
    <t>India Glycols Ltd</t>
  </si>
  <si>
    <t>INDIAGLYCO</t>
  </si>
  <si>
    <t>Summit Securities Ltd</t>
  </si>
  <si>
    <t>SUMMITSEC</t>
  </si>
  <si>
    <t>La Opala R G Ltd</t>
  </si>
  <si>
    <t>LAOPALA</t>
  </si>
  <si>
    <t>Fedbank Financial Services Ltd</t>
  </si>
  <si>
    <t>FEDFINA</t>
  </si>
  <si>
    <t>MPS Ltd</t>
  </si>
  <si>
    <t>MPSLTD</t>
  </si>
  <si>
    <t>D P Abhushan Ltd</t>
  </si>
  <si>
    <t>DPABHUSHAN</t>
  </si>
  <si>
    <t>Kingfa Science and Technology (India) Ltd</t>
  </si>
  <si>
    <t>KINGFA</t>
  </si>
  <si>
    <t>IndoStar Capital Finance Ltd</t>
  </si>
  <si>
    <t>INDOSTAR</t>
  </si>
  <si>
    <t>SEPC Ltd</t>
  </si>
  <si>
    <t>SEPC</t>
  </si>
  <si>
    <t>Hubtown Ltd</t>
  </si>
  <si>
    <t>HUBTOWN</t>
  </si>
  <si>
    <t>Lumax AutoTechnologies Ltd</t>
  </si>
  <si>
    <t>LUMAXTECH</t>
  </si>
  <si>
    <t>JNK India Ltd</t>
  </si>
  <si>
    <t>JNKINDIA</t>
  </si>
  <si>
    <t>Gujarat Themis Biosyn Ltd</t>
  </si>
  <si>
    <t>GUJTHEM</t>
  </si>
  <si>
    <t>Goldiam International Ltd</t>
  </si>
  <si>
    <t>GOLDIAM</t>
  </si>
  <si>
    <t>Fischer Medical Ventures Ltd</t>
  </si>
  <si>
    <t>FISCHER</t>
  </si>
  <si>
    <t>Kalyani Steels Ltd</t>
  </si>
  <si>
    <t>KSL</t>
  </si>
  <si>
    <t>Hi-Tech Pipes Ltd</t>
  </si>
  <si>
    <t>HITECH</t>
  </si>
  <si>
    <t>Oriental Hotels Ltd</t>
  </si>
  <si>
    <t>ORIENTHOT</t>
  </si>
  <si>
    <t>Sula Vineyards Ltd</t>
  </si>
  <si>
    <t>SULA</t>
  </si>
  <si>
    <t>Ajmera Realty &amp; Infra India Ltd</t>
  </si>
  <si>
    <t>AJMERA</t>
  </si>
  <si>
    <t>ADF Foods Ltd</t>
  </si>
  <si>
    <t>ADFFOODS</t>
  </si>
  <si>
    <t>Vishnu Prakash R Punglia Ltd</t>
  </si>
  <si>
    <t>VPRPL</t>
  </si>
  <si>
    <t>Geojit Financial Services Ltd</t>
  </si>
  <si>
    <t>GEOJITFSL</t>
  </si>
  <si>
    <t>KDDL Ltd</t>
  </si>
  <si>
    <t>KDDL</t>
  </si>
  <si>
    <t>Venus Pipes and Tubes Ltd</t>
  </si>
  <si>
    <t>VENUSPIPES</t>
  </si>
  <si>
    <t>RPG Life Sciences Limited</t>
  </si>
  <si>
    <t>RPGLIFE</t>
  </si>
  <si>
    <t>Savita Oil Technologies Ltd</t>
  </si>
  <si>
    <t>SOTL</t>
  </si>
  <si>
    <t>Exicom Tele-Systems Ltd</t>
  </si>
  <si>
    <t>EXICOM</t>
  </si>
  <si>
    <t>Shivalik Bimetal Controls Ltd</t>
  </si>
  <si>
    <t>SBCL</t>
  </si>
  <si>
    <t>PIX Transmissions Ltd</t>
  </si>
  <si>
    <t>PIXTRANS</t>
  </si>
  <si>
    <t>Thirumalai Chemicals Ltd</t>
  </si>
  <si>
    <t>TIRUMALCHM</t>
  </si>
  <si>
    <t>Dalmia Bharat Sugar and Industries Ltd</t>
  </si>
  <si>
    <t>DALMIASUG</t>
  </si>
  <si>
    <t>Deep Industries Ltd</t>
  </si>
  <si>
    <t>DEEPINDS</t>
  </si>
  <si>
    <t>Oil &amp; Gas - Equipment &amp; Services</t>
  </si>
  <si>
    <t>Hathway Cable and Datacom Ltd</t>
  </si>
  <si>
    <t>HATHWAY</t>
  </si>
  <si>
    <t>Cable &amp; D2H</t>
  </si>
  <si>
    <t>Wendt (India) Limited</t>
  </si>
  <si>
    <t>WENDT</t>
  </si>
  <si>
    <t>Kiri Industries Ltd</t>
  </si>
  <si>
    <t>KIRIINDUS</t>
  </si>
  <si>
    <t>Steel Strips Wheels Ltd</t>
  </si>
  <si>
    <t>SSWL</t>
  </si>
  <si>
    <t>Sasken Technologies Ltd</t>
  </si>
  <si>
    <t>SASKEN</t>
  </si>
  <si>
    <t>Alembic Ltd</t>
  </si>
  <si>
    <t>ALEMBICLTD</t>
  </si>
  <si>
    <t>Max Ventures and Industries Ltd</t>
  </si>
  <si>
    <t>MAXVIL</t>
  </si>
  <si>
    <t>TCI Express Ltd</t>
  </si>
  <si>
    <t>TCIEXP</t>
  </si>
  <si>
    <t>Apeejay Surrendra Park Hotels Ltd</t>
  </si>
  <si>
    <t>PARKHOTELS</t>
  </si>
  <si>
    <t>Krsnaa Diagnostics Ltd</t>
  </si>
  <si>
    <t>KRSNAA</t>
  </si>
  <si>
    <t>Quick Heal Technologies Ltd</t>
  </si>
  <si>
    <t>QUICKHEAL</t>
  </si>
  <si>
    <t>Monarch Networth Capital Ltd</t>
  </si>
  <si>
    <t>MONARCH</t>
  </si>
  <si>
    <t>Siyaram Silk Mills Ltd</t>
  </si>
  <si>
    <t>SIYSIL</t>
  </si>
  <si>
    <t>HPL Electric &amp; Power Ltd</t>
  </si>
  <si>
    <t>HPL</t>
  </si>
  <si>
    <t>Precision Wires India Ltd</t>
  </si>
  <si>
    <t>PRECWIRE</t>
  </si>
  <si>
    <t>Blue Cloud Softech Solutions Ltd</t>
  </si>
  <si>
    <t>BLUECLOUDS</t>
  </si>
  <si>
    <t>Maithan Alloys Ltd</t>
  </si>
  <si>
    <t>MAITHANALL</t>
  </si>
  <si>
    <t>Goodluck India Ltd</t>
  </si>
  <si>
    <t>GOODLUCK</t>
  </si>
  <si>
    <t>Datamatics Global Services Ltd</t>
  </si>
  <si>
    <t>DATAMATICS</t>
  </si>
  <si>
    <t>Sandhar Technologies Ltd</t>
  </si>
  <si>
    <t>SANDHAR</t>
  </si>
  <si>
    <t>Pokarna Ltd</t>
  </si>
  <si>
    <t>POKARNA</t>
  </si>
  <si>
    <t>Capacite Infraprojects Ltd</t>
  </si>
  <si>
    <t>CAPACITE</t>
  </si>
  <si>
    <t>Ashiana Housing Ltd</t>
  </si>
  <si>
    <t>ASHIANA</t>
  </si>
  <si>
    <t>Muthoot Microfin Ltd</t>
  </si>
  <si>
    <t>MUTHOOTMF</t>
  </si>
  <si>
    <t>Microfinancing</t>
  </si>
  <si>
    <t>Honda India Power Products Ltd</t>
  </si>
  <si>
    <t>HONDAPOWER</t>
  </si>
  <si>
    <t>Navneet Education Ltd</t>
  </si>
  <si>
    <t>NAVNETEDUL</t>
  </si>
  <si>
    <t>Bhansali Engineering Polymers Ltd</t>
  </si>
  <si>
    <t>BEPL</t>
  </si>
  <si>
    <t>Genesys International Corporation Ltd</t>
  </si>
  <si>
    <t>GENESYS</t>
  </si>
  <si>
    <t>Delta Corp Ltd</t>
  </si>
  <si>
    <t>DELTACORP</t>
  </si>
  <si>
    <t>Marine Electricals (India) Ltd</t>
  </si>
  <si>
    <t>MARINE</t>
  </si>
  <si>
    <t>Kalyani Investment Company Ltd</t>
  </si>
  <si>
    <t>KICL</t>
  </si>
  <si>
    <t>KCP Ltd</t>
  </si>
  <si>
    <t>KCP</t>
  </si>
  <si>
    <t>Marathon Nextgen Realty Ltd</t>
  </si>
  <si>
    <t>MARATHON</t>
  </si>
  <si>
    <t>Indoco Remedies Ltd</t>
  </si>
  <si>
    <t>INDOCO</t>
  </si>
  <si>
    <t>Shipping Corporation of India Land and Assets Ltd</t>
  </si>
  <si>
    <t>SCILAL</t>
  </si>
  <si>
    <t>Veedol Corporation Ltd</t>
  </si>
  <si>
    <t>VEEDOL</t>
  </si>
  <si>
    <t>Prakash Industries Ltd</t>
  </si>
  <si>
    <t>PRAKASH</t>
  </si>
  <si>
    <t>KP Green Engineering Ltd</t>
  </si>
  <si>
    <t>KPGEL</t>
  </si>
  <si>
    <t>Heavy Electrical Equipment</t>
  </si>
  <si>
    <t>Gensol Engineering Ltd</t>
  </si>
  <si>
    <t>GENSOL</t>
  </si>
  <si>
    <t>DCW Ltd</t>
  </si>
  <si>
    <t>DCW</t>
  </si>
  <si>
    <t>Suraj Estate Developers Ltd</t>
  </si>
  <si>
    <t>SURAJEST</t>
  </si>
  <si>
    <t>Real Estate Rental, Development &amp; Operations</t>
  </si>
  <si>
    <t>Hinduja Global Solutions Ltd</t>
  </si>
  <si>
    <t>HGS</t>
  </si>
  <si>
    <t>Motisons Jewellers Ltd</t>
  </si>
  <si>
    <t>MOTISONS</t>
  </si>
  <si>
    <t>Apparel &amp; Accessories Retailers</t>
  </si>
  <si>
    <t>Dollar Industries Ltd</t>
  </si>
  <si>
    <t>DOLLAR</t>
  </si>
  <si>
    <t>Precision Camshafts Ltd</t>
  </si>
  <si>
    <t>PRECAM</t>
  </si>
  <si>
    <t>Indo Tech Transformers Ltd</t>
  </si>
  <si>
    <t>INDOTECH</t>
  </si>
  <si>
    <t>Gujarat Industries Power Company Ltd</t>
  </si>
  <si>
    <t>GIPCL</t>
  </si>
  <si>
    <t>Ddev Plastiks Industries Ltd</t>
  </si>
  <si>
    <t>DDEVPLASTIK</t>
  </si>
  <si>
    <t>Foseco India Ltd</t>
  </si>
  <si>
    <t>FOSECOIND</t>
  </si>
  <si>
    <t>Sagar Cements Ltd</t>
  </si>
  <si>
    <t>SAGCEM</t>
  </si>
  <si>
    <t>Repco Home Finance Ltd</t>
  </si>
  <si>
    <t>REPCOHOME</t>
  </si>
  <si>
    <t>Seamec Ltd</t>
  </si>
  <si>
    <t>SEAMECLTD</t>
  </si>
  <si>
    <t>Apollo Micro Systems Ltd</t>
  </si>
  <si>
    <t>APOLLO</t>
  </si>
  <si>
    <t>Mahindra Logistics Ltd</t>
  </si>
  <si>
    <t>MAHLOG</t>
  </si>
  <si>
    <t>Salasar Techno Engineering Ltd</t>
  </si>
  <si>
    <t>SALASAR</t>
  </si>
  <si>
    <t>Bajaj Consumer Care Ltd</t>
  </si>
  <si>
    <t>BAJAJCON</t>
  </si>
  <si>
    <t>TCPL Packaging Ltd</t>
  </si>
  <si>
    <t>TCPLPACK</t>
  </si>
  <si>
    <t>Updater Services Ltd</t>
  </si>
  <si>
    <t>UDS</t>
  </si>
  <si>
    <t>Shanti Educational Initiatives Ltd</t>
  </si>
  <si>
    <t>SEIL</t>
  </si>
  <si>
    <t>Spectrum Electrical Industries Ltd</t>
  </si>
  <si>
    <t>SPECTRUM</t>
  </si>
  <si>
    <t>Nucleus Software Exports Ltd</t>
  </si>
  <si>
    <t>NUCLEUS</t>
  </si>
  <si>
    <t>Flair Writing Industries Ltd</t>
  </si>
  <si>
    <t>FLAIR</t>
  </si>
  <si>
    <t>Tasty Bite Eatables Ltd</t>
  </si>
  <si>
    <t>TASTYBITE</t>
  </si>
  <si>
    <t>TVS Srichakra Ltd</t>
  </si>
  <si>
    <t>TVSSRICHAK</t>
  </si>
  <si>
    <t>Fino Payments Bank Ltd</t>
  </si>
  <si>
    <t>FINOPB</t>
  </si>
  <si>
    <t>Kolte-Patil Developers Ltd</t>
  </si>
  <si>
    <t>KOLTEPATIL</t>
  </si>
  <si>
    <t>NRB Bearings Ltd</t>
  </si>
  <si>
    <t>NRBBEARING</t>
  </si>
  <si>
    <t>Pennar Industries Ltd</t>
  </si>
  <si>
    <t>PENIND</t>
  </si>
  <si>
    <t>BF Investment Ltd</t>
  </si>
  <si>
    <t>BFINVEST</t>
  </si>
  <si>
    <t>Eveready Industries India Ltd</t>
  </si>
  <si>
    <t>EVEREADY</t>
  </si>
  <si>
    <t>Sanghvi Movers Ltd</t>
  </si>
  <si>
    <t>SANGHVIMOV</t>
  </si>
  <si>
    <t>Mahanagar Telephone Nigam Ltd</t>
  </si>
  <si>
    <t>MTNL</t>
  </si>
  <si>
    <t>Nilkamal Ltd</t>
  </si>
  <si>
    <t>NILKAMAL</t>
  </si>
  <si>
    <t>EFC (I) Ltd</t>
  </si>
  <si>
    <t>EFCIL</t>
  </si>
  <si>
    <t>Distributors</t>
  </si>
  <si>
    <t>Saksoft Ltd</t>
  </si>
  <si>
    <t>SAKSOFT</t>
  </si>
  <si>
    <t>63 Moons Technologies Ltd</t>
  </si>
  <si>
    <t>63MOONS</t>
  </si>
  <si>
    <t>Themis Medicare Ltd</t>
  </si>
  <si>
    <t>THEMISMED</t>
  </si>
  <si>
    <t>Bajel Projects Ltd</t>
  </si>
  <si>
    <t>BAJEL</t>
  </si>
  <si>
    <t>Electric Utilities</t>
  </si>
  <si>
    <t>SBI Gold ETF</t>
  </si>
  <si>
    <t>SETFGOLD</t>
  </si>
  <si>
    <t>Automotive Axles Ltd</t>
  </si>
  <si>
    <t>AUTOAXLES</t>
  </si>
  <si>
    <t>Vadilal Industries Ltd</t>
  </si>
  <si>
    <t>VADILALIND</t>
  </si>
  <si>
    <t>Somany Ceramics Ltd</t>
  </si>
  <si>
    <t>SOMANYCERA</t>
  </si>
  <si>
    <t>Ge Power India Ltd</t>
  </si>
  <si>
    <t>GEPIL</t>
  </si>
  <si>
    <t>Vishnu Chemicals Ltd</t>
  </si>
  <si>
    <t>VISHNU</t>
  </si>
  <si>
    <t>Ram Ratna Wires Ltd</t>
  </si>
  <si>
    <t>RAMRAT</t>
  </si>
  <si>
    <t>Jyoti Structures Ltd</t>
  </si>
  <si>
    <t>JYOTISTRUC</t>
  </si>
  <si>
    <t>Spandana Sphoorty Financial Ltd</t>
  </si>
  <si>
    <t>SPANDANA</t>
  </si>
  <si>
    <t>NIIT Ltd</t>
  </si>
  <si>
    <t>NIITLTD</t>
  </si>
  <si>
    <t>PTC India Financial Services Ltd</t>
  </si>
  <si>
    <t>PFS</t>
  </si>
  <si>
    <t>Kesar India Ltd</t>
  </si>
  <si>
    <t>KESAR</t>
  </si>
  <si>
    <t>Real Estate Development</t>
  </si>
  <si>
    <t>Vakrangee Limited</t>
  </si>
  <si>
    <t>VAKRANGEE</t>
  </si>
  <si>
    <t>GTL Infrastructure Ltd</t>
  </si>
  <si>
    <t>GTLINFRA</t>
  </si>
  <si>
    <t>Stove Kraft Ltd</t>
  </si>
  <si>
    <t>STOVEKRAFT</t>
  </si>
  <si>
    <t>Nippon India ETF Nifty 1D Rate Liquid BeES</t>
  </si>
  <si>
    <t>LIQUIDBEES</t>
  </si>
  <si>
    <t>Mayur Uniquoters Ltd</t>
  </si>
  <si>
    <t>MAYURUNIQ</t>
  </si>
  <si>
    <t>Suven Life Sciences Ltd</t>
  </si>
  <si>
    <t>SUVEN</t>
  </si>
  <si>
    <t>Rane Holdings Ltd</t>
  </si>
  <si>
    <t>RANEHOLDIN</t>
  </si>
  <si>
    <t>Rajratan Global Wire Ltd</t>
  </si>
  <si>
    <t>RAJRATAN</t>
  </si>
  <si>
    <t>Landmark Cars Ltd</t>
  </si>
  <si>
    <t>LANDMARK</t>
  </si>
  <si>
    <t>Xpro India Ltd</t>
  </si>
  <si>
    <t>XPROINDIA</t>
  </si>
  <si>
    <t>Novartis India Ltd</t>
  </si>
  <si>
    <t>NOVARTIND</t>
  </si>
  <si>
    <t>Polo Queen Industrial and Fintech Ltd</t>
  </si>
  <si>
    <t>PQIF</t>
  </si>
  <si>
    <t>DISA India Ltd</t>
  </si>
  <si>
    <t>DISAQ</t>
  </si>
  <si>
    <t>Panacea Biotec Ltd</t>
  </si>
  <si>
    <t>PANACEABIO</t>
  </si>
  <si>
    <t>Ramco Industries Ltd</t>
  </si>
  <si>
    <t>RAMCOIND</t>
  </si>
  <si>
    <t>Arkade Developers Ltd</t>
  </si>
  <si>
    <t>ARKADE</t>
  </si>
  <si>
    <t>Hindustan Oil Exploration Company Ltd</t>
  </si>
  <si>
    <t>HINDOILEXP</t>
  </si>
  <si>
    <t>HLE Glascoat Ltd</t>
  </si>
  <si>
    <t>HLEGLAS</t>
  </si>
  <si>
    <t>Prataap Snacks Ltd</t>
  </si>
  <si>
    <t>DIAMONDYD</t>
  </si>
  <si>
    <t>ideaForge Technology Ltd</t>
  </si>
  <si>
    <t>IDEAFORGE</t>
  </si>
  <si>
    <t>Rashi Peripherals Ltd</t>
  </si>
  <si>
    <t>RPTECH</t>
  </si>
  <si>
    <t>Ceinsys Tech Ltd</t>
  </si>
  <si>
    <t>CEINSYSTECH</t>
  </si>
  <si>
    <t>PSP Projects Ltd</t>
  </si>
  <si>
    <t>PSPPROJECT</t>
  </si>
  <si>
    <t>Ashapura Minechem Ltd</t>
  </si>
  <si>
    <t>ASHAPURMIN</t>
  </si>
  <si>
    <t>Parag Milk Foods Ltd</t>
  </si>
  <si>
    <t>PARAGMILK</t>
  </si>
  <si>
    <t>John Cockerill India Ltd</t>
  </si>
  <si>
    <t>COCKERILL</t>
  </si>
  <si>
    <t>Industrial Machinery &amp; Supplies &amp; Components</t>
  </si>
  <si>
    <t>Interarch Building Products Ltd</t>
  </si>
  <si>
    <t>INTERARCH</t>
  </si>
  <si>
    <t>Building Products - Prefab Structures</t>
  </si>
  <si>
    <t>Vidhi Specialty Food Ingredients Ltd</t>
  </si>
  <si>
    <t>VIDHIING</t>
  </si>
  <si>
    <t>NIBE Ltd</t>
  </si>
  <si>
    <t>NIBE</t>
  </si>
  <si>
    <t>Venky's (India) Ltd</t>
  </si>
  <si>
    <t>VENKEYS</t>
  </si>
  <si>
    <t>Stanley Lifestyles Ltd</t>
  </si>
  <si>
    <t>STANLEY</t>
  </si>
  <si>
    <t>Sai Silks (Kalamandir) Ltd</t>
  </si>
  <si>
    <t>KALAMANDIR</t>
  </si>
  <si>
    <t>Globus Spirits Ltd</t>
  </si>
  <si>
    <t>GLOBUSSPR</t>
  </si>
  <si>
    <t>Meghmani Organics Ltd</t>
  </si>
  <si>
    <t>MOL</t>
  </si>
  <si>
    <t>Everest Kanto Cylinder Ltd</t>
  </si>
  <si>
    <t>EKC</t>
  </si>
  <si>
    <t>Dr Agarwal's Eye Hospital Ltd</t>
  </si>
  <si>
    <t>DRAGARWQ</t>
  </si>
  <si>
    <t>EIH Associated Hotels Ltd</t>
  </si>
  <si>
    <t>EIHAHOTELS</t>
  </si>
  <si>
    <t>Goodyear India Ltd</t>
  </si>
  <si>
    <t>GOODYEAR</t>
  </si>
  <si>
    <t>Baazar Style Retail Ltd</t>
  </si>
  <si>
    <t>STYLEBAAZA</t>
  </si>
  <si>
    <t>Veritas (India) Ltd</t>
  </si>
  <si>
    <t>VERITAS</t>
  </si>
  <si>
    <t>Aeroflex Industries Ltd</t>
  </si>
  <si>
    <t>AEROFLEX</t>
  </si>
  <si>
    <t>SML Isuzu Ltd</t>
  </si>
  <si>
    <t>SMLISUZU</t>
  </si>
  <si>
    <t>SG Finserve Ltd</t>
  </si>
  <si>
    <t>SGFIN</t>
  </si>
  <si>
    <t>Hindware Home Innovation Ltd</t>
  </si>
  <si>
    <t>HINDWAREAP</t>
  </si>
  <si>
    <t>Unitech Ltd</t>
  </si>
  <si>
    <t>UNITECH</t>
  </si>
  <si>
    <t>Shalby Ltd</t>
  </si>
  <si>
    <t>SHALBY</t>
  </si>
  <si>
    <t>Vindhya Telelinks Ltd</t>
  </si>
  <si>
    <t>VINDHYATEL</t>
  </si>
  <si>
    <t>Saraswati Commercial (India) Ltd</t>
  </si>
  <si>
    <t>ZSARACOM</t>
  </si>
  <si>
    <t>Igarashi Motors India Ltd</t>
  </si>
  <si>
    <t>IGARASHI</t>
  </si>
  <si>
    <t>Kilburn Engineering Ltd</t>
  </si>
  <si>
    <t>KLBRENG-B</t>
  </si>
  <si>
    <t>RIR Power Electronics Ltd</t>
  </si>
  <si>
    <t>RIR</t>
  </si>
  <si>
    <t>Dredging Corporation of India Ltd</t>
  </si>
  <si>
    <t>DREDGECORP</t>
  </si>
  <si>
    <t>Dredging</t>
  </si>
  <si>
    <t>Dynamic Cables Ltd</t>
  </si>
  <si>
    <t>DYCL</t>
  </si>
  <si>
    <t>Pondy Oxides and Chemicals Ltd</t>
  </si>
  <si>
    <t>POCL</t>
  </si>
  <si>
    <t>Thejo Engineering Ltd</t>
  </si>
  <si>
    <t>THEJO</t>
  </si>
  <si>
    <t>Confidence Petroleum India Ltd</t>
  </si>
  <si>
    <t>CONFIPET</t>
  </si>
  <si>
    <t>Platinum Industries Ltd</t>
  </si>
  <si>
    <t>PLATIND</t>
  </si>
  <si>
    <t>Cupid Ltd</t>
  </si>
  <si>
    <t>CUPID</t>
  </si>
  <si>
    <t>Dreamfolks Services Ltd</t>
  </si>
  <si>
    <t>DREAMFOLKS</t>
  </si>
  <si>
    <t>Premier Explosives Ltd</t>
  </si>
  <si>
    <t>PREMEXPLN</t>
  </si>
  <si>
    <t>Owais Metal and Mineral Processing Ltd</t>
  </si>
  <si>
    <t>OWAIS</t>
  </si>
  <si>
    <t>MM Forgings Ltd</t>
  </si>
  <si>
    <t>MMFL</t>
  </si>
  <si>
    <t>Mangalam Cement Ltd</t>
  </si>
  <si>
    <t>MANGLMCEM</t>
  </si>
  <si>
    <t>Federal-Mogul Goetze (India) Ltd</t>
  </si>
  <si>
    <t>FMGOETZE</t>
  </si>
  <si>
    <t>Tinna Rubber and Infrastructure Ltd</t>
  </si>
  <si>
    <t>TINNARUBR</t>
  </si>
  <si>
    <t>Mold-Tek Packaging Ltd</t>
  </si>
  <si>
    <t>MOLDTKPAC</t>
  </si>
  <si>
    <t>Nelco Ltd</t>
  </si>
  <si>
    <t>NELCO</t>
  </si>
  <si>
    <t>Timex Group India Ltd</t>
  </si>
  <si>
    <t>TIMEX</t>
  </si>
  <si>
    <t>Knowledge Marine &amp; Engineering Works Ltd</t>
  </si>
  <si>
    <t>KMEW</t>
  </si>
  <si>
    <t>Dolat Algotech Ltd</t>
  </si>
  <si>
    <t>DOLATALGO</t>
  </si>
  <si>
    <t>ICICI Prudential Nifty 50 ETF</t>
  </si>
  <si>
    <t>NIFTYIETF</t>
  </si>
  <si>
    <t>Accelya Solutions India Ltd</t>
  </si>
  <si>
    <t>ACCELYA</t>
  </si>
  <si>
    <t>Jindal Drilling and Industries Ltd</t>
  </si>
  <si>
    <t>JINDRILL</t>
  </si>
  <si>
    <t>Sterling Tools Ltd</t>
  </si>
  <si>
    <t>STERTOOLS</t>
  </si>
  <si>
    <t>Vardhman Special Steels Ltd</t>
  </si>
  <si>
    <t>VSSL</t>
  </si>
  <si>
    <t>Media Matrix Worldwide Ltd</t>
  </si>
  <si>
    <t>MMWL</t>
  </si>
  <si>
    <t>Welspun Specialty Solutions Ltd</t>
  </si>
  <si>
    <t>WELSPLSOL</t>
  </si>
  <si>
    <t>Tanfac Industries Ltd</t>
  </si>
  <si>
    <t>TANFACIND</t>
  </si>
  <si>
    <t>Ugro Capital Ltd</t>
  </si>
  <si>
    <t>UGROCAP</t>
  </si>
  <si>
    <t>Carysil Ltd</t>
  </si>
  <si>
    <t>CARYSIL</t>
  </si>
  <si>
    <t>Nitin Spinners Ltd</t>
  </si>
  <si>
    <t>NITINSPIN</t>
  </si>
  <si>
    <t>Expleo Solutions Ltd</t>
  </si>
  <si>
    <t>EXPLEOSOL</t>
  </si>
  <si>
    <t>TTK Healthcare Ltd</t>
  </si>
  <si>
    <t>TTKHLTCARE</t>
  </si>
  <si>
    <t>Ravindra Energy Ltd</t>
  </si>
  <si>
    <t>RELTD</t>
  </si>
  <si>
    <t>Indian Hume Pipe Company Ltd</t>
  </si>
  <si>
    <t>INDIANHUME</t>
  </si>
  <si>
    <t>Agro Tech Foods Ltd</t>
  </si>
  <si>
    <t>ATFL</t>
  </si>
  <si>
    <t>Lumax Industries Ltd</t>
  </si>
  <si>
    <t>LUMAXIND</t>
  </si>
  <si>
    <t>JISLDVREQS</t>
  </si>
  <si>
    <t>Dolphin Offshore Enterprises (India) Ltd</t>
  </si>
  <si>
    <t>DOLPHIN</t>
  </si>
  <si>
    <t>Centum Electronics Ltd</t>
  </si>
  <si>
    <t>CENTUM</t>
  </si>
  <si>
    <t>Astec Lifesciences Ltd</t>
  </si>
  <si>
    <t>ASTEC</t>
  </si>
  <si>
    <t>Navkar Corporation Ltd</t>
  </si>
  <si>
    <t>NAVKARCORP</t>
  </si>
  <si>
    <t>India Pesticides Ltd</t>
  </si>
  <si>
    <t>IPL</t>
  </si>
  <si>
    <t>TAJ GVK Hotels and Resorts Ltd</t>
  </si>
  <si>
    <t>TAJGVK</t>
  </si>
  <si>
    <t>Himatsingka Seide Ltd</t>
  </si>
  <si>
    <t>HIMATSEIDE</t>
  </si>
  <si>
    <t>Tarsons Products Ltd</t>
  </si>
  <si>
    <t>TARSONS</t>
  </si>
  <si>
    <t>DEN Networks Ltd</t>
  </si>
  <si>
    <t>DEN</t>
  </si>
  <si>
    <t>S.P.Apparels Ltd</t>
  </si>
  <si>
    <t>SPAL</t>
  </si>
  <si>
    <t>HMA Agro Industries Ltd</t>
  </si>
  <si>
    <t>HMAAGRO</t>
  </si>
  <si>
    <t>Insecticides (India) Ltd</t>
  </si>
  <si>
    <t>INSECTICID</t>
  </si>
  <si>
    <t>Universal Cables Ltd</t>
  </si>
  <si>
    <t>UNIVCABLES</t>
  </si>
  <si>
    <t>Sanghi Industries Ltd</t>
  </si>
  <si>
    <t>SANGHIIND</t>
  </si>
  <si>
    <t>IOL Chemicals and Pharmaceuticals Ltd</t>
  </si>
  <si>
    <t>IOLCP</t>
  </si>
  <si>
    <t>SMS Pharmaceuticals Ltd</t>
  </si>
  <si>
    <t>SMSPHARMA</t>
  </si>
  <si>
    <t>Paramount Communications Ltd</t>
  </si>
  <si>
    <t>PARACABLES</t>
  </si>
  <si>
    <t>Pnb Gilts Ltd</t>
  </si>
  <si>
    <t>PNBGILTS</t>
  </si>
  <si>
    <t>Hester Biosciences Ltd</t>
  </si>
  <si>
    <t>HESTERBIO</t>
  </si>
  <si>
    <t>Apollo Pipes Ltd</t>
  </si>
  <si>
    <t>APOLLOPIPE</t>
  </si>
  <si>
    <t>Sanstar Ltd</t>
  </si>
  <si>
    <t>SANSTAR</t>
  </si>
  <si>
    <t>Amrutanjan Health Care Ltd</t>
  </si>
  <si>
    <t>AMRUTANJAN</t>
  </si>
  <si>
    <t>ESAF Small Finance Bank Limited</t>
  </si>
  <si>
    <t>ESAFSFB</t>
  </si>
  <si>
    <t>Apcotex Industries Ltd</t>
  </si>
  <si>
    <t>APCOTEXIND</t>
  </si>
  <si>
    <t>Huhtamaki India Ltd</t>
  </si>
  <si>
    <t>HUHTAMAKI</t>
  </si>
  <si>
    <t>Gandhar Oil Refinery (INDIA) Ltd</t>
  </si>
  <si>
    <t>GANDHAR</t>
  </si>
  <si>
    <t>Windlas Biotech Ltd</t>
  </si>
  <si>
    <t>WINDLAS</t>
  </si>
  <si>
    <t>Camlin Fine Sciences Ltd</t>
  </si>
  <si>
    <t>CAMLINFINE</t>
  </si>
  <si>
    <t>MIC Electronics Ltd</t>
  </si>
  <si>
    <t>MICEL</t>
  </si>
  <si>
    <t>Vantage Knowledge Academy Ltd</t>
  </si>
  <si>
    <t>VKAL</t>
  </si>
  <si>
    <t>Ador Welding Ltd</t>
  </si>
  <si>
    <t>ADORWELD</t>
  </si>
  <si>
    <t>Beta Drugs Ltd</t>
  </si>
  <si>
    <t>BETA</t>
  </si>
  <si>
    <t>Alpex Solar Ltd</t>
  </si>
  <si>
    <t>ALPEXSOLAR</t>
  </si>
  <si>
    <t>Som Distilleries and Breweries Ltd</t>
  </si>
  <si>
    <t>SDBL</t>
  </si>
  <si>
    <t>Orient Green Power Company Ltd</t>
  </si>
  <si>
    <t>GREENPOWER</t>
  </si>
  <si>
    <t>Barbeque-Nation Hospitality Ltd</t>
  </si>
  <si>
    <t>BARBEQUE</t>
  </si>
  <si>
    <t>ECOS (India) Mobility &amp; Hospitality Ltd</t>
  </si>
  <si>
    <t>ECOSMOBLTY</t>
  </si>
  <si>
    <t>Kotak Gold Etf</t>
  </si>
  <si>
    <t>GOLD1</t>
  </si>
  <si>
    <t>Panama Petrochem Ltd</t>
  </si>
  <si>
    <t>PANAMAPET</t>
  </si>
  <si>
    <t>Divgi TorqTransfer Systems Ltd</t>
  </si>
  <si>
    <t>DIVGIITTS</t>
  </si>
  <si>
    <t>Madhya Bharat Agro Products Ltd</t>
  </si>
  <si>
    <t>MBAPL</t>
  </si>
  <si>
    <t>AGI Infra Ltd</t>
  </si>
  <si>
    <t>AGIIL</t>
  </si>
  <si>
    <t>IKIO Lighting Ltd</t>
  </si>
  <si>
    <t>IKIO</t>
  </si>
  <si>
    <t>Hind Rectifiers Ltd</t>
  </si>
  <si>
    <t>HIRECT</t>
  </si>
  <si>
    <t>Deccan Gold Mines Ltd</t>
  </si>
  <si>
    <t>DECNGOLD</t>
  </si>
  <si>
    <t>Windsor Machines Ltd</t>
  </si>
  <si>
    <t>WINDMACHIN</t>
  </si>
  <si>
    <t>Yasho Industries Ltd</t>
  </si>
  <si>
    <t>YASHO</t>
  </si>
  <si>
    <t>DEE Development Engineers Ltd</t>
  </si>
  <si>
    <t>DEEDEV</t>
  </si>
  <si>
    <t>Cosmo First Ltd</t>
  </si>
  <si>
    <t>COSMOFIRST</t>
  </si>
  <si>
    <t>Tatva Chintan Pharma Chem Ltd</t>
  </si>
  <si>
    <t>TATVA</t>
  </si>
  <si>
    <t>Man Industries (India) Ltd</t>
  </si>
  <si>
    <t>MANINDS</t>
  </si>
  <si>
    <t>Rupa &amp; Company Ltd</t>
  </si>
  <si>
    <t>RUPA</t>
  </si>
  <si>
    <t>Axiscades Technologies Ltd</t>
  </si>
  <si>
    <t>AXISCADES</t>
  </si>
  <si>
    <t>Mufin Green Finance Ltd</t>
  </si>
  <si>
    <t>MUFIN</t>
  </si>
  <si>
    <t>JITF Infralogistics Ltd</t>
  </si>
  <si>
    <t>JITFINFRA</t>
  </si>
  <si>
    <t>Abans Holdings Ltd</t>
  </si>
  <si>
    <t>AHL</t>
  </si>
  <si>
    <t>Cantabil Retail India Ltd</t>
  </si>
  <si>
    <t>CANTABIL</t>
  </si>
  <si>
    <t>Suyog Telematics Ltd</t>
  </si>
  <si>
    <t>SUYOG</t>
  </si>
  <si>
    <t>Cropster Agro Ltd</t>
  </si>
  <si>
    <t>CROPSTER</t>
  </si>
  <si>
    <t>Food Distributors</t>
  </si>
  <si>
    <t>HDFC Gold Exchange Traded Fund</t>
  </si>
  <si>
    <t>HDFCGOLD</t>
  </si>
  <si>
    <t>ICICI Prudential Gold ETF</t>
  </si>
  <si>
    <t>GOLDIETF</t>
  </si>
  <si>
    <t>Andrew Yule &amp; Co Ltd</t>
  </si>
  <si>
    <t>ANDREWYU</t>
  </si>
  <si>
    <t>Suratwwala Business Group Ltd</t>
  </si>
  <si>
    <t>SBGLP</t>
  </si>
  <si>
    <t>Nippon India ETF Nifty Next 50 Junior BeES</t>
  </si>
  <si>
    <t>JUNIORBEES</t>
  </si>
  <si>
    <t>Syncom Formulations (India) Ltd</t>
  </si>
  <si>
    <t>SYNCOMF</t>
  </si>
  <si>
    <t>D Link (India) Limited</t>
  </si>
  <si>
    <t>DLINKINDIA</t>
  </si>
  <si>
    <t>Dish TV India Ltd</t>
  </si>
  <si>
    <t>DISHTV</t>
  </si>
  <si>
    <t>Mercury Ev-Tech Ltd</t>
  </si>
  <si>
    <t>MERCURYEV</t>
  </si>
  <si>
    <t>Mukand Ltd</t>
  </si>
  <si>
    <t>MUKANDLTD</t>
  </si>
  <si>
    <t>BLS E-Services Ltd</t>
  </si>
  <si>
    <t>BLSE</t>
  </si>
  <si>
    <t>Kody Technolab Ltd</t>
  </si>
  <si>
    <t>KODYTECH</t>
  </si>
  <si>
    <t>HIL Ltd</t>
  </si>
  <si>
    <t>HIL</t>
  </si>
  <si>
    <t>Rama Steel Tubes Ltd</t>
  </si>
  <si>
    <t>RAMASTEEL</t>
  </si>
  <si>
    <t>Fusion Finance Ltd</t>
  </si>
  <si>
    <t>FUSION</t>
  </si>
  <si>
    <t>Andhra Paper Ltd</t>
  </si>
  <si>
    <t>ANDHRAPAP</t>
  </si>
  <si>
    <t>Omaxe Ltd</t>
  </si>
  <si>
    <t>OMAXE</t>
  </si>
  <si>
    <t>Uniparts India Ltd</t>
  </si>
  <si>
    <t>UNIPARTS</t>
  </si>
  <si>
    <t>Gocl Corporation Ltd</t>
  </si>
  <si>
    <t>GOCLCORP</t>
  </si>
  <si>
    <t>Excel Industries Ltd</t>
  </si>
  <si>
    <t>EXCELINDUS</t>
  </si>
  <si>
    <t>Elpro International Ltd</t>
  </si>
  <si>
    <t>ELPROINTL</t>
  </si>
  <si>
    <t>Orient Technologies Ltd</t>
  </si>
  <si>
    <t>ORIENTTECH</t>
  </si>
  <si>
    <t>Jagran Prakashan Ltd</t>
  </si>
  <si>
    <t>JAGRAN</t>
  </si>
  <si>
    <t>Heranba Industries Ltd</t>
  </si>
  <si>
    <t>HERANBA</t>
  </si>
  <si>
    <t>Oriental Aromatics Ltd</t>
  </si>
  <si>
    <t>OAL</t>
  </si>
  <si>
    <t>Alicon Castalloy Ltd</t>
  </si>
  <si>
    <t>ALICON</t>
  </si>
  <si>
    <t>Seshasayee Paper and Boards Ltd</t>
  </si>
  <si>
    <t>SESHAPAPER</t>
  </si>
  <si>
    <t>Sahasra Electronic Solutions Ltd</t>
  </si>
  <si>
    <t>SAHASRA</t>
  </si>
  <si>
    <t>TIL Ltd</t>
  </si>
  <si>
    <t>TIL</t>
  </si>
  <si>
    <t>TechNVision Ventures Ltd</t>
  </si>
  <si>
    <t>TECHNVISN</t>
  </si>
  <si>
    <t>Talbros Automotive Components Ltd</t>
  </si>
  <si>
    <t>TALBROAUTO</t>
  </si>
  <si>
    <t>Salzer Electronics Ltd</t>
  </si>
  <si>
    <t>SALZERELEC</t>
  </si>
  <si>
    <t>Master Trust Ltd</t>
  </si>
  <si>
    <t>MASTERTR</t>
  </si>
  <si>
    <t>Sangam (India) Ltd</t>
  </si>
  <si>
    <t>SANGAMIND</t>
  </si>
  <si>
    <t>Unicommerce eSolutions Ltd</t>
  </si>
  <si>
    <t>UNIECOM</t>
  </si>
  <si>
    <t>Hariom Pipe Industries Ltd</t>
  </si>
  <si>
    <t>HARIOMPIPE</t>
  </si>
  <si>
    <t>G M Breweries Ltd</t>
  </si>
  <si>
    <t>GMBREW</t>
  </si>
  <si>
    <t>Antony Waste Handling Cell Ltd</t>
  </si>
  <si>
    <t>AWHCL</t>
  </si>
  <si>
    <t>Ashika Credit Capital Ltd</t>
  </si>
  <si>
    <t>ASHIKA</t>
  </si>
  <si>
    <t>Eco Recycling Ltd</t>
  </si>
  <si>
    <t>ECORECO</t>
  </si>
  <si>
    <t>Sirca Paints India Ltd</t>
  </si>
  <si>
    <t>SIRCA</t>
  </si>
  <si>
    <t>IFGL Refractories Ltd</t>
  </si>
  <si>
    <t>IFGLEXPOR</t>
  </si>
  <si>
    <t>Praveg Ltd</t>
  </si>
  <si>
    <t>PRAVEG</t>
  </si>
  <si>
    <t>GRP Ltd</t>
  </si>
  <si>
    <t>GRPLTD</t>
  </si>
  <si>
    <t>Wonder Electricals Ltd</t>
  </si>
  <si>
    <t>WEL</t>
  </si>
  <si>
    <t>Trident Techlabs Ltd</t>
  </si>
  <si>
    <t>TECHLABS</t>
  </si>
  <si>
    <t>Sportking India Ltd</t>
  </si>
  <si>
    <t>SPORTKING</t>
  </si>
  <si>
    <t>Wheels India Ltd</t>
  </si>
  <si>
    <t>WHEELS</t>
  </si>
  <si>
    <t>GPT Infraprojects Ltd</t>
  </si>
  <si>
    <t>GPTINFRA</t>
  </si>
  <si>
    <t>Vimta Labs Ltd</t>
  </si>
  <si>
    <t>VIMTALABS</t>
  </si>
  <si>
    <t>Filatex India Ltd</t>
  </si>
  <si>
    <t>FILATEX</t>
  </si>
  <si>
    <t>JG Chemicals Ltd</t>
  </si>
  <si>
    <t>JGCHEM</t>
  </si>
  <si>
    <t>Jagsonpal Pharmaceuticals Ltd</t>
  </si>
  <si>
    <t>JAGSNPHARM</t>
  </si>
  <si>
    <t>GNA Axles Ltd</t>
  </si>
  <si>
    <t>GNA</t>
  </si>
  <si>
    <t>Jyoti Resins and Adhesives Ltd</t>
  </si>
  <si>
    <t>JYOTIRES</t>
  </si>
  <si>
    <t>Shriram Properties Ltd</t>
  </si>
  <si>
    <t>SHRIRAMPPS</t>
  </si>
  <si>
    <t>Veranda Learning Solutions Ltd</t>
  </si>
  <si>
    <t>VERANDA</t>
  </si>
  <si>
    <t>Renaissance Global Ltd</t>
  </si>
  <si>
    <t>RGL</t>
  </si>
  <si>
    <t>Mangalore Chemicals and Fertilisers Ltd</t>
  </si>
  <si>
    <t>MANGCHEFER</t>
  </si>
  <si>
    <t>Associated Alcohols &amp; Breweries Ltd</t>
  </si>
  <si>
    <t>ASALCBR</t>
  </si>
  <si>
    <t>Balmer Lawrie Investments Ltd</t>
  </si>
  <si>
    <t>BLIL</t>
  </si>
  <si>
    <t>ASM Technologies Ltd</t>
  </si>
  <si>
    <t>ASMTEC</t>
  </si>
  <si>
    <t>Danish Power Ltd</t>
  </si>
  <si>
    <t>DANISH</t>
  </si>
  <si>
    <t>Solex Energy Ltd</t>
  </si>
  <si>
    <t>SOLEX</t>
  </si>
  <si>
    <t>Yatra Online Ltd</t>
  </si>
  <si>
    <t>YATRA</t>
  </si>
  <si>
    <t>Kabra Extrusion Technik Ltd</t>
  </si>
  <si>
    <t>KABRAEXTRU</t>
  </si>
  <si>
    <t>Satin Creditcare Network Ltd</t>
  </si>
  <si>
    <t>SATIN</t>
  </si>
  <si>
    <t>Lotus Chocolate Company Ltd</t>
  </si>
  <si>
    <t>LOTUSCHO</t>
  </si>
  <si>
    <t>India Power Corporation Ltd</t>
  </si>
  <si>
    <t>DPSCLTD</t>
  </si>
  <si>
    <t>MSP Steel &amp; Power Ltd</t>
  </si>
  <si>
    <t>MSPL</t>
  </si>
  <si>
    <t>I G Petrochemicals Ltd</t>
  </si>
  <si>
    <t>IGPL</t>
  </si>
  <si>
    <t>Borosil Scientific Ltd</t>
  </si>
  <si>
    <t>BOROSCI</t>
  </si>
  <si>
    <t>VL E-Governance &amp; IT Solutions Ltd</t>
  </si>
  <si>
    <t>VLEGOV</t>
  </si>
  <si>
    <t>B L Kashyap and Sons Ltd</t>
  </si>
  <si>
    <t>BLKASHYAP</t>
  </si>
  <si>
    <t>Dynacons Systems and Solutions Ltd</t>
  </si>
  <si>
    <t>DSSL</t>
  </si>
  <si>
    <t>Chaman Lal Setia Exports Ltd</t>
  </si>
  <si>
    <t>CLSEL</t>
  </si>
  <si>
    <t>Peninsula Land Ltd</t>
  </si>
  <si>
    <t>PENINLAND</t>
  </si>
  <si>
    <t>Paushak Ltd</t>
  </si>
  <si>
    <t>PAUSHAKLTD</t>
  </si>
  <si>
    <t>Sigachi Industries Ltd</t>
  </si>
  <si>
    <t>SIGACHI</t>
  </si>
  <si>
    <t>GKW Ltd</t>
  </si>
  <si>
    <t>GKWLIMITED</t>
  </si>
  <si>
    <t>Bajaj Steel Industries Ltd</t>
  </si>
  <si>
    <t>BAJAJST</t>
  </si>
  <si>
    <t>Vardhman Holdings Ltd</t>
  </si>
  <si>
    <t>VHL</t>
  </si>
  <si>
    <t>Monte Carlo Fashions Ltd</t>
  </si>
  <si>
    <t>MONTECARLO</t>
  </si>
  <si>
    <t>Kernex Microsystems (India) Ltd</t>
  </si>
  <si>
    <t>KERNEX</t>
  </si>
  <si>
    <t>Wealth First Portfolio Managers Ltd</t>
  </si>
  <si>
    <t>WEALTH</t>
  </si>
  <si>
    <t>Udaipur Cement Works Ltd</t>
  </si>
  <si>
    <t>UDAICEMENT</t>
  </si>
  <si>
    <t>Fedders Holding Ltd</t>
  </si>
  <si>
    <t>FEDDERSHOL</t>
  </si>
  <si>
    <t>Dcm Shriram Industries Ltd</t>
  </si>
  <si>
    <t>DCMSRIND</t>
  </si>
  <si>
    <t>BCL Industries Ltd</t>
  </si>
  <si>
    <t>BCLIND</t>
  </si>
  <si>
    <t>Advait Energy Transitions Ltd</t>
  </si>
  <si>
    <t>ADVAIT</t>
  </si>
  <si>
    <t>Electrical Components &amp; Equipment</t>
  </si>
  <si>
    <t>GTPL Hathway Ltd</t>
  </si>
  <si>
    <t>GTPL</t>
  </si>
  <si>
    <t>India Nippon Electricals Ltd</t>
  </si>
  <si>
    <t>INDNIPPON</t>
  </si>
  <si>
    <t>Amines and Plasticizers Ltd</t>
  </si>
  <si>
    <t>AMNPLST</t>
  </si>
  <si>
    <t>Brightcom Group Ltd</t>
  </si>
  <si>
    <t>BCG</t>
  </si>
  <si>
    <t>Reliance Industrial Infrastructure Ltd</t>
  </si>
  <si>
    <t>RIIL</t>
  </si>
  <si>
    <t>NDR Auto Components Ltd</t>
  </si>
  <si>
    <t>NDRAUTO</t>
  </si>
  <si>
    <t>Suryoday Small Finance Bank Ltd</t>
  </si>
  <si>
    <t>SURYODAY</t>
  </si>
  <si>
    <t>Steelcast Ltd</t>
  </si>
  <si>
    <t>STEELCAS</t>
  </si>
  <si>
    <t>Jaiprakash Associates Ltd</t>
  </si>
  <si>
    <t>JPASSOCIAT</t>
  </si>
  <si>
    <t>Swelect Energy Systems Ltd</t>
  </si>
  <si>
    <t>SWELECTES</t>
  </si>
  <si>
    <t>Panorama Studios International Ltd</t>
  </si>
  <si>
    <t>PANORAMA</t>
  </si>
  <si>
    <t>Tourism Finance Corporation of India Ltd</t>
  </si>
  <si>
    <t>TFCILTD</t>
  </si>
  <si>
    <t>Texmaco Infrastructure &amp; Holdings Ltd</t>
  </si>
  <si>
    <t>TEXINFRA</t>
  </si>
  <si>
    <t>Vintage Coffee and Beverages Ltd</t>
  </si>
  <si>
    <t>VINCOFE</t>
  </si>
  <si>
    <t>SMC Global Securities Ltd</t>
  </si>
  <si>
    <t>SMCGLOBAL</t>
  </si>
  <si>
    <t>Atul Auto Ltd</t>
  </si>
  <si>
    <t>ATULAUTO</t>
  </si>
  <si>
    <t>Three Wheelers</t>
  </si>
  <si>
    <t>Roto Pumps Ltd</t>
  </si>
  <si>
    <t>ROTO</t>
  </si>
  <si>
    <t>Khazanchi Jewellers Ltd</t>
  </si>
  <si>
    <t>KHAZANCHI</t>
  </si>
  <si>
    <t>Apparel, Accessories &amp; Luxury Goods</t>
  </si>
  <si>
    <t>Mishtann Foods Ltd</t>
  </si>
  <si>
    <t>MISHTANN</t>
  </si>
  <si>
    <t>Tribhovandas Bhimji Zaveri Ltd</t>
  </si>
  <si>
    <t>TBZ</t>
  </si>
  <si>
    <t>Irm Energy Ltd</t>
  </si>
  <si>
    <t>IRMENERGY</t>
  </si>
  <si>
    <t>Agarwal Industrial Corporation Ltd</t>
  </si>
  <si>
    <t>AGARIND</t>
  </si>
  <si>
    <t>Bharat Wire Ropes Ltd</t>
  </si>
  <si>
    <t>BHARATWIRE</t>
  </si>
  <si>
    <t>Kotak Nifty 50 ETF</t>
  </si>
  <si>
    <t>NIFTY1</t>
  </si>
  <si>
    <t>Hexa Tradex Ltd</t>
  </si>
  <si>
    <t>HEXATRADEX</t>
  </si>
  <si>
    <t>Zota Health Care Ltd</t>
  </si>
  <si>
    <t>ZOTA</t>
  </si>
  <si>
    <t>Rhetan TMT Ltd</t>
  </si>
  <si>
    <t>RHETAN</t>
  </si>
  <si>
    <t>Steel</t>
  </si>
  <si>
    <t>Madras Fertilizers Ltd</t>
  </si>
  <si>
    <t>MADRASFERT</t>
  </si>
  <si>
    <t>Best Agrolife Ltd</t>
  </si>
  <si>
    <t>BESTAGRO</t>
  </si>
  <si>
    <t>Eimco Elecon (India) Ltd</t>
  </si>
  <si>
    <t>EIMCOELECO</t>
  </si>
  <si>
    <t>Essen Speciality Films Ltd</t>
  </si>
  <si>
    <t>ESFL</t>
  </si>
  <si>
    <t>Forbes Precision Tools and Machine Parts Ltd</t>
  </si>
  <si>
    <t>TOTEM</t>
  </si>
  <si>
    <t>Shankara Building Products Ltd</t>
  </si>
  <si>
    <t>SHANKARA</t>
  </si>
  <si>
    <t>Southern Petrochemical Industries Corporation Ltd</t>
  </si>
  <si>
    <t>SPIC</t>
  </si>
  <si>
    <t>5Paisa Capital Ltd</t>
  </si>
  <si>
    <t>5PAISA</t>
  </si>
  <si>
    <t>Sadhana Nitro Chem Ltd</t>
  </si>
  <si>
    <t>SADHNANIQ</t>
  </si>
  <si>
    <t>Hi-Tech Gears Ltd</t>
  </si>
  <si>
    <t>HITECHGEAR</t>
  </si>
  <si>
    <t>Bigbloc Construction Ltd</t>
  </si>
  <si>
    <t>BIGBLOC</t>
  </si>
  <si>
    <t>Bombay Super Hybrid Seeds Ltd</t>
  </si>
  <si>
    <t>BSHSL</t>
  </si>
  <si>
    <t>ULTRAMARINE &amp; PIGMENTS Ltd</t>
  </si>
  <si>
    <t>ULTRAMAR</t>
  </si>
  <si>
    <t>Matrimony.Com Ltd</t>
  </si>
  <si>
    <t>MATRIMONY</t>
  </si>
  <si>
    <t>Yamuna Syndicate Ltd</t>
  </si>
  <si>
    <t>YSL</t>
  </si>
  <si>
    <t>Ramco Systems Ltd</t>
  </si>
  <si>
    <t>RAMCOSYS</t>
  </si>
  <si>
    <t>Alldigi Tech Ltd</t>
  </si>
  <si>
    <t>ALLDIGI</t>
  </si>
  <si>
    <t>Dhunseri Investments Ltd</t>
  </si>
  <si>
    <t>DHUNINV</t>
  </si>
  <si>
    <t>Allied Digital Services Ltd</t>
  </si>
  <si>
    <t>ADSL</t>
  </si>
  <si>
    <t>Asian Energy Services Ltd</t>
  </si>
  <si>
    <t>ASIANENE</t>
  </si>
  <si>
    <t>Jaykay Enterprises Ltd</t>
  </si>
  <si>
    <t>JAYKAY</t>
  </si>
  <si>
    <t>Aym Syntex Ltd</t>
  </si>
  <si>
    <t>AYMSYNTEX</t>
  </si>
  <si>
    <t>Arihant Superstructures Ltd</t>
  </si>
  <si>
    <t>ARIHANTSUP</t>
  </si>
  <si>
    <t>AFCOM Holdings Ltd</t>
  </si>
  <si>
    <t>AFCOM</t>
  </si>
  <si>
    <t>Air Freight &amp; Logistics</t>
  </si>
  <si>
    <t>Capital India Finance Ltd</t>
  </si>
  <si>
    <t>CIFL</t>
  </si>
  <si>
    <t>3B Blackbio DX Ltd</t>
  </si>
  <si>
    <t>3BBLACKBIO</t>
  </si>
  <si>
    <t>Fertilizers &amp; Agricultural Chemicals</t>
  </si>
  <si>
    <t>Godavari Biorefineries Ltd</t>
  </si>
  <si>
    <t>GODAVARIB</t>
  </si>
  <si>
    <t>Butterfly Gandhimathi Appliances Ltd</t>
  </si>
  <si>
    <t>BUTTERFLY</t>
  </si>
  <si>
    <t>Kross Ltd</t>
  </si>
  <si>
    <t>KROSS</t>
  </si>
  <si>
    <t>Oriental Rail Infrastructure Ltd</t>
  </si>
  <si>
    <t>ORIRAIL</t>
  </si>
  <si>
    <t>Z F Steering Gear (India) Ltd</t>
  </si>
  <si>
    <t>ZFSTEERING</t>
  </si>
  <si>
    <t>Remus Pharmaceuticals Ltd</t>
  </si>
  <si>
    <t>REMUS</t>
  </si>
  <si>
    <t>Dhunseri Ventures Ltd</t>
  </si>
  <si>
    <t>DVL</t>
  </si>
  <si>
    <t>Yuken India Ltd</t>
  </si>
  <si>
    <t>YUKEN</t>
  </si>
  <si>
    <t>Bliss GVS Pharma Ltd</t>
  </si>
  <si>
    <t>BLISSGVS</t>
  </si>
  <si>
    <t>Kellton Tech Solutions Ltd</t>
  </si>
  <si>
    <t>KELLTONTEC</t>
  </si>
  <si>
    <t>Ratnaveer Precision Engineering Ltd</t>
  </si>
  <si>
    <t>RATNAVEER</t>
  </si>
  <si>
    <t>One Point One Solutions Ltd</t>
  </si>
  <si>
    <t>ONEPOINT</t>
  </si>
  <si>
    <t>India Motor Parts &amp; Accessories Ltd</t>
  </si>
  <si>
    <t>IMPAL</t>
  </si>
  <si>
    <t>Emkay Taps and Cutting Tools Ltd</t>
  </si>
  <si>
    <t>EMKAYTOOLS</t>
  </si>
  <si>
    <t>Gala Precision Engineering Ltd</t>
  </si>
  <si>
    <t>GALAPREC</t>
  </si>
  <si>
    <t>Likhitha Infrastructure Ltd</t>
  </si>
  <si>
    <t>LIKHITHA</t>
  </si>
  <si>
    <t>SPML Infra Ltd</t>
  </si>
  <si>
    <t>SPMLINFRA</t>
  </si>
  <si>
    <t>Century Enka Ltd</t>
  </si>
  <si>
    <t>CENTENKA</t>
  </si>
  <si>
    <t>BMW Industries Ltd</t>
  </si>
  <si>
    <t>BMW</t>
  </si>
  <si>
    <t>Pudumjee Paper Products Ltd</t>
  </si>
  <si>
    <t>PDMJEPAPER</t>
  </si>
  <si>
    <t>GPT Healthcare Ltd</t>
  </si>
  <si>
    <t>GPTHEALTH</t>
  </si>
  <si>
    <t>Ester Industries Ltd</t>
  </si>
  <si>
    <t>ESTER</t>
  </si>
  <si>
    <t>Allcargo Gati Ltd</t>
  </si>
  <si>
    <t>ACLGATI</t>
  </si>
  <si>
    <t>Kokuyo Camlin Ltd</t>
  </si>
  <si>
    <t>KOKUYOCMLN</t>
  </si>
  <si>
    <t>Sahana System Ltd</t>
  </si>
  <si>
    <t>SAHANA</t>
  </si>
  <si>
    <t>Arrow Greentech Ltd</t>
  </si>
  <si>
    <t>ARROWGREEN</t>
  </si>
  <si>
    <t>Aurum Proptech Ltd</t>
  </si>
  <si>
    <t>AURUM</t>
  </si>
  <si>
    <t>Krishana Phoschem Ltd</t>
  </si>
  <si>
    <t>KRISHANA</t>
  </si>
  <si>
    <t>Asian Star Co Ltd</t>
  </si>
  <si>
    <t>ASTAR</t>
  </si>
  <si>
    <t>Chemfab Alkalis Ltd</t>
  </si>
  <si>
    <t>CHEMFAB</t>
  </si>
  <si>
    <t>Automobile Corp Of Goa Ltd</t>
  </si>
  <si>
    <t>ACGL</t>
  </si>
  <si>
    <t>Pakka Limited</t>
  </si>
  <si>
    <t>PAKKA</t>
  </si>
  <si>
    <t>Centrum Capital Ltd</t>
  </si>
  <si>
    <t>CENTRUM</t>
  </si>
  <si>
    <t>Signpost India Ltd</t>
  </si>
  <si>
    <t>SIGNPOST</t>
  </si>
  <si>
    <t>Simplex Infrastructures Ltd</t>
  </si>
  <si>
    <t>SIMPLEXINF</t>
  </si>
  <si>
    <t>Rane (Madras) Ltd</t>
  </si>
  <si>
    <t>RML</t>
  </si>
  <si>
    <t>Walchandnagar Industries Ltd</t>
  </si>
  <si>
    <t>WALCHANNAG</t>
  </si>
  <si>
    <t>Andhra Sugars Ltd</t>
  </si>
  <si>
    <t>ANDHRSUGAR</t>
  </si>
  <si>
    <t>Arman Financial Services Ltd</t>
  </si>
  <si>
    <t>ARMANFIN</t>
  </si>
  <si>
    <t>Selan Exploration Technology Ltd</t>
  </si>
  <si>
    <t>SELAN</t>
  </si>
  <si>
    <t>AMIC Forging Ltd</t>
  </si>
  <si>
    <t>AMIC</t>
  </si>
  <si>
    <t>Capital Small Finance Bank Ltd</t>
  </si>
  <si>
    <t>CAPITALSFB</t>
  </si>
  <si>
    <t>Vertoz Ltd</t>
  </si>
  <si>
    <t>VERTOZ</t>
  </si>
  <si>
    <t>Veefin Solutions Ltd</t>
  </si>
  <si>
    <t>VEEFIN</t>
  </si>
  <si>
    <t>Application Software</t>
  </si>
  <si>
    <t>Kamdhenu Ltd</t>
  </si>
  <si>
    <t>KAMDHENU</t>
  </si>
  <si>
    <t>VLS Finance Ltd</t>
  </si>
  <si>
    <t>VLSFINANCE</t>
  </si>
  <si>
    <t>Shiva Cement Ltd</t>
  </si>
  <si>
    <t>SHIVACEM</t>
  </si>
  <si>
    <t>Aaswa Trading and Exports Ltd</t>
  </si>
  <si>
    <t>TCC</t>
  </si>
  <si>
    <t>Real Estate Services</t>
  </si>
  <si>
    <t>Subex Ltd</t>
  </si>
  <si>
    <t>SUBEXLTD</t>
  </si>
  <si>
    <t>Om Infra Ltd</t>
  </si>
  <si>
    <t>OMINFRAL</t>
  </si>
  <si>
    <t>Raj Rayon Industries Ltd</t>
  </si>
  <si>
    <t>RAJRILTD</t>
  </si>
  <si>
    <t>Electrotherm (India) Ltd</t>
  </si>
  <si>
    <t>ELECTHERM</t>
  </si>
  <si>
    <t>Crest Ventures Ltd</t>
  </si>
  <si>
    <t>CREST</t>
  </si>
  <si>
    <t>Macpower CNC Machines Ltd</t>
  </si>
  <si>
    <t>MACPOWER</t>
  </si>
  <si>
    <t>Shree Digvijay Cement Co Ltd</t>
  </si>
  <si>
    <t>SHREDIGCEM</t>
  </si>
  <si>
    <t>Heubach Colorants India Ltd</t>
  </si>
  <si>
    <t>HEUBACHIND</t>
  </si>
  <si>
    <t>Oswal Greentech Ltd</t>
  </si>
  <si>
    <t>OSWALGREEN</t>
  </si>
  <si>
    <t>Spacenet Enterprises India Ltd</t>
  </si>
  <si>
    <t>SPCENET</t>
  </si>
  <si>
    <t>KMC Speciality Hospitals (India) Ltd</t>
  </si>
  <si>
    <t>KMCSHIL</t>
  </si>
  <si>
    <t>Creative Newtech Ltd</t>
  </si>
  <si>
    <t>CREATIVE</t>
  </si>
  <si>
    <t>Rishabh Instruments Ltd</t>
  </si>
  <si>
    <t>RISHABH</t>
  </si>
  <si>
    <t>Lincoln Pharmaceuticals Ltd</t>
  </si>
  <si>
    <t>LINCOLN</t>
  </si>
  <si>
    <t>Industrial and Prudential Investment Co Ltd</t>
  </si>
  <si>
    <t>INDPRUD</t>
  </si>
  <si>
    <t>Bajaj Healthcare Ltd</t>
  </si>
  <si>
    <t>BAJAJHCARE</t>
  </si>
  <si>
    <t>Steel Exchange India Ltd</t>
  </si>
  <si>
    <t>STEELXIND</t>
  </si>
  <si>
    <t>Punjab Chemicals and Crop Protection Ltd</t>
  </si>
  <si>
    <t>PUNJABCHEM</t>
  </si>
  <si>
    <t>Snowman Logistics Ltd</t>
  </si>
  <si>
    <t>SNOWMAN</t>
  </si>
  <si>
    <t>Mukka Proteins Ltd</t>
  </si>
  <si>
    <t>MUKKA</t>
  </si>
  <si>
    <t>Everest Industries Ltd</t>
  </si>
  <si>
    <t>EVERESTIND</t>
  </si>
  <si>
    <t>SAR Televenture Ltd</t>
  </si>
  <si>
    <t>SARTELE</t>
  </si>
  <si>
    <t>TGV SRAAC Ltd</t>
  </si>
  <si>
    <t>TGVSL</t>
  </si>
  <si>
    <t>Western Carriers (India) Ltd</t>
  </si>
  <si>
    <t>WCIL</t>
  </si>
  <si>
    <t>GRM Overseas Ltd</t>
  </si>
  <si>
    <t>GRMOVER</t>
  </si>
  <si>
    <t>Ice Make Refrigeration Ltd</t>
  </si>
  <si>
    <t>ICEMAKE</t>
  </si>
  <si>
    <t>Sat Industries Ltd</t>
  </si>
  <si>
    <t>SATINDLTD</t>
  </si>
  <si>
    <t>Cellecor Gadgets Ltd</t>
  </si>
  <si>
    <t>CELLECOR</t>
  </si>
  <si>
    <t>Radhika Jeweltech Ltd</t>
  </si>
  <si>
    <t>RADHIKAJWE</t>
  </si>
  <si>
    <t>AVT Natural Products Ltd</t>
  </si>
  <si>
    <t>AVTNPL</t>
  </si>
  <si>
    <t>Sandesh Ltd</t>
  </si>
  <si>
    <t>SANDESH</t>
  </si>
  <si>
    <t>Vascon Engineers Ltd</t>
  </si>
  <si>
    <t>VASCONEQ</t>
  </si>
  <si>
    <t>Hardwyn India Ltd</t>
  </si>
  <si>
    <t>HARDWYN</t>
  </si>
  <si>
    <t>Building Products - Glass</t>
  </si>
  <si>
    <t>Xchanging Solutions Ltd</t>
  </si>
  <si>
    <t>XCHANGING</t>
  </si>
  <si>
    <t>Saint-Gobain Sekurit India Ltd</t>
  </si>
  <si>
    <t>SAINTGOBAIN</t>
  </si>
  <si>
    <t>Beekay Steel Industries Ltd</t>
  </si>
  <si>
    <t>BEEKAY</t>
  </si>
  <si>
    <t>Kirloskar Electric Company Ltd</t>
  </si>
  <si>
    <t>KECL</t>
  </si>
  <si>
    <t>CFF Fluid Control Ltd</t>
  </si>
  <si>
    <t>CFF</t>
  </si>
  <si>
    <t>Aerospace &amp; Defense</t>
  </si>
  <si>
    <t>Cosmic CRF Ltd</t>
  </si>
  <si>
    <t>COSMICCRF</t>
  </si>
  <si>
    <t>Indo Amines Ltd</t>
  </si>
  <si>
    <t>INDOAMIN</t>
  </si>
  <si>
    <t>Fratelli Vineyards Ltd</t>
  </si>
  <si>
    <t>FRATELLI</t>
  </si>
  <si>
    <t>Prakash Pipes Ltd</t>
  </si>
  <si>
    <t>PPL</t>
  </si>
  <si>
    <t>Rico Auto Industries Ltd</t>
  </si>
  <si>
    <t>RICOAUTO</t>
  </si>
  <si>
    <t>Sree Rayalaseema Hi-Strength Hypo Ltd</t>
  </si>
  <si>
    <t>SRHHYPOLTD</t>
  </si>
  <si>
    <t>Tamilnadu Newsprint &amp; Papers Ltd</t>
  </si>
  <si>
    <t>TNPL</t>
  </si>
  <si>
    <t>Saurashtra Cement Ltd</t>
  </si>
  <si>
    <t>SAURASHCEM</t>
  </si>
  <si>
    <t>Tuticorin Alkali Chemicals and Fertilizers Ltd</t>
  </si>
  <si>
    <t>TUTIALKA</t>
  </si>
  <si>
    <t>Zee Media Corporation Ltd</t>
  </si>
  <si>
    <t>ZEEMEDIA</t>
  </si>
  <si>
    <t>Avadh Sugar &amp; Energy Ltd</t>
  </si>
  <si>
    <t>AVADHSUGAR</t>
  </si>
  <si>
    <t>Diffusion Engineers Ltd</t>
  </si>
  <si>
    <t>DIFFNKG</t>
  </si>
  <si>
    <t>Vilas Transcore Ltd</t>
  </si>
  <si>
    <t>VILAS</t>
  </si>
  <si>
    <t>Popular Vehicles and Services Ltd</t>
  </si>
  <si>
    <t>PVSL</t>
  </si>
  <si>
    <t>Ksolves India Ltd</t>
  </si>
  <si>
    <t>KSOLVES</t>
  </si>
  <si>
    <t>Ritco Logistics Ltd</t>
  </si>
  <si>
    <t>RITCO</t>
  </si>
  <si>
    <t>Finkurve Financial Services Ltd</t>
  </si>
  <si>
    <t>FINKURVE</t>
  </si>
  <si>
    <t>Enkei Wheels (India) Ltd</t>
  </si>
  <si>
    <t>ENKEIWHEL</t>
  </si>
  <si>
    <t>TV Today Network Limited</t>
  </si>
  <si>
    <t>TVTODAY</t>
  </si>
  <si>
    <t>Wardwizard Innovations &amp; Mobility Ltd</t>
  </si>
  <si>
    <t>WARDINMOBI</t>
  </si>
  <si>
    <t>HLV Ltd</t>
  </si>
  <si>
    <t>HLVLTD</t>
  </si>
  <si>
    <t>Kothari Petrochemicals Ltd</t>
  </si>
  <si>
    <t>KOTHARIPET</t>
  </si>
  <si>
    <t>Control Print Ltd</t>
  </si>
  <si>
    <t>CONTROLPR</t>
  </si>
  <si>
    <t>Dhampur Sugar Mills Ltd</t>
  </si>
  <si>
    <t>DHAMPURSUG</t>
  </si>
  <si>
    <t>Hazoor Multi Projects Ltd</t>
  </si>
  <si>
    <t>HAZOOR</t>
  </si>
  <si>
    <t>Dwarikesh Sugar Industries Ltd</t>
  </si>
  <si>
    <t>DWARKESH</t>
  </si>
  <si>
    <t>PNGS Gargi Fashion Jewellery Ltd</t>
  </si>
  <si>
    <t>GARGI</t>
  </si>
  <si>
    <t>Apparel Retail</t>
  </si>
  <si>
    <t>Spright Agro Ltd</t>
  </si>
  <si>
    <t>SPRIGHT</t>
  </si>
  <si>
    <t>Ngl Fine Chem Ltd</t>
  </si>
  <si>
    <t>NGLFINE</t>
  </si>
  <si>
    <t>Credo Brands Marketing Ltd</t>
  </si>
  <si>
    <t>MUFTI</t>
  </si>
  <si>
    <t>Men's Clothing</t>
  </si>
  <si>
    <t>Bharat Parenterals Ltd</t>
  </si>
  <si>
    <t>BPLPHARMA</t>
  </si>
  <si>
    <t>Investment Trust of India Ltd</t>
  </si>
  <si>
    <t>THEINVEST</t>
  </si>
  <si>
    <t>Gulshan Polyols Ltd</t>
  </si>
  <si>
    <t>GULPOLY</t>
  </si>
  <si>
    <t>GIC Housing Finance Ltd</t>
  </si>
  <si>
    <t>GICHSGFIN</t>
  </si>
  <si>
    <t>Kuantum Papers Ltd</t>
  </si>
  <si>
    <t>KUANTUM</t>
  </si>
  <si>
    <t>New Delhi Television Ltd</t>
  </si>
  <si>
    <t>NDTV</t>
  </si>
  <si>
    <t>Kotyark Industries Ltd</t>
  </si>
  <si>
    <t>KOTYARK</t>
  </si>
  <si>
    <t>IST Ltd</t>
  </si>
  <si>
    <t>ISTLTD</t>
  </si>
  <si>
    <t>Concord Control Systems Ltd</t>
  </si>
  <si>
    <t>CNCRD</t>
  </si>
  <si>
    <t>Last Mile Enterprises Ltd</t>
  </si>
  <si>
    <t>LASTMILE</t>
  </si>
  <si>
    <t>Jaybharat Textiles and Real Estate Ltd</t>
  </si>
  <si>
    <t>JAYTEX</t>
  </si>
  <si>
    <t>Manali Petrochemicals Ltd</t>
  </si>
  <si>
    <t>MANALIPETC</t>
  </si>
  <si>
    <t>Manoj Vaibhav Gems N Jewellers Ltd</t>
  </si>
  <si>
    <t>MVGJL</t>
  </si>
  <si>
    <t>Jindal Poly Investment and Finance Company Ltd</t>
  </si>
  <si>
    <t>JPOLYINVST</t>
  </si>
  <si>
    <t>GFL Ltd</t>
  </si>
  <si>
    <t>GFLLIMITED</t>
  </si>
  <si>
    <t>Indo Thai Securities Ltd</t>
  </si>
  <si>
    <t>INDOTHAI</t>
  </si>
  <si>
    <t>Jagatjit Industries Ltd</t>
  </si>
  <si>
    <t>JAGAJITIND</t>
  </si>
  <si>
    <t>Kopran Ltd</t>
  </si>
  <si>
    <t>KOPRAN</t>
  </si>
  <si>
    <t>Sunshine Capital Ltd</t>
  </si>
  <si>
    <t>SCL</t>
  </si>
  <si>
    <t>Uttam Sugar Mills Ltd</t>
  </si>
  <si>
    <t>UTTAMSUGAR</t>
  </si>
  <si>
    <t>City Pulse Multiventures Ltd</t>
  </si>
  <si>
    <t>CPML</t>
  </si>
  <si>
    <t>Movies &amp; Entertainment</t>
  </si>
  <si>
    <t>Benares Hotels Ltd</t>
  </si>
  <si>
    <t>BENARAS</t>
  </si>
  <si>
    <t>All e Technologies Ltd</t>
  </si>
  <si>
    <t>ALLETEC</t>
  </si>
  <si>
    <t>Infobeans Technologies Ltd</t>
  </si>
  <si>
    <t>INFOBEAN</t>
  </si>
  <si>
    <t>Uniphos Enterprises Ltd</t>
  </si>
  <si>
    <t>UNIENTER</t>
  </si>
  <si>
    <t>Sika Interplant Systems Ltd</t>
  </si>
  <si>
    <t>SIKA</t>
  </si>
  <si>
    <t>Morganite Crucible (India) Ltd</t>
  </si>
  <si>
    <t>MORGANITE</t>
  </si>
  <si>
    <t>K&amp;R Rail Engineering Ltd</t>
  </si>
  <si>
    <t>KRRAIL</t>
  </si>
  <si>
    <t>Arihant Capital Markets Ltd</t>
  </si>
  <si>
    <t>ARIHANTCAP</t>
  </si>
  <si>
    <t>Virtuoso Optoelectronics Ltd</t>
  </si>
  <si>
    <t>VOEPL</t>
  </si>
  <si>
    <t>Household Appliances</t>
  </si>
  <si>
    <t>Taneja Aerospace and Aviation Ltd</t>
  </si>
  <si>
    <t>TANAA</t>
  </si>
  <si>
    <t>R K Swamy Ltd</t>
  </si>
  <si>
    <t>RKSWAMY</t>
  </si>
  <si>
    <t>Munjal Auto Industries Ltd</t>
  </si>
  <si>
    <t>MUNJALAU</t>
  </si>
  <si>
    <t>Indo Rama Synthetics (India) Ltd</t>
  </si>
  <si>
    <t>INDORAMA</t>
  </si>
  <si>
    <t>Australian Premium Solar (India) Ltd</t>
  </si>
  <si>
    <t>APS</t>
  </si>
  <si>
    <t>Photovoltaic Solar Systems &amp; Equipment</t>
  </si>
  <si>
    <t>Max India Ltd</t>
  </si>
  <si>
    <t>MAXIND</t>
  </si>
  <si>
    <t>Fairchem Organics Ltd</t>
  </si>
  <si>
    <t>FAIRCHEMOR</t>
  </si>
  <si>
    <t>Sudarshan Pharma Industries Ltd</t>
  </si>
  <si>
    <t>SUDARSHAN</t>
  </si>
  <si>
    <t>NINtec Systems Ltd</t>
  </si>
  <si>
    <t>NINSYS</t>
  </si>
  <si>
    <t>Mafatlal Industries Ltd</t>
  </si>
  <si>
    <t>MAFATIND</t>
  </si>
  <si>
    <t>Bhartiya International Ltd</t>
  </si>
  <si>
    <t>BIL</t>
  </si>
  <si>
    <t>Automotive Stampings and Assemblies Ltd</t>
  </si>
  <si>
    <t>ASAL</t>
  </si>
  <si>
    <t>NACL Industries Ltd</t>
  </si>
  <si>
    <t>NACLIND</t>
  </si>
  <si>
    <t>Macfos Ltd</t>
  </si>
  <si>
    <t>ROBU</t>
  </si>
  <si>
    <t>Vasa Denticity Ltd</t>
  </si>
  <si>
    <t>DENTALKART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</si>
  <si>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</si>
  <si>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</si>
  <si>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</si>
  <si>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</si>
  <si>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</si>
  <si>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</si>
  <si>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</si>
  <si>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</si>
  <si>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Automobile and Auto Components</t>
  </si>
  <si>
    <t>Power</t>
  </si>
  <si>
    <t>Construction Materials</t>
  </si>
  <si>
    <t>Consumer Durables</t>
  </si>
  <si>
    <t>Capital Goods</t>
  </si>
  <si>
    <t>Metals &amp; Mining</t>
  </si>
  <si>
    <t>Services</t>
  </si>
  <si>
    <t>Consumer Services</t>
  </si>
  <si>
    <t>Realty</t>
  </si>
  <si>
    <t>Chemicals</t>
  </si>
  <si>
    <t>-</t>
  </si>
  <si>
    <t>Diversified</t>
  </si>
  <si>
    <t>Media Entertainment &amp; Publication</t>
  </si>
  <si>
    <t>Forest Materials</t>
  </si>
  <si>
    <t>Utilities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</si>
  <si>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</si>
  <si>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</si>
  <si>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</si>
  <si>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</si>
  <si>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</si>
  <si>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</si>
  <si>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</si>
  <si>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</si>
  <si>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</si>
  <si>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</si>
  <si>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</si>
  <si>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</si>
  <si>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</si>
  <si>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</si>
  <si>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</si>
  <si>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</si>
  <si>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</si>
  <si>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</si>
  <si>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</si>
  <si>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</si>
  <si>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</si>
  <si>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</si>
  <si>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</si>
  <si>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</si>
  <si>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</si>
  <si>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Neutral</t>
  </si>
  <si>
    <t>Negative</t>
  </si>
  <si>
    <t>Positive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</si>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</sst>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E5D7C2-71A5-4A66-977D-328D71ECEEC4}" name="Table3" displayName="Table3" ref="A1:Z126" totalsRowShown="0">
  <sortState xmlns:xlrd2="http://schemas.microsoft.com/office/spreadsheetml/2017/richdata2" ref="A2:Z126">
    <sortCondition ref="Z1:Z126"/>
  </sortState>
  <tableColumns count="26">
    <tableColumn id="1" xr3:uid="{2C1E6D07-065C-40CA-81B2-473BB8B80899}" name="Sub-Sector"/>
    <tableColumn id="2" xr3:uid="{1BB2ED75-8C8A-4F11-8265-2FF3A26FF617}" name="Count" dataDxfId="48">
      <calculatedColumnFormula>COUNTIFS(Table2[Sub-Sector],Table3[[#This Row],[Sub-Sector]])</calculatedColumnFormula>
    </tableColumn>
    <tableColumn id="3" xr3:uid="{EBB83FD4-3FC5-4C0A-8773-AB25871C5823}" name="Uptrend" dataDxfId="47">
      <calculatedColumnFormula>COUNTIFS(Table2[Sub-Sector],Table3[[#This Row],[Sub-Sector]],Table2[Uptrend],"Uptrend")/Table3[[#This Row],[Count]]</calculatedColumnFormula>
    </tableColumn>
    <tableColumn id="4" xr3:uid="{E09B1266-3CE7-4B33-97EB-B9F2F29497CC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AE8BAAAB-5D73-43F3-92DE-505947759D37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D9D0C083-B503-4952-BABA-DEC942EB7D3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9F2C5651-1428-4BE0-A69F-83DAC7F731CF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2BE526C8-AC38-4D0E-96A9-9FA19085EBF7}" name="RSI" dataDxfId="42">
      <calculatedColumnFormula>COUNTIFS(Table2[Sub-Sector],Table3[[#This Row],[Sub-Sector]],Table2[RSI Exponential â€“ 14D],"&gt;=50")/Table3[[#This Row],[Count]]</calculatedColumnFormula>
    </tableColumn>
    <tableColumn id="9" xr3:uid="{E1EC666A-D67E-4099-B8D8-538C77B6F97F}" name="Relative Volume" dataDxfId="41">
      <calculatedColumnFormula>COUNTIFS(Table2[Sub-Sector],Table3[[#This Row],[Sub-Sector]],Table2[Relative Volume],"&gt;=1")/Table3[[#This Row],[Count]]</calculatedColumnFormula>
    </tableColumn>
    <tableColumn id="10" xr3:uid="{036FEC47-2E57-45C1-94CD-ED29D2E983F5}" name="% Away From Day Low" dataDxfId="40">
      <calculatedColumnFormula>COUNTIFS(Table2[Sub-Sector],Table3[[#This Row],[Sub-Sector]],Table2[% Away From Day Low],"&gt;=0.05")/Table3[[#This Row],[Count]]</calculatedColumnFormula>
    </tableColumn>
    <tableColumn id="11" xr3:uid="{75995B5B-6127-412D-9AF2-BBB400AEA97E}" name="% Away From Day High" dataDxfId="39">
      <calculatedColumnFormula>COUNTIFS(Table2[Sub-Sector],Table3[[#This Row],[Sub-Sector]],Table2[% Away From Day High],"&lt;=0.05")/Table3[[#This Row],[Count]]</calculatedColumnFormula>
    </tableColumn>
    <tableColumn id="12" xr3:uid="{674417A1-7ACA-4291-9ED2-5E6677AE1ADA}" name="% Away From Current Week Low" dataDxfId="38">
      <calculatedColumnFormula>COUNTIFS(Table2[Sub-Sector],Table3[[#This Row],[Sub-Sector]],Table2[% Away From Current Week Low],"&gt;=0.05")/Table3[[#This Row],[Count]]</calculatedColumnFormula>
    </tableColumn>
    <tableColumn id="13" xr3:uid="{C500EC07-3F77-4065-B8DE-E7B3B0FD6792}" name="% Away From Current Week High" dataDxfId="37">
      <calculatedColumnFormula>COUNTIFS(Table2[Sub-Sector],Table3[[#This Row],[Sub-Sector]],Table2[% Away From Current Week High],"&lt;=0.05")/Table3[[#This Row],[Count]]</calculatedColumnFormula>
    </tableColumn>
    <tableColumn id="14" xr3:uid="{0B3EAEEF-8592-4642-8006-157A772BF3C7}" name="% Away From Current Month Low" dataDxfId="36">
      <calculatedColumnFormula>COUNTIFS(Table2[Sub-Sector],Table3[[#This Row],[Sub-Sector]],Table2[% Away From Current Month Low],"&gt;=0.05")/Table3[[#This Row],[Count]]</calculatedColumnFormula>
    </tableColumn>
    <tableColumn id="15" xr3:uid="{F8674BE3-4B23-4C70-A75C-182C939F9200}" name="% Away From Current Month High" dataDxfId="35">
      <calculatedColumnFormula>COUNTIFS(Table2[Sub-Sector],Table3[[#This Row],[Sub-Sector]],Table2[% Away From Current Month High],"&lt;=0.05")/Table3[[#This Row],[Count]]</calculatedColumnFormula>
    </tableColumn>
    <tableColumn id="16" xr3:uid="{F0A4729A-CFFF-4B48-9163-5EBB08C13D74}" name="% Away From 52W High" dataDxfId="34">
      <calculatedColumnFormula>COUNTIFS(Table2[Sub-Sector],Table3[[#This Row],[Sub-Sector]],Table2[% Away From 52W High],"&lt;=10")/Table3[[#This Row],[Count]]</calculatedColumnFormula>
    </tableColumn>
    <tableColumn id="17" xr3:uid="{2B7A2C51-48EC-42A5-AADD-3BF6733325E3}" name="% Away From 52W Low" dataDxfId="33">
      <calculatedColumnFormula>COUNTIFS(Table2[Sub-Sector],Table3[[#This Row],[Sub-Sector]],Table2[% Away From 52W Low],"&gt;=10")/Table3[[#This Row],[Count]]</calculatedColumnFormula>
    </tableColumn>
    <tableColumn id="18" xr3:uid="{3DAE1261-4196-46B9-A5DA-A1B1ECE0FD8B}" name="% Price above 20D EMA" dataDxfId="32">
      <calculatedColumnFormula>COUNTIFS(Table2[Sub-Sector],Table3[[#This Row],[Sub-Sector]],Table2[% Price above 20 EMA],"&gt;=0")/Table3[[#This Row],[Count]]</calculatedColumnFormula>
    </tableColumn>
    <tableColumn id="19" xr3:uid="{6EC74BD8-AA95-4AF6-B6DE-D6E9AA043BCE}" name="% Price above 50 EMA" dataDxfId="31">
      <calculatedColumnFormula>COUNTIFS(Table2[Sub-Sector],Table3[[#This Row],[Sub-Sector]],Table2[% Price above 50 EMA],"&gt;=0")/Table3[[#This Row],[Count]]</calculatedColumnFormula>
    </tableColumn>
    <tableColumn id="20" xr3:uid="{95773378-3E23-4B4D-BBF3-9A743B640DBC}" name="% Price above 200 EMA" dataDxfId="30">
      <calculatedColumnFormula>COUNTIFS(Table2[Sub-Sector],Table3[[#This Row],[Sub-Sector]],Table2[% Price above 200 EMA],"&gt;=0")/Table3[[#This Row],[Count]]</calculatedColumnFormula>
    </tableColumn>
    <tableColumn id="21" xr3:uid="{08CD3C6C-803A-498F-80AD-C5FD49C24114}" name="Rate of Change - Zone" dataDxfId="29">
      <calculatedColumnFormula>COUNTIFS(Table2[Sub-Sector],Table3[[#This Row],[Sub-Sector]],Table2[Rate of Change - Zone],"Positive")/Table3[[#This Row],[Count]]</calculatedColumnFormula>
    </tableColumn>
    <tableColumn id="22" xr3:uid="{84B2A466-5596-4195-ADAC-78A5A98449DC}" name="Sharpe Ratio" dataDxfId="28">
      <calculatedColumnFormula>COUNTIFS(Table2[Sub-Sector],Table3[[#This Row],[Sub-Sector]],Table2[Sharpe Ratio],"&gt;=0.10")/Table3[[#This Row],[Count]]</calculatedColumnFormula>
    </tableColumn>
    <tableColumn id="23" xr3:uid="{B9871F36-1213-47C5-A9FF-521F8881891A}" name="Score" dataDxfId="27">
      <calculatedColumnFormula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calculatedColumnFormula>
    </tableColumn>
    <tableColumn id="24" xr3:uid="{FAE80C77-CD0B-470E-BF71-3785EDD46B9B}" name="Rank" dataDxfId="26">
      <calculatedColumnFormula>_xlfn.RANK.AVG(Table3[[#This Row],[Score]],Table3[Score],1)</calculatedColumnFormula>
    </tableColumn>
    <tableColumn id="25" xr3:uid="{93842752-B545-46BF-B07E-771904C1EF8C}" name="Score 2 " dataDxfId="25">
      <calculatedColumnFormula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calculatedColumnFormula>
    </tableColumn>
    <tableColumn id="26" xr3:uid="{2DA1E14C-1E7E-448A-9728-F00F1AD8EDC0}" name="Rank 2" dataDxfId="24">
      <calculatedColumnFormula>_xlfn.RANK.AVG(Table3[[#This Row],[Score 2 ]],Table3[[Score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A716B-C8D3-4AB2-B982-FFD71325D82E}" name="Table2" displayName="Table2" ref="A1:AV738" totalsRowShown="0">
  <autoFilter ref="A1:AV738" xr:uid="{421A716B-C8D3-4AB2-B982-FFD71325D82E}">
    <filterColumn colId="36">
      <filters>
        <filter val="Uptrend"/>
      </filters>
    </filterColumn>
  </autoFilter>
  <sortState xmlns:xlrd2="http://schemas.microsoft.com/office/spreadsheetml/2017/richdata2" ref="A2:AV738">
    <sortCondition ref="AV1:AV738"/>
  </sortState>
  <tableColumns count="48">
    <tableColumn id="1" xr3:uid="{706BDF95-B24A-4545-8F9C-8008E16C7EFA}" name="Name"/>
    <tableColumn id="2" xr3:uid="{2F19C098-B03B-4BED-AC36-F52B1613ED62}" name="Ticker"/>
    <tableColumn id="3" xr3:uid="{29DD96DB-E6D5-4217-9A63-96ECF8F3BA41}" name="Industry"/>
    <tableColumn id="4" xr3:uid="{A7749B9F-364B-418F-9A4D-A0D34027EE15}" name="Sub-Sector"/>
    <tableColumn id="5" xr3:uid="{3257D456-4044-496A-A2B8-DCA22BCC621F}" name="Market Cap"/>
    <tableColumn id="6" xr3:uid="{1E695074-13DC-4E98-8ABF-6E9A65151E27}" name="Close Price"/>
    <tableColumn id="7" xr3:uid="{C243C3CE-EDEB-42EB-BE10-99C2998D7624}" name="1Y Return vs Nifty"/>
    <tableColumn id="18" xr3:uid="{780B0D4C-39E1-4371-B257-767AF20FC103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B31C566B-DE3C-4D37-AC7A-03AFD45A62CE}" name="1M Return vs Nifty"/>
    <tableColumn id="19" xr3:uid="{4A99715A-D478-4802-A00D-FD69CCFB375B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8B10960E-6758-4EB9-9AE2-3C9E1C69F4CC}" name="6M Return vs Nifty"/>
    <tableColumn id="20" xr3:uid="{369AACBF-CD22-4D4F-95B8-6323A2A85812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669B2F30-E12B-42B9-8ACB-E0482AA75E29}" name="1W Return vs Nifty"/>
    <tableColumn id="22" xr3:uid="{FF371CEE-1977-44B6-9AF6-1ECDC1853ED0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8B3366A1-0EB4-4383-82C4-A4DF74355885}" name="20D EMA" dataDxfId="19"/>
    <tableColumn id="11" xr3:uid="{12E0C689-7F17-4A3B-86E8-EC43C98A2623}" name="50D EMA"/>
    <tableColumn id="12" xr3:uid="{98F7E73C-1B3F-400E-989C-68201028733C}" name="200D EMA"/>
    <tableColumn id="13" xr3:uid="{4F7C040A-3E20-4035-A09E-030AD2B05572}" name="RSI Exponential â€“ 14D"/>
    <tableColumn id="25" xr3:uid="{FF044CC7-D342-45D5-8CA4-247FBD86210F}" name="% Price above 20 EMA" dataDxfId="18">
      <calculatedColumnFormula>(Table2[[#This Row],[Close Price]]-Table2[[#This Row],[20D EMA]])/Table2[[#This Row],[20D EMA]]</calculatedColumnFormula>
    </tableColumn>
    <tableColumn id="24" xr3:uid="{BEC239A9-D358-4855-81FF-1E39D00C5870}" name="% Price above 50 EMA" dataDxfId="17">
      <calculatedColumnFormula>(Table2[[#This Row],[Close Price]]-Table2[[#This Row],[50D EMA]])/Table2[[#This Row],[50D EMA]]</calculatedColumnFormula>
    </tableColumn>
    <tableColumn id="23" xr3:uid="{33DAE048-CD5C-47B1-A563-8EB1BDF7F766}" name="% Price above 200 EMA" dataDxfId="16">
      <calculatedColumnFormula>(Table2[[#This Row],[Close Price]]-Table2[[#This Row],[200D EMA]])/Table2[[#This Row],[200D EMA]]</calculatedColumnFormula>
    </tableColumn>
    <tableColumn id="14" xr3:uid="{AB0A96B2-655D-4F6C-90CE-1169654FE95E}" name="Relative Volume"/>
    <tableColumn id="37" xr3:uid="{C0A251CC-5220-4708-AB60-D1E8118D7363}" name="Day Low" dataDxfId="15"/>
    <tableColumn id="36" xr3:uid="{84E97F64-6DBC-46FA-A017-0BF4D8E31C41}" name="Day High"/>
    <tableColumn id="35" xr3:uid="{20DDF53A-D294-42B4-82CF-D5D5D47846A9}" name="Current Week Low"/>
    <tableColumn id="34" xr3:uid="{1FAD9B2F-8257-4926-9AE3-65048F3DBE02}" name="Current Week High"/>
    <tableColumn id="33" xr3:uid="{3D602BA6-1489-4189-8F3D-2FB6DA1E3BEF}" name="Current Month Low"/>
    <tableColumn id="32" xr3:uid="{F356AF99-CF3B-48F8-8998-6DDA04A9066C}" name="Current Month High"/>
    <tableColumn id="31" xr3:uid="{C6B78C51-8B52-458F-9BDB-D8186BBDC050}" name="% Away From Day Low" dataDxfId="14">
      <calculatedColumnFormula>(Table2[[#This Row],[Close Price]]/Table2[[#This Row],[Day Low]])-1</calculatedColumnFormula>
    </tableColumn>
    <tableColumn id="30" xr3:uid="{C472612C-B81A-4803-8926-2C91BFCC2A55}" name="% Away From Day High" dataDxfId="13">
      <calculatedColumnFormula>(Table2[[#This Row],[Day High]]/Table2[[#This Row],[Close Price]])-1</calculatedColumnFormula>
    </tableColumn>
    <tableColumn id="29" xr3:uid="{0430DCE0-13A0-47DD-A0E7-42DD200AF63E}" name="% Away From Current Week Low" dataDxfId="12">
      <calculatedColumnFormula>(Table2[[#This Row],[Close Price]]/Table2[[#This Row],[Current Week Low]])-1</calculatedColumnFormula>
    </tableColumn>
    <tableColumn id="28" xr3:uid="{F829B597-907F-4B9F-8C29-52BAB0357047}" name="% Away From Current Week High" dataDxfId="11">
      <calculatedColumnFormula>(Table2[[#This Row],[Current Week High]]/Table2[[#This Row],[Close Price]])-1</calculatedColumnFormula>
    </tableColumn>
    <tableColumn id="27" xr3:uid="{E36BFBF9-EF58-4227-BB71-A4721B551810}" name="% Away From Current Month Low" dataDxfId="10">
      <calculatedColumnFormula>(Table2[[#This Row],[Close Price]]/Table2[[#This Row],[Current Month Low]])-1</calculatedColumnFormula>
    </tableColumn>
    <tableColumn id="26" xr3:uid="{42379DEB-C58E-4800-8D75-94C46DBB767E}" name="% Away From Current Month High" dataDxfId="9">
      <calculatedColumnFormula>(Table2[[#This Row],[Current Month High]]/Table2[[#This Row],[Close Price]])-1</calculatedColumnFormula>
    </tableColumn>
    <tableColumn id="15" xr3:uid="{5A97352A-9EC5-4A88-96E1-ABD7E95BD76C}" name="% Away From 52W High"/>
    <tableColumn id="16" xr3:uid="{4648CC9F-2EB6-49BA-B952-28DAAAE3318B}" name="% Away From 52W Low"/>
    <tableColumn id="42" xr3:uid="{BB6FDD94-6F61-477C-A554-548AD238A88B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1" xr3:uid="{B04037A3-8D74-4917-9CD1-E983131AE857}" name="Relative Strength Sector Index" dataDxfId="7"/>
    <tableColumn id="40" xr3:uid="{DED4C0E9-A381-4B34-BF15-CBD73B91ECCE}" name="Relative Strength Sector Index - Zone"/>
    <tableColumn id="39" xr3:uid="{1F215EE5-3B2E-4121-BA1E-6CD16468FC92}" name="Rate of Change"/>
    <tableColumn id="38" xr3:uid="{EC2C5522-6E46-435D-9145-BF4676BBC52A}" name="Rate of Change - Zone"/>
    <tableColumn id="17" xr3:uid="{EDEB9A49-34A3-4E7C-B567-3B66162E2130}" name="Sharpe Ratio"/>
    <tableColumn id="43" xr3:uid="{567432C4-B2E0-43B8-8F2A-737DED4C3157}" name="Sharpe Ratio Z-Score" dataDxfId="6">
      <calculatedColumnFormula>(Table2[[#This Row],[Sharpe Ratio]]-AVERAGE(Table2[Sharpe Ratio]))/_xlfn.STDEV.P(Table2[Sharpe Ratio])</calculatedColumnFormula>
    </tableColumn>
    <tableColumn id="44" xr3:uid="{E1ECD1B6-8BC3-497C-8C9E-E67E736A4D0D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5" xr3:uid="{D786B162-3DFE-40E7-9681-16C4C0EDC4DA}" name="Rank 1Y" dataDxfId="4">
      <calculatedColumnFormula>_xlfn.RANK.AVG(Table2[[#This Row],[1Y Return vs Nifty Z-Score]],Table2[1Y Return vs Nifty Z-Score])</calculatedColumnFormula>
    </tableColumn>
    <tableColumn id="46" xr3:uid="{6FE04E8B-A938-424E-BCF5-94E0D660C97E}" name="Rank 6M" dataDxfId="3">
      <calculatedColumnFormula>_xlfn.RANK.AVG(Table2[[#This Row],[6M Return vs Nifty Z-Score]],Table2[6M Return vs Nifty Z-Score])</calculatedColumnFormula>
    </tableColumn>
    <tableColumn id="47" xr3:uid="{036BE1DB-04AE-48E1-BA1D-6A1A34BEA6C9}" name="Rank Sharpe" dataDxfId="2">
      <calculatedColumnFormula>_xlfn.RANK.AVG(Table2[[#This Row],[Sharpe Ratio Z-Score]],Table2[Sharpe Ratio Z-Score])</calculatedColumnFormula>
    </tableColumn>
    <tableColumn id="48" xr3:uid="{7BBD8B8E-DF58-4F57-AF54-E1F9281C9725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E2605-020C-41D8-9A64-4FDC4989627E}" name="Table1" displayName="Table1" ref="A1:Q1472" totalsRowShown="0">
  <autoFilter ref="A1:Q1472" xr:uid="{93DE2605-020C-41D8-9A64-4FDC4989627E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AA09AFC3-3844-4562-B2D1-C1C84081B3E7}" name="Name"/>
    <tableColumn id="2" xr3:uid="{40C35B84-E57F-4C58-AAE5-4C66AF1EA9DD}" name="Ticker"/>
    <tableColumn id="17" xr3:uid="{A92C271A-C2F9-448B-A359-2A10EE09B11E}" name="Industry" dataDxfId="0"/>
    <tableColumn id="3" xr3:uid="{768819B5-5F96-4A9E-8093-C0D8D213217C}" name="Sub-Sector"/>
    <tableColumn id="4" xr3:uid="{F00DACE5-D12A-4FAF-A9FE-09F1C6FF8738}" name="Market Cap"/>
    <tableColumn id="5" xr3:uid="{D6939C00-B638-433F-886E-FC6122C4E405}" name="Close Price"/>
    <tableColumn id="6" xr3:uid="{46AC2ECB-39AA-4FC6-B352-99F404E8A9CB}" name="1Y Return vs Nifty"/>
    <tableColumn id="7" xr3:uid="{DCB98D31-4E08-4836-B431-BFE6AE557F20}" name="1M Return vs Nifty"/>
    <tableColumn id="8" xr3:uid="{C56D3EED-9663-4A11-BC28-A0896B0B6128}" name="6M Return vs Nifty"/>
    <tableColumn id="9" xr3:uid="{7FC0129D-8D93-44A0-9CBC-EAD9F1B2734D}" name="1W Return vs Nifty"/>
    <tableColumn id="10" xr3:uid="{D6A29786-F50A-4996-957F-78C224182AB2}" name="50D EMA"/>
    <tableColumn id="11" xr3:uid="{A6DA2E35-6BB9-422E-9C5E-8FC247564374}" name="200D EMA"/>
    <tableColumn id="12" xr3:uid="{AC1B590D-32C5-40C8-8024-88CB10B83344}" name="RSI Exponential â€“ 14D"/>
    <tableColumn id="13" xr3:uid="{66CFF514-F482-4999-9EA8-5B53C07666C0}" name="Relative Volume"/>
    <tableColumn id="14" xr3:uid="{09393829-E18C-4764-8F0F-13AA7F6BBFD4}" name="% Away From 52W High"/>
    <tableColumn id="15" xr3:uid="{DB6CFA2E-87B2-43F6-8882-72C2BBED1B06}" name="% Away From 52W Low"/>
    <tableColumn id="16" xr3:uid="{465476B9-CE27-4A75-9AEE-FDC747EFE6F8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A52C-512E-48E6-8CE5-0EFB59D7C49A}">
  <dimension ref="A1:Z126"/>
  <sheetViews>
    <sheetView topLeftCell="P1" workbookViewId="0">
      <selection activeCell="Y9" sqref="Y9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3177</v>
      </c>
      <c r="C1" s="1" t="s">
        <v>3163</v>
      </c>
      <c r="D1" s="1" t="s">
        <v>3178</v>
      </c>
      <c r="E1" s="1" t="s">
        <v>3179</v>
      </c>
      <c r="F1" s="1" t="s">
        <v>7</v>
      </c>
      <c r="G1" s="1" t="s">
        <v>5</v>
      </c>
      <c r="H1" s="1" t="s">
        <v>3180</v>
      </c>
      <c r="I1" s="1" t="s">
        <v>12</v>
      </c>
      <c r="J1" s="1" t="s">
        <v>3157</v>
      </c>
      <c r="K1" s="1" t="s">
        <v>3158</v>
      </c>
      <c r="L1" s="1" t="s">
        <v>3159</v>
      </c>
      <c r="M1" s="1" t="s">
        <v>3160</v>
      </c>
      <c r="N1" s="1" t="s">
        <v>3161</v>
      </c>
      <c r="O1" s="1" t="s">
        <v>3162</v>
      </c>
      <c r="P1" s="1" t="s">
        <v>13</v>
      </c>
      <c r="Q1" s="1" t="s">
        <v>14</v>
      </c>
      <c r="R1" s="1" t="s">
        <v>3181</v>
      </c>
      <c r="S1" s="1" t="s">
        <v>3149</v>
      </c>
      <c r="T1" s="1" t="s">
        <v>3150</v>
      </c>
      <c r="U1" s="1" t="s">
        <v>3167</v>
      </c>
      <c r="V1" s="1" t="s">
        <v>15</v>
      </c>
      <c r="W1" t="s">
        <v>3172</v>
      </c>
      <c r="X1" t="s">
        <v>3182</v>
      </c>
      <c r="Y1" t="s">
        <v>3183</v>
      </c>
      <c r="Z1" t="s">
        <v>3184</v>
      </c>
    </row>
    <row r="2" spans="1:26" x14ac:dyDescent="0.3">
      <c r="A2" t="s">
        <v>637</v>
      </c>
      <c r="B2">
        <f>COUNTIFS(Table2[Sub-Sector],Table3[[#This Row],[Sub-Sector]])</f>
        <v>1</v>
      </c>
      <c r="C2" s="1">
        <f>COUNTIFS(Table2[Sub-Sector],Table3[[#This Row],[Sub-Sector]],Table2[Uptrend],"Uptrend")/Table3[[#This Row],[Count]]</f>
        <v>1</v>
      </c>
      <c r="D2" s="1">
        <f>COUNTIFS(Table2[Sub-Sector],Table3[[#This Row],[Sub-Sector]],Table2[1W Return vs Nifty],"&gt;=5")/Table3[[#This Row],[Count]]</f>
        <v>1</v>
      </c>
      <c r="E2" s="1">
        <f>COUNTIFS(Table2[Sub-Sector],Table3[[#This Row],[Sub-Sector]],Table2[1M Return vs Nifty],"&gt;=5")/Table3[[#This Row],[Count]]</f>
        <v>1</v>
      </c>
      <c r="F2" s="1">
        <f>COUNTIFS(Table2[Sub-Sector],Table3[[#This Row],[Sub-Sector]],Table2[6M Return vs Nifty],"&gt;=10")/Table3[[#This Row],[Count]]</f>
        <v>1</v>
      </c>
      <c r="G2" s="1">
        <f>COUNTIFS(Table2[Sub-Sector],Table3[[#This Row],[Sub-Sector]],Table2[1Y Return vs Nifty],"&gt;=10")/Table3[[#This Row],[Count]]</f>
        <v>1</v>
      </c>
      <c r="H2" s="1">
        <f>COUNTIFS(Table2[Sub-Sector],Table3[[#This Row],[Sub-Sector]],Table2[RSI Exponential â€“ 14D],"&gt;=50")/Table3[[#This Row],[Count]]</f>
        <v>1</v>
      </c>
      <c r="I2" s="1">
        <f>COUNTIFS(Table2[Sub-Sector],Table3[[#This Row],[Sub-Sector]],Table2[Relative Volume],"&gt;=1")/Table3[[#This Row],[Count]]</f>
        <v>1</v>
      </c>
      <c r="J2" s="1">
        <f>COUNTIFS(Table2[Sub-Sector],Table3[[#This Row],[Sub-Sector]],Table2[% Away From Day Low],"&gt;=0.05")/Table3[[#This Row],[Count]]</f>
        <v>0</v>
      </c>
      <c r="K2" s="1">
        <f>COUNTIFS(Table2[Sub-Sector],Table3[[#This Row],[Sub-Sector]],Table2[% Away From Day High],"&lt;=0.05")/Table3[[#This Row],[Count]]</f>
        <v>1</v>
      </c>
      <c r="L2" s="1">
        <f>COUNTIFS(Table2[Sub-Sector],Table3[[#This Row],[Sub-Sector]],Table2[% Away From Current Week Low],"&gt;=0.05")/Table3[[#This Row],[Count]]</f>
        <v>1</v>
      </c>
      <c r="M2" s="1">
        <f>COUNTIFS(Table2[Sub-Sector],Table3[[#This Row],[Sub-Sector]],Table2[% Away From Current Week High],"&lt;=0.05")/Table3[[#This Row],[Count]]</f>
        <v>1</v>
      </c>
      <c r="N2" s="1">
        <f>COUNTIFS(Table2[Sub-Sector],Table3[[#This Row],[Sub-Sector]],Table2[% Away From Current Month Low],"&gt;=0.05")/Table3[[#This Row],[Count]]</f>
        <v>1</v>
      </c>
      <c r="O2" s="1">
        <f>COUNTIFS(Table2[Sub-Sector],Table3[[#This Row],[Sub-Sector]],Table2[% Away From Current Month High],"&lt;=0.05")/Table3[[#This Row],[Count]]</f>
        <v>1</v>
      </c>
      <c r="P2" s="1">
        <f>COUNTIFS(Table2[Sub-Sector],Table3[[#This Row],[Sub-Sector]],Table2[% Away From 52W High],"&lt;=10")/Table3[[#This Row],[Count]]</f>
        <v>0</v>
      </c>
      <c r="Q2" s="1">
        <f>COUNTIFS(Table2[Sub-Sector],Table3[[#This Row],[Sub-Sector]],Table2[% Away From 52W Low],"&gt;=10")/Table3[[#This Row],[Count]]</f>
        <v>1</v>
      </c>
      <c r="R2" s="1">
        <f>COUNTIFS(Table2[Sub-Sector],Table3[[#This Row],[Sub-Sector]],Table2[% Price above 20 EMA],"&gt;=0")/Table3[[#This Row],[Count]]</f>
        <v>1</v>
      </c>
      <c r="S2" s="1">
        <f>COUNTIFS(Table2[Sub-Sector],Table3[[#This Row],[Sub-Sector]],Table2[% Price above 50 EMA],"&gt;=0")/Table3[[#This Row],[Count]]</f>
        <v>1</v>
      </c>
      <c r="T2" s="1">
        <f>COUNTIFS(Table2[Sub-Sector],Table3[[#This Row],[Sub-Sector]],Table2[% Price above 200 EMA],"&gt;=0")/Table3[[#This Row],[Count]]</f>
        <v>1</v>
      </c>
      <c r="U2" s="1">
        <f>COUNTIFS(Table2[Sub-Sector],Table3[[#This Row],[Sub-Sector]],Table2[Rate of Change - Zone],"Positive")/Table3[[#This Row],[Count]]</f>
        <v>1</v>
      </c>
      <c r="V2" s="1">
        <f>COUNTIFS(Table2[Sub-Sector],Table3[[#This Row],[Sub-Sector]],Table2[Sharpe Ratio],"&gt;=0.10")/Table3[[#This Row],[Count]]</f>
        <v>0</v>
      </c>
      <c r="W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</v>
      </c>
      <c r="X2">
        <f>_xlfn.RANK.AVG(Table3[[#This Row],[Score]],Table3[Score],1)</f>
        <v>1</v>
      </c>
      <c r="Y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28.5</v>
      </c>
      <c r="Z2">
        <f>_xlfn.RANK.AVG(Table3[[#This Row],[Score 2 ]],Table3[[Score 2 ]],1)</f>
        <v>1.5</v>
      </c>
    </row>
    <row r="3" spans="1:26" x14ac:dyDescent="0.3">
      <c r="A3" t="s">
        <v>749</v>
      </c>
      <c r="B3">
        <f>COUNTIFS(Table2[Sub-Sector],Table3[[#This Row],[Sub-Sector]])</f>
        <v>1</v>
      </c>
      <c r="C3" s="1">
        <f>COUNTIFS(Table2[Sub-Sector],Table3[[#This Row],[Sub-Sector]],Table2[Uptrend],"Uptrend")/Table3[[#This Row],[Count]]</f>
        <v>1</v>
      </c>
      <c r="D3" s="1">
        <f>COUNTIFS(Table2[Sub-Sector],Table3[[#This Row],[Sub-Sector]],Table2[1W Return vs Nifty],"&gt;=5")/Table3[[#This Row],[Count]]</f>
        <v>0</v>
      </c>
      <c r="E3" s="1">
        <f>COUNTIFS(Table2[Sub-Sector],Table3[[#This Row],[Sub-Sector]],Table2[1M Return vs Nifty],"&gt;=5")/Table3[[#This Row],[Count]]</f>
        <v>1</v>
      </c>
      <c r="F3" s="1">
        <f>COUNTIFS(Table2[Sub-Sector],Table3[[#This Row],[Sub-Sector]],Table2[6M Return vs Nifty],"&gt;=10")/Table3[[#This Row],[Count]]</f>
        <v>1</v>
      </c>
      <c r="G3" s="1">
        <f>COUNTIFS(Table2[Sub-Sector],Table3[[#This Row],[Sub-Sector]],Table2[1Y Return vs Nifty],"&gt;=10")/Table3[[#This Row],[Count]]</f>
        <v>1</v>
      </c>
      <c r="H3" s="1">
        <f>COUNTIFS(Table2[Sub-Sector],Table3[[#This Row],[Sub-Sector]],Table2[RSI Exponential â€“ 14D],"&gt;=50")/Table3[[#This Row],[Count]]</f>
        <v>1</v>
      </c>
      <c r="I3" s="1">
        <f>COUNTIFS(Table2[Sub-Sector],Table3[[#This Row],[Sub-Sector]],Table2[Relative Volume],"&gt;=1")/Table3[[#This Row],[Count]]</f>
        <v>1</v>
      </c>
      <c r="J3" s="1">
        <f>COUNTIFS(Table2[Sub-Sector],Table3[[#This Row],[Sub-Sector]],Table2[% Away From Day Low],"&gt;=0.05")/Table3[[#This Row],[Count]]</f>
        <v>0</v>
      </c>
      <c r="K3" s="1">
        <f>COUNTIFS(Table2[Sub-Sector],Table3[[#This Row],[Sub-Sector]],Table2[% Away From Day High],"&lt;=0.05")/Table3[[#This Row],[Count]]</f>
        <v>1</v>
      </c>
      <c r="L3" s="1">
        <f>COUNTIFS(Table2[Sub-Sector],Table3[[#This Row],[Sub-Sector]],Table2[% Away From Current Week Low],"&gt;=0.05")/Table3[[#This Row],[Count]]</f>
        <v>0</v>
      </c>
      <c r="M3" s="1">
        <f>COUNTIFS(Table2[Sub-Sector],Table3[[#This Row],[Sub-Sector]],Table2[% Away From Current Week High],"&lt;=0.05")/Table3[[#This Row],[Count]]</f>
        <v>1</v>
      </c>
      <c r="N3" s="1">
        <f>COUNTIFS(Table2[Sub-Sector],Table3[[#This Row],[Sub-Sector]],Table2[% Away From Current Month Low],"&gt;=0.05")/Table3[[#This Row],[Count]]</f>
        <v>0</v>
      </c>
      <c r="O3" s="1">
        <f>COUNTIFS(Table2[Sub-Sector],Table3[[#This Row],[Sub-Sector]],Table2[% Away From Current Month High],"&lt;=0.05")/Table3[[#This Row],[Count]]</f>
        <v>0</v>
      </c>
      <c r="P3" s="1">
        <f>COUNTIFS(Table2[Sub-Sector],Table3[[#This Row],[Sub-Sector]],Table2[% Away From 52W High],"&lt;=10")/Table3[[#This Row],[Count]]</f>
        <v>0</v>
      </c>
      <c r="Q3" s="1">
        <f>COUNTIFS(Table2[Sub-Sector],Table3[[#This Row],[Sub-Sector]],Table2[% Away From 52W Low],"&gt;=10")/Table3[[#This Row],[Count]]</f>
        <v>1</v>
      </c>
      <c r="R3" s="1">
        <f>COUNTIFS(Table2[Sub-Sector],Table3[[#This Row],[Sub-Sector]],Table2[% Price above 20 EMA],"&gt;=0")/Table3[[#This Row],[Count]]</f>
        <v>0</v>
      </c>
      <c r="S3" s="1">
        <f>COUNTIFS(Table2[Sub-Sector],Table3[[#This Row],[Sub-Sector]],Table2[% Price above 50 EMA],"&gt;=0")/Table3[[#This Row],[Count]]</f>
        <v>1</v>
      </c>
      <c r="T3" s="1">
        <f>COUNTIFS(Table2[Sub-Sector],Table3[[#This Row],[Sub-Sector]],Table2[% Price above 200 EMA],"&gt;=0")/Table3[[#This Row],[Count]]</f>
        <v>1</v>
      </c>
      <c r="U3" s="1">
        <f>COUNTIFS(Table2[Sub-Sector],Table3[[#This Row],[Sub-Sector]],Table2[Rate of Change - Zone],"Positive")/Table3[[#This Row],[Count]]</f>
        <v>1</v>
      </c>
      <c r="V3" s="1">
        <f>COUNTIFS(Table2[Sub-Sector],Table3[[#This Row],[Sub-Sector]],Table2[Sharpe Ratio],"&gt;=0.10")/Table3[[#This Row],[Count]]</f>
        <v>0</v>
      </c>
      <c r="W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113.5</v>
      </c>
      <c r="X3">
        <f>_xlfn.RANK.AVG(Table3[[#This Row],[Score]],Table3[Score],1)</f>
        <v>2</v>
      </c>
      <c r="Y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28.5</v>
      </c>
      <c r="Z3">
        <f>_xlfn.RANK.AVG(Table3[[#This Row],[Score 2 ]],Table3[[Score 2 ]],1)</f>
        <v>1.5</v>
      </c>
    </row>
    <row r="4" spans="1:26" x14ac:dyDescent="0.3">
      <c r="A4" t="s">
        <v>161</v>
      </c>
      <c r="B4">
        <f>COUNTIFS(Table2[Sub-Sector],Table3[[#This Row],[Sub-Sector]])</f>
        <v>4</v>
      </c>
      <c r="C4" s="1">
        <f>COUNTIFS(Table2[Sub-Sector],Table3[[#This Row],[Sub-Sector]],Table2[Uptrend],"Uptrend")/Table3[[#This Row],[Count]]</f>
        <v>1</v>
      </c>
      <c r="D4" s="1">
        <f>COUNTIFS(Table2[Sub-Sector],Table3[[#This Row],[Sub-Sector]],Table2[1W Return vs Nifty],"&gt;=5")/Table3[[#This Row],[Count]]</f>
        <v>0</v>
      </c>
      <c r="E4" s="1">
        <f>COUNTIFS(Table2[Sub-Sector],Table3[[#This Row],[Sub-Sector]],Table2[1M Return vs Nifty],"&gt;=5")/Table3[[#This Row],[Count]]</f>
        <v>0.25</v>
      </c>
      <c r="F4" s="1">
        <f>COUNTIFS(Table2[Sub-Sector],Table3[[#This Row],[Sub-Sector]],Table2[6M Return vs Nifty],"&gt;=10")/Table3[[#This Row],[Count]]</f>
        <v>0.75</v>
      </c>
      <c r="G4" s="1">
        <f>COUNTIFS(Table2[Sub-Sector],Table3[[#This Row],[Sub-Sector]],Table2[1Y Return vs Nifty],"&gt;=10")/Table3[[#This Row],[Count]]</f>
        <v>0.75</v>
      </c>
      <c r="H4" s="1">
        <f>COUNTIFS(Table2[Sub-Sector],Table3[[#This Row],[Sub-Sector]],Table2[RSI Exponential â€“ 14D],"&gt;=50")/Table3[[#This Row],[Count]]</f>
        <v>1</v>
      </c>
      <c r="I4" s="1">
        <f>COUNTIFS(Table2[Sub-Sector],Table3[[#This Row],[Sub-Sector]],Table2[Relative Volume],"&gt;=1")/Table3[[#This Row],[Count]]</f>
        <v>0.25</v>
      </c>
      <c r="J4" s="1">
        <f>COUNTIFS(Table2[Sub-Sector],Table3[[#This Row],[Sub-Sector]],Table2[% Away From Day Low],"&gt;=0.05")/Table3[[#This Row],[Count]]</f>
        <v>0.25</v>
      </c>
      <c r="K4" s="1">
        <f>COUNTIFS(Table2[Sub-Sector],Table3[[#This Row],[Sub-Sector]],Table2[% Away From Day High],"&lt;=0.05")/Table3[[#This Row],[Count]]</f>
        <v>1</v>
      </c>
      <c r="L4" s="1">
        <f>COUNTIFS(Table2[Sub-Sector],Table3[[#This Row],[Sub-Sector]],Table2[% Away From Current Week Low],"&gt;=0.05")/Table3[[#This Row],[Count]]</f>
        <v>0.75</v>
      </c>
      <c r="M4" s="1">
        <f>COUNTIFS(Table2[Sub-Sector],Table3[[#This Row],[Sub-Sector]],Table2[% Away From Current Week High],"&lt;=0.05")/Table3[[#This Row],[Count]]</f>
        <v>1</v>
      </c>
      <c r="N4" s="1">
        <f>COUNTIFS(Table2[Sub-Sector],Table3[[#This Row],[Sub-Sector]],Table2[% Away From Current Month Low],"&gt;=0.05")/Table3[[#This Row],[Count]]</f>
        <v>0.75</v>
      </c>
      <c r="O4" s="1">
        <f>COUNTIFS(Table2[Sub-Sector],Table3[[#This Row],[Sub-Sector]],Table2[% Away From Current Month High],"&lt;=0.05")/Table3[[#This Row],[Count]]</f>
        <v>0.5</v>
      </c>
      <c r="P4" s="1">
        <f>COUNTIFS(Table2[Sub-Sector],Table3[[#This Row],[Sub-Sector]],Table2[% Away From 52W High],"&lt;=10")/Table3[[#This Row],[Count]]</f>
        <v>0.5</v>
      </c>
      <c r="Q4" s="1">
        <f>COUNTIFS(Table2[Sub-Sector],Table3[[#This Row],[Sub-Sector]],Table2[% Away From 52W Low],"&gt;=10")/Table3[[#This Row],[Count]]</f>
        <v>1</v>
      </c>
      <c r="R4" s="1">
        <f>COUNTIFS(Table2[Sub-Sector],Table3[[#This Row],[Sub-Sector]],Table2[% Price above 20 EMA],"&gt;=0")/Table3[[#This Row],[Count]]</f>
        <v>1</v>
      </c>
      <c r="S4" s="1">
        <f>COUNTIFS(Table2[Sub-Sector],Table3[[#This Row],[Sub-Sector]],Table2[% Price above 50 EMA],"&gt;=0")/Table3[[#This Row],[Count]]</f>
        <v>1</v>
      </c>
      <c r="T4" s="1">
        <f>COUNTIFS(Table2[Sub-Sector],Table3[[#This Row],[Sub-Sector]],Table2[% Price above 200 EMA],"&gt;=0")/Table3[[#This Row],[Count]]</f>
        <v>1</v>
      </c>
      <c r="U4" s="1">
        <f>COUNTIFS(Table2[Sub-Sector],Table3[[#This Row],[Sub-Sector]],Table2[Rate of Change - Zone],"Positive")/Table3[[#This Row],[Count]]</f>
        <v>1</v>
      </c>
      <c r="V4" s="1">
        <f>COUNTIFS(Table2[Sub-Sector],Table3[[#This Row],[Sub-Sector]],Table2[Sharpe Ratio],"&gt;=0.10")/Table3[[#This Row],[Count]]</f>
        <v>0</v>
      </c>
      <c r="W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205</v>
      </c>
      <c r="X4">
        <f>_xlfn.RANK.AVG(Table3[[#This Row],[Score]],Table3[Score],1)</f>
        <v>10</v>
      </c>
      <c r="Y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102</v>
      </c>
      <c r="Z4">
        <f>_xlfn.RANK.AVG(Table3[[#This Row],[Score 2 ]],Table3[[Score 2 ]],1)</f>
        <v>3</v>
      </c>
    </row>
    <row r="5" spans="1:26" x14ac:dyDescent="0.3">
      <c r="A5" t="s">
        <v>178</v>
      </c>
      <c r="B5">
        <f>COUNTIFS(Table2[Sub-Sector],Table3[[#This Row],[Sub-Sector]])</f>
        <v>2</v>
      </c>
      <c r="C5" s="1">
        <f>COUNTIFS(Table2[Sub-Sector],Table3[[#This Row],[Sub-Sector]],Table2[Uptrend],"Uptrend")/Table3[[#This Row],[Count]]</f>
        <v>0.5</v>
      </c>
      <c r="D5" s="1">
        <f>COUNTIFS(Table2[Sub-Sector],Table3[[#This Row],[Sub-Sector]],Table2[1W Return vs Nifty],"&gt;=5")/Table3[[#This Row],[Count]]</f>
        <v>0.5</v>
      </c>
      <c r="E5" s="1">
        <f>COUNTIFS(Table2[Sub-Sector],Table3[[#This Row],[Sub-Sector]],Table2[1M Return vs Nifty],"&gt;=5")/Table3[[#This Row],[Count]]</f>
        <v>0.5</v>
      </c>
      <c r="F5" s="1">
        <f>COUNTIFS(Table2[Sub-Sector],Table3[[#This Row],[Sub-Sector]],Table2[6M Return vs Nifty],"&gt;=10")/Table3[[#This Row],[Count]]</f>
        <v>0.5</v>
      </c>
      <c r="G5" s="1">
        <f>COUNTIFS(Table2[Sub-Sector],Table3[[#This Row],[Sub-Sector]],Table2[1Y Return vs Nifty],"&gt;=10")/Table3[[#This Row],[Count]]</f>
        <v>0.5</v>
      </c>
      <c r="H5" s="1">
        <f>COUNTIFS(Table2[Sub-Sector],Table3[[#This Row],[Sub-Sector]],Table2[RSI Exponential â€“ 14D],"&gt;=50")/Table3[[#This Row],[Count]]</f>
        <v>0.5</v>
      </c>
      <c r="I5" s="1">
        <f>COUNTIFS(Table2[Sub-Sector],Table3[[#This Row],[Sub-Sector]],Table2[Relative Volume],"&gt;=1")/Table3[[#This Row],[Count]]</f>
        <v>1</v>
      </c>
      <c r="J5" s="1">
        <f>COUNTIFS(Table2[Sub-Sector],Table3[[#This Row],[Sub-Sector]],Table2[% Away From Day Low],"&gt;=0.05")/Table3[[#This Row],[Count]]</f>
        <v>0</v>
      </c>
      <c r="K5" s="1">
        <f>COUNTIFS(Table2[Sub-Sector],Table3[[#This Row],[Sub-Sector]],Table2[% Away From Day High],"&lt;=0.05")/Table3[[#This Row],[Count]]</f>
        <v>1</v>
      </c>
      <c r="L5" s="1">
        <f>COUNTIFS(Table2[Sub-Sector],Table3[[#This Row],[Sub-Sector]],Table2[% Away From Current Week Low],"&gt;=0.05")/Table3[[#This Row],[Count]]</f>
        <v>0.5</v>
      </c>
      <c r="M5" s="1">
        <f>COUNTIFS(Table2[Sub-Sector],Table3[[#This Row],[Sub-Sector]],Table2[% Away From Current Week High],"&lt;=0.05")/Table3[[#This Row],[Count]]</f>
        <v>1</v>
      </c>
      <c r="N5" s="1">
        <f>COUNTIFS(Table2[Sub-Sector],Table3[[#This Row],[Sub-Sector]],Table2[% Away From Current Month Low],"&gt;=0.05")/Table3[[#This Row],[Count]]</f>
        <v>0.5</v>
      </c>
      <c r="O5" s="1">
        <f>COUNTIFS(Table2[Sub-Sector],Table3[[#This Row],[Sub-Sector]],Table2[% Away From Current Month High],"&lt;=0.05")/Table3[[#This Row],[Count]]</f>
        <v>0.5</v>
      </c>
      <c r="P5" s="1">
        <f>COUNTIFS(Table2[Sub-Sector],Table3[[#This Row],[Sub-Sector]],Table2[% Away From 52W High],"&lt;=10")/Table3[[#This Row],[Count]]</f>
        <v>0.5</v>
      </c>
      <c r="Q5" s="1">
        <f>COUNTIFS(Table2[Sub-Sector],Table3[[#This Row],[Sub-Sector]],Table2[% Away From 52W Low],"&gt;=10")/Table3[[#This Row],[Count]]</f>
        <v>1</v>
      </c>
      <c r="R5" s="1">
        <f>COUNTIFS(Table2[Sub-Sector],Table3[[#This Row],[Sub-Sector]],Table2[% Price above 20 EMA],"&gt;=0")/Table3[[#This Row],[Count]]</f>
        <v>0.5</v>
      </c>
      <c r="S5" s="1">
        <f>COUNTIFS(Table2[Sub-Sector],Table3[[#This Row],[Sub-Sector]],Table2[% Price above 50 EMA],"&gt;=0")/Table3[[#This Row],[Count]]</f>
        <v>0.5</v>
      </c>
      <c r="T5" s="1">
        <f>COUNTIFS(Table2[Sub-Sector],Table3[[#This Row],[Sub-Sector]],Table2[% Price above 200 EMA],"&gt;=0")/Table3[[#This Row],[Count]]</f>
        <v>1</v>
      </c>
      <c r="U5" s="1">
        <f>COUNTIFS(Table2[Sub-Sector],Table3[[#This Row],[Sub-Sector]],Table2[Rate of Change - Zone],"Positive")/Table3[[#This Row],[Count]]</f>
        <v>0.5</v>
      </c>
      <c r="V5" s="1">
        <f>COUNTIFS(Table2[Sub-Sector],Table3[[#This Row],[Sub-Sector]],Table2[Sharpe Ratio],"&gt;=0.10")/Table3[[#This Row],[Count]]</f>
        <v>0.5</v>
      </c>
      <c r="W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138</v>
      </c>
      <c r="X5">
        <f>_xlfn.RANK.AVG(Table3[[#This Row],[Score]],Table3[Score],1)</f>
        <v>3</v>
      </c>
      <c r="Y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106</v>
      </c>
      <c r="Z5">
        <f>_xlfn.RANK.AVG(Table3[[#This Row],[Score 2 ]],Table3[[Score 2 ]],1)</f>
        <v>4</v>
      </c>
    </row>
    <row r="6" spans="1:26" x14ac:dyDescent="0.3">
      <c r="A6" t="s">
        <v>80</v>
      </c>
      <c r="B6">
        <f>COUNTIFS(Table2[Sub-Sector],Table3[[#This Row],[Sub-Sector]])</f>
        <v>5</v>
      </c>
      <c r="C6" s="1">
        <f>COUNTIFS(Table2[Sub-Sector],Table3[[#This Row],[Sub-Sector]],Table2[Uptrend],"Uptrend")/Table3[[#This Row],[Count]]</f>
        <v>0.2</v>
      </c>
      <c r="D6" s="1">
        <f>COUNTIFS(Table2[Sub-Sector],Table3[[#This Row],[Sub-Sector]],Table2[1W Return vs Nifty],"&gt;=5")/Table3[[#This Row],[Count]]</f>
        <v>0.2</v>
      </c>
      <c r="E6" s="1">
        <f>COUNTIFS(Table2[Sub-Sector],Table3[[#This Row],[Sub-Sector]],Table2[1M Return vs Nifty],"&gt;=5")/Table3[[#This Row],[Count]]</f>
        <v>0</v>
      </c>
      <c r="F6" s="1">
        <f>COUNTIFS(Table2[Sub-Sector],Table3[[#This Row],[Sub-Sector]],Table2[6M Return vs Nifty],"&gt;=10")/Table3[[#This Row],[Count]]</f>
        <v>0.6</v>
      </c>
      <c r="G6" s="1">
        <f>COUNTIFS(Table2[Sub-Sector],Table3[[#This Row],[Sub-Sector]],Table2[1Y Return vs Nifty],"&gt;=10")/Table3[[#This Row],[Count]]</f>
        <v>0.6</v>
      </c>
      <c r="H6" s="1">
        <f>COUNTIFS(Table2[Sub-Sector],Table3[[#This Row],[Sub-Sector]],Table2[RSI Exponential â€“ 14D],"&gt;=50")/Table3[[#This Row],[Count]]</f>
        <v>0.6</v>
      </c>
      <c r="I6" s="1">
        <f>COUNTIFS(Table2[Sub-Sector],Table3[[#This Row],[Sub-Sector]],Table2[Relative Volume],"&gt;=1")/Table3[[#This Row],[Count]]</f>
        <v>0.4</v>
      </c>
      <c r="J6" s="1">
        <f>COUNTIFS(Table2[Sub-Sector],Table3[[#This Row],[Sub-Sector]],Table2[% Away From Day Low],"&gt;=0.05")/Table3[[#This Row],[Count]]</f>
        <v>0</v>
      </c>
      <c r="K6" s="1">
        <f>COUNTIFS(Table2[Sub-Sector],Table3[[#This Row],[Sub-Sector]],Table2[% Away From Day High],"&lt;=0.05")/Table3[[#This Row],[Count]]</f>
        <v>1</v>
      </c>
      <c r="L6" s="1">
        <f>COUNTIFS(Table2[Sub-Sector],Table3[[#This Row],[Sub-Sector]],Table2[% Away From Current Week Low],"&gt;=0.05")/Table3[[#This Row],[Count]]</f>
        <v>0.4</v>
      </c>
      <c r="M6" s="1">
        <f>COUNTIFS(Table2[Sub-Sector],Table3[[#This Row],[Sub-Sector]],Table2[% Away From Current Week High],"&lt;=0.05")/Table3[[#This Row],[Count]]</f>
        <v>0.8</v>
      </c>
      <c r="N6" s="1">
        <f>COUNTIFS(Table2[Sub-Sector],Table3[[#This Row],[Sub-Sector]],Table2[% Away From Current Month Low],"&gt;=0.05")/Table3[[#This Row],[Count]]</f>
        <v>0.8</v>
      </c>
      <c r="O6" s="1">
        <f>COUNTIFS(Table2[Sub-Sector],Table3[[#This Row],[Sub-Sector]],Table2[% Away From Current Month High],"&lt;=0.05")/Table3[[#This Row],[Count]]</f>
        <v>0.6</v>
      </c>
      <c r="P6" s="1">
        <f>COUNTIFS(Table2[Sub-Sector],Table3[[#This Row],[Sub-Sector]],Table2[% Away From 52W High],"&lt;=10")/Table3[[#This Row],[Count]]</f>
        <v>0</v>
      </c>
      <c r="Q6" s="1">
        <f>COUNTIFS(Table2[Sub-Sector],Table3[[#This Row],[Sub-Sector]],Table2[% Away From 52W Low],"&gt;=10")/Table3[[#This Row],[Count]]</f>
        <v>0.6</v>
      </c>
      <c r="R6" s="1">
        <f>COUNTIFS(Table2[Sub-Sector],Table3[[#This Row],[Sub-Sector]],Table2[% Price above 20 EMA],"&gt;=0")/Table3[[#This Row],[Count]]</f>
        <v>0.6</v>
      </c>
      <c r="S6" s="1">
        <f>COUNTIFS(Table2[Sub-Sector],Table3[[#This Row],[Sub-Sector]],Table2[% Price above 50 EMA],"&gt;=0")/Table3[[#This Row],[Count]]</f>
        <v>0.2</v>
      </c>
      <c r="T6" s="1">
        <f>COUNTIFS(Table2[Sub-Sector],Table3[[#This Row],[Sub-Sector]],Table2[% Price above 200 EMA],"&gt;=0")/Table3[[#This Row],[Count]]</f>
        <v>0.6</v>
      </c>
      <c r="U6" s="1">
        <f>COUNTIFS(Table2[Sub-Sector],Table3[[#This Row],[Sub-Sector]],Table2[Rate of Change - Zone],"Positive")/Table3[[#This Row],[Count]]</f>
        <v>0.6</v>
      </c>
      <c r="V6" s="1">
        <f>COUNTIFS(Table2[Sub-Sector],Table3[[#This Row],[Sub-Sector]],Table2[Sharpe Ratio],"&gt;=0.10")/Table3[[#This Row],[Count]]</f>
        <v>0.4</v>
      </c>
      <c r="W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241.5</v>
      </c>
      <c r="X6">
        <f>_xlfn.RANK.AVG(Table3[[#This Row],[Score]],Table3[Score],1)</f>
        <v>15</v>
      </c>
      <c r="Y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107.5</v>
      </c>
      <c r="Z6">
        <f>_xlfn.RANK.AVG(Table3[[#This Row],[Score 2 ]],Table3[[Score 2 ]],1)</f>
        <v>5</v>
      </c>
    </row>
    <row r="7" spans="1:26" x14ac:dyDescent="0.3">
      <c r="A7" t="s">
        <v>248</v>
      </c>
      <c r="B7">
        <f>COUNTIFS(Table2[Sub-Sector],Table3[[#This Row],[Sub-Sector]])</f>
        <v>14</v>
      </c>
      <c r="C7" s="1">
        <f>COUNTIFS(Table2[Sub-Sector],Table3[[#This Row],[Sub-Sector]],Table2[Uptrend],"Uptrend")/Table3[[#This Row],[Count]]</f>
        <v>0.7857142857142857</v>
      </c>
      <c r="D7" s="1">
        <f>COUNTIFS(Table2[Sub-Sector],Table3[[#This Row],[Sub-Sector]],Table2[1W Return vs Nifty],"&gt;=5")/Table3[[#This Row],[Count]]</f>
        <v>7.1428571428571425E-2</v>
      </c>
      <c r="E7" s="1">
        <f>COUNTIFS(Table2[Sub-Sector],Table3[[#This Row],[Sub-Sector]],Table2[1M Return vs Nifty],"&gt;=5")/Table3[[#This Row],[Count]]</f>
        <v>0.5</v>
      </c>
      <c r="F7" s="1">
        <f>COUNTIFS(Table2[Sub-Sector],Table3[[#This Row],[Sub-Sector]],Table2[6M Return vs Nifty],"&gt;=10")/Table3[[#This Row],[Count]]</f>
        <v>0.7857142857142857</v>
      </c>
      <c r="G7" s="1">
        <f>COUNTIFS(Table2[Sub-Sector],Table3[[#This Row],[Sub-Sector]],Table2[1Y Return vs Nifty],"&gt;=10")/Table3[[#This Row],[Count]]</f>
        <v>0.5</v>
      </c>
      <c r="H7" s="1">
        <f>COUNTIFS(Table2[Sub-Sector],Table3[[#This Row],[Sub-Sector]],Table2[RSI Exponential â€“ 14D],"&gt;=50")/Table3[[#This Row],[Count]]</f>
        <v>0.7142857142857143</v>
      </c>
      <c r="I7" s="1">
        <f>COUNTIFS(Table2[Sub-Sector],Table3[[#This Row],[Sub-Sector]],Table2[Relative Volume],"&gt;=1")/Table3[[#This Row],[Count]]</f>
        <v>0.5</v>
      </c>
      <c r="J7" s="1">
        <f>COUNTIFS(Table2[Sub-Sector],Table3[[#This Row],[Sub-Sector]],Table2[% Away From Day Low],"&gt;=0.05")/Table3[[#This Row],[Count]]</f>
        <v>0.14285714285714285</v>
      </c>
      <c r="K7" s="1">
        <f>COUNTIFS(Table2[Sub-Sector],Table3[[#This Row],[Sub-Sector]],Table2[% Away From Day High],"&lt;=0.05")/Table3[[#This Row],[Count]]</f>
        <v>1</v>
      </c>
      <c r="L7" s="1">
        <f>COUNTIFS(Table2[Sub-Sector],Table3[[#This Row],[Sub-Sector]],Table2[% Away From Current Week Low],"&gt;=0.05")/Table3[[#This Row],[Count]]</f>
        <v>0.5</v>
      </c>
      <c r="M7" s="1">
        <f>COUNTIFS(Table2[Sub-Sector],Table3[[#This Row],[Sub-Sector]],Table2[% Away From Current Week High],"&lt;=0.05")/Table3[[#This Row],[Count]]</f>
        <v>0.9285714285714286</v>
      </c>
      <c r="N7" s="1">
        <f>COUNTIFS(Table2[Sub-Sector],Table3[[#This Row],[Sub-Sector]],Table2[% Away From Current Month Low],"&gt;=0.05")/Table3[[#This Row],[Count]]</f>
        <v>0.7142857142857143</v>
      </c>
      <c r="O7" s="1">
        <f>COUNTIFS(Table2[Sub-Sector],Table3[[#This Row],[Sub-Sector]],Table2[% Away From Current Month High],"&lt;=0.05")/Table3[[#This Row],[Count]]</f>
        <v>0.5714285714285714</v>
      </c>
      <c r="P7" s="1">
        <f>COUNTIFS(Table2[Sub-Sector],Table3[[#This Row],[Sub-Sector]],Table2[% Away From 52W High],"&lt;=10")/Table3[[#This Row],[Count]]</f>
        <v>0.42857142857142855</v>
      </c>
      <c r="Q7" s="1">
        <f>COUNTIFS(Table2[Sub-Sector],Table3[[#This Row],[Sub-Sector]],Table2[% Away From 52W Low],"&gt;=10")/Table3[[#This Row],[Count]]</f>
        <v>1</v>
      </c>
      <c r="R7" s="1">
        <f>COUNTIFS(Table2[Sub-Sector],Table3[[#This Row],[Sub-Sector]],Table2[% Price above 20 EMA],"&gt;=0")/Table3[[#This Row],[Count]]</f>
        <v>0.5</v>
      </c>
      <c r="S7" s="1">
        <f>COUNTIFS(Table2[Sub-Sector],Table3[[#This Row],[Sub-Sector]],Table2[% Price above 50 EMA],"&gt;=0")/Table3[[#This Row],[Count]]</f>
        <v>0.7857142857142857</v>
      </c>
      <c r="T7" s="1">
        <f>COUNTIFS(Table2[Sub-Sector],Table3[[#This Row],[Sub-Sector]],Table2[% Price above 200 EMA],"&gt;=0")/Table3[[#This Row],[Count]]</f>
        <v>1</v>
      </c>
      <c r="U7" s="1">
        <f>COUNTIFS(Table2[Sub-Sector],Table3[[#This Row],[Sub-Sector]],Table2[Rate of Change - Zone],"Positive")/Table3[[#This Row],[Count]]</f>
        <v>0.5</v>
      </c>
      <c r="V7" s="1">
        <f>COUNTIFS(Table2[Sub-Sector],Table3[[#This Row],[Sub-Sector]],Table2[Sharpe Ratio],"&gt;=0.10")/Table3[[#This Row],[Count]]</f>
        <v>0.5</v>
      </c>
      <c r="W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150.5</v>
      </c>
      <c r="X7">
        <f>_xlfn.RANK.AVG(Table3[[#This Row],[Score]],Table3[Score],1)</f>
        <v>5</v>
      </c>
      <c r="Y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110</v>
      </c>
      <c r="Z7">
        <f>_xlfn.RANK.AVG(Table3[[#This Row],[Score 2 ]],Table3[[Score 2 ]],1)</f>
        <v>6</v>
      </c>
    </row>
    <row r="8" spans="1:26" x14ac:dyDescent="0.3">
      <c r="A8" t="s">
        <v>129</v>
      </c>
      <c r="B8">
        <f>COUNTIFS(Table2[Sub-Sector],Table3[[#This Row],[Sub-Sector]])</f>
        <v>6</v>
      </c>
      <c r="C8" s="1">
        <f>COUNTIFS(Table2[Sub-Sector],Table3[[#This Row],[Sub-Sector]],Table2[Uptrend],"Uptrend")/Table3[[#This Row],[Count]]</f>
        <v>0.66666666666666663</v>
      </c>
      <c r="D8" s="1">
        <f>COUNTIFS(Table2[Sub-Sector],Table3[[#This Row],[Sub-Sector]],Table2[1W Return vs Nifty],"&gt;=5")/Table3[[#This Row],[Count]]</f>
        <v>0.33333333333333331</v>
      </c>
      <c r="E8" s="1">
        <f>COUNTIFS(Table2[Sub-Sector],Table3[[#This Row],[Sub-Sector]],Table2[1M Return vs Nifty],"&gt;=5")/Table3[[#This Row],[Count]]</f>
        <v>0.5</v>
      </c>
      <c r="F8" s="1">
        <f>COUNTIFS(Table2[Sub-Sector],Table3[[#This Row],[Sub-Sector]],Table2[6M Return vs Nifty],"&gt;=10")/Table3[[#This Row],[Count]]</f>
        <v>0.66666666666666663</v>
      </c>
      <c r="G8" s="1">
        <f>COUNTIFS(Table2[Sub-Sector],Table3[[#This Row],[Sub-Sector]],Table2[1Y Return vs Nifty],"&gt;=10")/Table3[[#This Row],[Count]]</f>
        <v>0.66666666666666663</v>
      </c>
      <c r="H8" s="1">
        <f>COUNTIFS(Table2[Sub-Sector],Table3[[#This Row],[Sub-Sector]],Table2[RSI Exponential â€“ 14D],"&gt;=50")/Table3[[#This Row],[Count]]</f>
        <v>0.33333333333333331</v>
      </c>
      <c r="I8" s="1">
        <f>COUNTIFS(Table2[Sub-Sector],Table3[[#This Row],[Sub-Sector]],Table2[Relative Volume],"&gt;=1")/Table3[[#This Row],[Count]]</f>
        <v>0.33333333333333331</v>
      </c>
      <c r="J8" s="1">
        <f>COUNTIFS(Table2[Sub-Sector],Table3[[#This Row],[Sub-Sector]],Table2[% Away From Day Low],"&gt;=0.05")/Table3[[#This Row],[Count]]</f>
        <v>0</v>
      </c>
      <c r="K8" s="1">
        <f>COUNTIFS(Table2[Sub-Sector],Table3[[#This Row],[Sub-Sector]],Table2[% Away From Day High],"&lt;=0.05")/Table3[[#This Row],[Count]]</f>
        <v>1</v>
      </c>
      <c r="L8" s="1">
        <f>COUNTIFS(Table2[Sub-Sector],Table3[[#This Row],[Sub-Sector]],Table2[% Away From Current Week Low],"&gt;=0.05")/Table3[[#This Row],[Count]]</f>
        <v>0.33333333333333331</v>
      </c>
      <c r="M8" s="1">
        <f>COUNTIFS(Table2[Sub-Sector],Table3[[#This Row],[Sub-Sector]],Table2[% Away From Current Week High],"&lt;=0.05")/Table3[[#This Row],[Count]]</f>
        <v>0.66666666666666663</v>
      </c>
      <c r="N8" s="1">
        <f>COUNTIFS(Table2[Sub-Sector],Table3[[#This Row],[Sub-Sector]],Table2[% Away From Current Month Low],"&gt;=0.05")/Table3[[#This Row],[Count]]</f>
        <v>0.66666666666666663</v>
      </c>
      <c r="O8" s="1">
        <f>COUNTIFS(Table2[Sub-Sector],Table3[[#This Row],[Sub-Sector]],Table2[% Away From Current Month High],"&lt;=0.05")/Table3[[#This Row],[Count]]</f>
        <v>0.16666666666666666</v>
      </c>
      <c r="P8" s="1">
        <f>COUNTIFS(Table2[Sub-Sector],Table3[[#This Row],[Sub-Sector]],Table2[% Away From 52W High],"&lt;=10")/Table3[[#This Row],[Count]]</f>
        <v>0.33333333333333331</v>
      </c>
      <c r="Q8" s="1">
        <f>COUNTIFS(Table2[Sub-Sector],Table3[[#This Row],[Sub-Sector]],Table2[% Away From 52W Low],"&gt;=10")/Table3[[#This Row],[Count]]</f>
        <v>1</v>
      </c>
      <c r="R8" s="1">
        <f>COUNTIFS(Table2[Sub-Sector],Table3[[#This Row],[Sub-Sector]],Table2[% Price above 20 EMA],"&gt;=0")/Table3[[#This Row],[Count]]</f>
        <v>0.5</v>
      </c>
      <c r="S8" s="1">
        <f>COUNTIFS(Table2[Sub-Sector],Table3[[#This Row],[Sub-Sector]],Table2[% Price above 50 EMA],"&gt;=0")/Table3[[#This Row],[Count]]</f>
        <v>0.66666666666666663</v>
      </c>
      <c r="T8" s="1">
        <f>COUNTIFS(Table2[Sub-Sector],Table3[[#This Row],[Sub-Sector]],Table2[% Price above 200 EMA],"&gt;=0")/Table3[[#This Row],[Count]]</f>
        <v>0.83333333333333337</v>
      </c>
      <c r="U8" s="1">
        <f>COUNTIFS(Table2[Sub-Sector],Table3[[#This Row],[Sub-Sector]],Table2[Rate of Change - Zone],"Positive")/Table3[[#This Row],[Count]]</f>
        <v>0.5</v>
      </c>
      <c r="V8" s="1">
        <f>COUNTIFS(Table2[Sub-Sector],Table3[[#This Row],[Sub-Sector]],Table2[Sharpe Ratio],"&gt;=0.10")/Table3[[#This Row],[Count]]</f>
        <v>0.5</v>
      </c>
      <c r="W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142.5</v>
      </c>
      <c r="X8">
        <f>_xlfn.RANK.AVG(Table3[[#This Row],[Score]],Table3[Score],1)</f>
        <v>4</v>
      </c>
      <c r="Y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113.5</v>
      </c>
      <c r="Z8">
        <f>_xlfn.RANK.AVG(Table3[[#This Row],[Score 2 ]],Table3[[Score 2 ]],1)</f>
        <v>7</v>
      </c>
    </row>
    <row r="9" spans="1:26" x14ac:dyDescent="0.3">
      <c r="A9" t="s">
        <v>175</v>
      </c>
      <c r="B9">
        <f>COUNTIFS(Table2[Sub-Sector],Table3[[#This Row],[Sub-Sector]])</f>
        <v>13</v>
      </c>
      <c r="C9" s="1">
        <f>COUNTIFS(Table2[Sub-Sector],Table3[[#This Row],[Sub-Sector]],Table2[Uptrend],"Uptrend")/Table3[[#This Row],[Count]]</f>
        <v>0.15384615384615385</v>
      </c>
      <c r="D9" s="1">
        <f>COUNTIFS(Table2[Sub-Sector],Table3[[#This Row],[Sub-Sector]],Table2[1W Return vs Nifty],"&gt;=5")/Table3[[#This Row],[Count]]</f>
        <v>0.15384615384615385</v>
      </c>
      <c r="E9" s="1">
        <f>COUNTIFS(Table2[Sub-Sector],Table3[[#This Row],[Sub-Sector]],Table2[1M Return vs Nifty],"&gt;=5")/Table3[[#This Row],[Count]]</f>
        <v>0.15384615384615385</v>
      </c>
      <c r="F9" s="1">
        <f>COUNTIFS(Table2[Sub-Sector],Table3[[#This Row],[Sub-Sector]],Table2[6M Return vs Nifty],"&gt;=10")/Table3[[#This Row],[Count]]</f>
        <v>0.30769230769230771</v>
      </c>
      <c r="G9" s="1">
        <f>COUNTIFS(Table2[Sub-Sector],Table3[[#This Row],[Sub-Sector]],Table2[1Y Return vs Nifty],"&gt;=10")/Table3[[#This Row],[Count]]</f>
        <v>0.92307692307692313</v>
      </c>
      <c r="H9" s="1">
        <f>COUNTIFS(Table2[Sub-Sector],Table3[[#This Row],[Sub-Sector]],Table2[RSI Exponential â€“ 14D],"&gt;=50")/Table3[[#This Row],[Count]]</f>
        <v>0.46153846153846156</v>
      </c>
      <c r="I9" s="1">
        <f>COUNTIFS(Table2[Sub-Sector],Table3[[#This Row],[Sub-Sector]],Table2[Relative Volume],"&gt;=1")/Table3[[#This Row],[Count]]</f>
        <v>0.53846153846153844</v>
      </c>
      <c r="J9" s="1">
        <f>COUNTIFS(Table2[Sub-Sector],Table3[[#This Row],[Sub-Sector]],Table2[% Away From Day Low],"&gt;=0.05")/Table3[[#This Row],[Count]]</f>
        <v>7.6923076923076927E-2</v>
      </c>
      <c r="K9" s="1">
        <f>COUNTIFS(Table2[Sub-Sector],Table3[[#This Row],[Sub-Sector]],Table2[% Away From Day High],"&lt;=0.05")/Table3[[#This Row],[Count]]</f>
        <v>1</v>
      </c>
      <c r="L9" s="1">
        <f>COUNTIFS(Table2[Sub-Sector],Table3[[#This Row],[Sub-Sector]],Table2[% Away From Current Week Low],"&gt;=0.05")/Table3[[#This Row],[Count]]</f>
        <v>0.69230769230769229</v>
      </c>
      <c r="M9" s="1">
        <f>COUNTIFS(Table2[Sub-Sector],Table3[[#This Row],[Sub-Sector]],Table2[% Away From Current Week High],"&lt;=0.05")/Table3[[#This Row],[Count]]</f>
        <v>0.69230769230769229</v>
      </c>
      <c r="N9" s="1">
        <f>COUNTIFS(Table2[Sub-Sector],Table3[[#This Row],[Sub-Sector]],Table2[% Away From Current Month Low],"&gt;=0.05")/Table3[[#This Row],[Count]]</f>
        <v>0.69230769230769229</v>
      </c>
      <c r="O9" s="1">
        <f>COUNTIFS(Table2[Sub-Sector],Table3[[#This Row],[Sub-Sector]],Table2[% Away From Current Month High],"&lt;=0.05")/Table3[[#This Row],[Count]]</f>
        <v>0.38461538461538464</v>
      </c>
      <c r="P9" s="1">
        <f>COUNTIFS(Table2[Sub-Sector],Table3[[#This Row],[Sub-Sector]],Table2[% Away From 52W High],"&lt;=10")/Table3[[#This Row],[Count]]</f>
        <v>0.15384615384615385</v>
      </c>
      <c r="Q9" s="1">
        <f>COUNTIFS(Table2[Sub-Sector],Table3[[#This Row],[Sub-Sector]],Table2[% Away From 52W Low],"&gt;=10")/Table3[[#This Row],[Count]]</f>
        <v>1</v>
      </c>
      <c r="R9" s="1">
        <f>COUNTIFS(Table2[Sub-Sector],Table3[[#This Row],[Sub-Sector]],Table2[% Price above 20 EMA],"&gt;=0")/Table3[[#This Row],[Count]]</f>
        <v>0.38461538461538464</v>
      </c>
      <c r="S9" s="1">
        <f>COUNTIFS(Table2[Sub-Sector],Table3[[#This Row],[Sub-Sector]],Table2[% Price above 50 EMA],"&gt;=0")/Table3[[#This Row],[Count]]</f>
        <v>0.15384615384615385</v>
      </c>
      <c r="T9" s="1">
        <f>COUNTIFS(Table2[Sub-Sector],Table3[[#This Row],[Sub-Sector]],Table2[% Price above 200 EMA],"&gt;=0")/Table3[[#This Row],[Count]]</f>
        <v>0.53846153846153844</v>
      </c>
      <c r="U9" s="1">
        <f>COUNTIFS(Table2[Sub-Sector],Table3[[#This Row],[Sub-Sector]],Table2[Rate of Change - Zone],"Positive")/Table3[[#This Row],[Count]]</f>
        <v>0.46153846153846156</v>
      </c>
      <c r="V9" s="1">
        <f>COUNTIFS(Table2[Sub-Sector],Table3[[#This Row],[Sub-Sector]],Table2[Sharpe Ratio],"&gt;=0.10")/Table3[[#This Row],[Count]]</f>
        <v>1</v>
      </c>
      <c r="W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206</v>
      </c>
      <c r="X9">
        <f>_xlfn.RANK.AVG(Table3[[#This Row],[Score]],Table3[Score],1)</f>
        <v>11</v>
      </c>
      <c r="Y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118</v>
      </c>
      <c r="Z9">
        <f>_xlfn.RANK.AVG(Table3[[#This Row],[Score 2 ]],Table3[[Score 2 ]],1)</f>
        <v>8</v>
      </c>
    </row>
    <row r="10" spans="1:26" x14ac:dyDescent="0.3">
      <c r="A10" t="s">
        <v>123</v>
      </c>
      <c r="B10">
        <f>COUNTIFS(Table2[Sub-Sector],Table3[[#This Row],[Sub-Sector]])</f>
        <v>1</v>
      </c>
      <c r="C10" s="1">
        <f>COUNTIFS(Table2[Sub-Sector],Table3[[#This Row],[Sub-Sector]],Table2[Uptrend],"Uptrend")/Table3[[#This Row],[Count]]</f>
        <v>0</v>
      </c>
      <c r="D10" s="1">
        <f>COUNTIFS(Table2[Sub-Sector],Table3[[#This Row],[Sub-Sector]],Table2[1W Return vs Nifty],"&gt;=5")/Table3[[#This Row],[Count]]</f>
        <v>0</v>
      </c>
      <c r="E10" s="1">
        <f>COUNTIFS(Table2[Sub-Sector],Table3[[#This Row],[Sub-Sector]],Table2[1M Return vs Nifty],"&gt;=5")/Table3[[#This Row],[Count]]</f>
        <v>1</v>
      </c>
      <c r="F10" s="1">
        <f>COUNTIFS(Table2[Sub-Sector],Table3[[#This Row],[Sub-Sector]],Table2[6M Return vs Nifty],"&gt;=10")/Table3[[#This Row],[Count]]</f>
        <v>0</v>
      </c>
      <c r="G10" s="1">
        <f>COUNTIFS(Table2[Sub-Sector],Table3[[#This Row],[Sub-Sector]],Table2[1Y Return vs Nifty],"&gt;=10")/Table3[[#This Row],[Count]]</f>
        <v>1</v>
      </c>
      <c r="H10" s="1">
        <f>COUNTIFS(Table2[Sub-Sector],Table3[[#This Row],[Sub-Sector]],Table2[RSI Exponential â€“ 14D],"&gt;=50")/Table3[[#This Row],[Count]]</f>
        <v>1</v>
      </c>
      <c r="I10" s="1">
        <f>COUNTIFS(Table2[Sub-Sector],Table3[[#This Row],[Sub-Sector]],Table2[Relative Volume],"&gt;=1")/Table3[[#This Row],[Count]]</f>
        <v>1</v>
      </c>
      <c r="J10" s="1">
        <f>COUNTIFS(Table2[Sub-Sector],Table3[[#This Row],[Sub-Sector]],Table2[% Away From Day Low],"&gt;=0.05")/Table3[[#This Row],[Count]]</f>
        <v>0</v>
      </c>
      <c r="K10" s="1">
        <f>COUNTIFS(Table2[Sub-Sector],Table3[[#This Row],[Sub-Sector]],Table2[% Away From Day High],"&lt;=0.05")/Table3[[#This Row],[Count]]</f>
        <v>1</v>
      </c>
      <c r="L10" s="1">
        <f>COUNTIFS(Table2[Sub-Sector],Table3[[#This Row],[Sub-Sector]],Table2[% Away From Current Week Low],"&gt;=0.05")/Table3[[#This Row],[Count]]</f>
        <v>1</v>
      </c>
      <c r="M10" s="1">
        <f>COUNTIFS(Table2[Sub-Sector],Table3[[#This Row],[Sub-Sector]],Table2[% Away From Current Week High],"&lt;=0.05")/Table3[[#This Row],[Count]]</f>
        <v>1</v>
      </c>
      <c r="N10" s="1">
        <f>COUNTIFS(Table2[Sub-Sector],Table3[[#This Row],[Sub-Sector]],Table2[% Away From Current Month Low],"&gt;=0.05")/Table3[[#This Row],[Count]]</f>
        <v>1</v>
      </c>
      <c r="O10" s="1">
        <f>COUNTIFS(Table2[Sub-Sector],Table3[[#This Row],[Sub-Sector]],Table2[% Away From Current Month High],"&lt;=0.05")/Table3[[#This Row],[Count]]</f>
        <v>1</v>
      </c>
      <c r="P10" s="1">
        <f>COUNTIFS(Table2[Sub-Sector],Table3[[#This Row],[Sub-Sector]],Table2[% Away From 52W High],"&lt;=10")/Table3[[#This Row],[Count]]</f>
        <v>0</v>
      </c>
      <c r="Q10" s="1">
        <f>COUNTIFS(Table2[Sub-Sector],Table3[[#This Row],[Sub-Sector]],Table2[% Away From 52W Low],"&gt;=10")/Table3[[#This Row],[Count]]</f>
        <v>1</v>
      </c>
      <c r="R10" s="1">
        <f>COUNTIFS(Table2[Sub-Sector],Table3[[#This Row],[Sub-Sector]],Table2[% Price above 20 EMA],"&gt;=0")/Table3[[#This Row],[Count]]</f>
        <v>1</v>
      </c>
      <c r="S10" s="1">
        <f>COUNTIFS(Table2[Sub-Sector],Table3[[#This Row],[Sub-Sector]],Table2[% Price above 50 EMA],"&gt;=0")/Table3[[#This Row],[Count]]</f>
        <v>1</v>
      </c>
      <c r="T10" s="1">
        <f>COUNTIFS(Table2[Sub-Sector],Table3[[#This Row],[Sub-Sector]],Table2[% Price above 200 EMA],"&gt;=0")/Table3[[#This Row],[Count]]</f>
        <v>1</v>
      </c>
      <c r="U10" s="1">
        <f>COUNTIFS(Table2[Sub-Sector],Table3[[#This Row],[Sub-Sector]],Table2[Rate of Change - Zone],"Positive")/Table3[[#This Row],[Count]]</f>
        <v>1</v>
      </c>
      <c r="V10" s="1">
        <f>COUNTIFS(Table2[Sub-Sector],Table3[[#This Row],[Sub-Sector]],Table2[Sharpe Ratio],"&gt;=0.10")/Table3[[#This Row],[Count]]</f>
        <v>1</v>
      </c>
      <c r="W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293</v>
      </c>
      <c r="X10">
        <f>_xlfn.RANK.AVG(Table3[[#This Row],[Score]],Table3[Score],1)</f>
        <v>23</v>
      </c>
      <c r="Y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0">
        <f>_xlfn.RANK.AVG(Table3[[#This Row],[Score 2 ]],Table3[[Score 2 ]],1)</f>
        <v>9.5</v>
      </c>
    </row>
    <row r="11" spans="1:26" x14ac:dyDescent="0.3">
      <c r="A11" t="s">
        <v>516</v>
      </c>
      <c r="B11">
        <f>COUNTIFS(Table2[Sub-Sector],Table3[[#This Row],[Sub-Sector]])</f>
        <v>1</v>
      </c>
      <c r="C11" s="1">
        <f>COUNTIFS(Table2[Sub-Sector],Table3[[#This Row],[Sub-Sector]],Table2[Uptrend],"Uptrend")/Table3[[#This Row],[Count]]</f>
        <v>0</v>
      </c>
      <c r="D11" s="1">
        <f>COUNTIFS(Table2[Sub-Sector],Table3[[#This Row],[Sub-Sector]],Table2[1W Return vs Nifty],"&gt;=5")/Table3[[#This Row],[Count]]</f>
        <v>0</v>
      </c>
      <c r="E11" s="1">
        <f>COUNTIFS(Table2[Sub-Sector],Table3[[#This Row],[Sub-Sector]],Table2[1M Return vs Nifty],"&gt;=5")/Table3[[#This Row],[Count]]</f>
        <v>0</v>
      </c>
      <c r="F11" s="1">
        <f>COUNTIFS(Table2[Sub-Sector],Table3[[#This Row],[Sub-Sector]],Table2[6M Return vs Nifty],"&gt;=10")/Table3[[#This Row],[Count]]</f>
        <v>0</v>
      </c>
      <c r="G11" s="1">
        <f>COUNTIFS(Table2[Sub-Sector],Table3[[#This Row],[Sub-Sector]],Table2[1Y Return vs Nifty],"&gt;=10")/Table3[[#This Row],[Count]]</f>
        <v>1</v>
      </c>
      <c r="H11" s="1">
        <f>COUNTIFS(Table2[Sub-Sector],Table3[[#This Row],[Sub-Sector]],Table2[RSI Exponential â€“ 14D],"&gt;=50")/Table3[[#This Row],[Count]]</f>
        <v>1</v>
      </c>
      <c r="I11" s="1">
        <f>COUNTIFS(Table2[Sub-Sector],Table3[[#This Row],[Sub-Sector]],Table2[Relative Volume],"&gt;=1")/Table3[[#This Row],[Count]]</f>
        <v>1</v>
      </c>
      <c r="J11" s="1">
        <f>COUNTIFS(Table2[Sub-Sector],Table3[[#This Row],[Sub-Sector]],Table2[% Away From Day Low],"&gt;=0.05")/Table3[[#This Row],[Count]]</f>
        <v>0</v>
      </c>
      <c r="K11" s="1">
        <f>COUNTIFS(Table2[Sub-Sector],Table3[[#This Row],[Sub-Sector]],Table2[% Away From Day High],"&lt;=0.05")/Table3[[#This Row],[Count]]</f>
        <v>1</v>
      </c>
      <c r="L11" s="1">
        <f>COUNTIFS(Table2[Sub-Sector],Table3[[#This Row],[Sub-Sector]],Table2[% Away From Current Week Low],"&gt;=0.05")/Table3[[#This Row],[Count]]</f>
        <v>0</v>
      </c>
      <c r="M11" s="1">
        <f>COUNTIFS(Table2[Sub-Sector],Table3[[#This Row],[Sub-Sector]],Table2[% Away From Current Week High],"&lt;=0.05")/Table3[[#This Row],[Count]]</f>
        <v>1</v>
      </c>
      <c r="N11" s="1">
        <f>COUNTIFS(Table2[Sub-Sector],Table3[[#This Row],[Sub-Sector]],Table2[% Away From Current Month Low],"&gt;=0.05")/Table3[[#This Row],[Count]]</f>
        <v>1</v>
      </c>
      <c r="O11" s="1">
        <f>COUNTIFS(Table2[Sub-Sector],Table3[[#This Row],[Sub-Sector]],Table2[% Away From Current Month High],"&lt;=0.05")/Table3[[#This Row],[Count]]</f>
        <v>0</v>
      </c>
      <c r="P11" s="1">
        <f>COUNTIFS(Table2[Sub-Sector],Table3[[#This Row],[Sub-Sector]],Table2[% Away From 52W High],"&lt;=10")/Table3[[#This Row],[Count]]</f>
        <v>0</v>
      </c>
      <c r="Q11" s="1">
        <f>COUNTIFS(Table2[Sub-Sector],Table3[[#This Row],[Sub-Sector]],Table2[% Away From 52W Low],"&gt;=10")/Table3[[#This Row],[Count]]</f>
        <v>1</v>
      </c>
      <c r="R11" s="1">
        <f>COUNTIFS(Table2[Sub-Sector],Table3[[#This Row],[Sub-Sector]],Table2[% Price above 20 EMA],"&gt;=0")/Table3[[#This Row],[Count]]</f>
        <v>1</v>
      </c>
      <c r="S11" s="1">
        <f>COUNTIFS(Table2[Sub-Sector],Table3[[#This Row],[Sub-Sector]],Table2[% Price above 50 EMA],"&gt;=0")/Table3[[#This Row],[Count]]</f>
        <v>0</v>
      </c>
      <c r="T11" s="1">
        <f>COUNTIFS(Table2[Sub-Sector],Table3[[#This Row],[Sub-Sector]],Table2[% Price above 200 EMA],"&gt;=0")/Table3[[#This Row],[Count]]</f>
        <v>1</v>
      </c>
      <c r="U11" s="1">
        <f>COUNTIFS(Table2[Sub-Sector],Table3[[#This Row],[Sub-Sector]],Table2[Rate of Change - Zone],"Positive")/Table3[[#This Row],[Count]]</f>
        <v>1</v>
      </c>
      <c r="V11" s="1">
        <f>COUNTIFS(Table2[Sub-Sector],Table3[[#This Row],[Sub-Sector]],Table2[Sharpe Ratio],"&gt;=0.10")/Table3[[#This Row],[Count]]</f>
        <v>0</v>
      </c>
      <c r="W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375</v>
      </c>
      <c r="X11">
        <f>_xlfn.RANK.AVG(Table3[[#This Row],[Score]],Table3[Score],1)</f>
        <v>41</v>
      </c>
      <c r="Y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122.5</v>
      </c>
      <c r="Z11">
        <f>_xlfn.RANK.AVG(Table3[[#This Row],[Score 2 ]],Table3[[Score 2 ]],1)</f>
        <v>9.5</v>
      </c>
    </row>
    <row r="12" spans="1:26" x14ac:dyDescent="0.3">
      <c r="A12" t="s">
        <v>848</v>
      </c>
      <c r="B12">
        <f>COUNTIFS(Table2[Sub-Sector],Table3[[#This Row],[Sub-Sector]])</f>
        <v>1</v>
      </c>
      <c r="C12" s="1">
        <f>COUNTIFS(Table2[Sub-Sector],Table3[[#This Row],[Sub-Sector]],Table2[Uptrend],"Uptrend")/Table3[[#This Row],[Count]]</f>
        <v>1</v>
      </c>
      <c r="D12" s="1">
        <f>COUNTIFS(Table2[Sub-Sector],Table3[[#This Row],[Sub-Sector]],Table2[1W Return vs Nifty],"&gt;=5")/Table3[[#This Row],[Count]]</f>
        <v>0</v>
      </c>
      <c r="E12" s="1">
        <f>COUNTIFS(Table2[Sub-Sector],Table3[[#This Row],[Sub-Sector]],Table2[1M Return vs Nifty],"&gt;=5")/Table3[[#This Row],[Count]]</f>
        <v>0</v>
      </c>
      <c r="F12" s="1">
        <f>COUNTIFS(Table2[Sub-Sector],Table3[[#This Row],[Sub-Sector]],Table2[6M Return vs Nifty],"&gt;=10")/Table3[[#This Row],[Count]]</f>
        <v>1</v>
      </c>
      <c r="G12" s="1">
        <f>COUNTIFS(Table2[Sub-Sector],Table3[[#This Row],[Sub-Sector]],Table2[1Y Return vs Nifty],"&gt;=10")/Table3[[#This Row],[Count]]</f>
        <v>1</v>
      </c>
      <c r="H12" s="1">
        <f>COUNTIFS(Table2[Sub-Sector],Table3[[#This Row],[Sub-Sector]],Table2[RSI Exponential â€“ 14D],"&gt;=50")/Table3[[#This Row],[Count]]</f>
        <v>1</v>
      </c>
      <c r="I12" s="1">
        <f>COUNTIFS(Table2[Sub-Sector],Table3[[#This Row],[Sub-Sector]],Table2[Relative Volume],"&gt;=1")/Table3[[#This Row],[Count]]</f>
        <v>0</v>
      </c>
      <c r="J12" s="1">
        <f>COUNTIFS(Table2[Sub-Sector],Table3[[#This Row],[Sub-Sector]],Table2[% Away From Day Low],"&gt;=0.05")/Table3[[#This Row],[Count]]</f>
        <v>0</v>
      </c>
      <c r="K12" s="1">
        <f>COUNTIFS(Table2[Sub-Sector],Table3[[#This Row],[Sub-Sector]],Table2[% Away From Day High],"&lt;=0.05")/Table3[[#This Row],[Count]]</f>
        <v>1</v>
      </c>
      <c r="L12" s="1">
        <f>COUNTIFS(Table2[Sub-Sector],Table3[[#This Row],[Sub-Sector]],Table2[% Away From Current Week Low],"&gt;=0.05")/Table3[[#This Row],[Count]]</f>
        <v>1</v>
      </c>
      <c r="M12" s="1">
        <f>COUNTIFS(Table2[Sub-Sector],Table3[[#This Row],[Sub-Sector]],Table2[% Away From Current Week High],"&lt;=0.05")/Table3[[#This Row],[Count]]</f>
        <v>1</v>
      </c>
      <c r="N12" s="1">
        <f>COUNTIFS(Table2[Sub-Sector],Table3[[#This Row],[Sub-Sector]],Table2[% Away From Current Month Low],"&gt;=0.05")/Table3[[#This Row],[Count]]</f>
        <v>1</v>
      </c>
      <c r="O12" s="1">
        <f>COUNTIFS(Table2[Sub-Sector],Table3[[#This Row],[Sub-Sector]],Table2[% Away From Current Month High],"&lt;=0.05")/Table3[[#This Row],[Count]]</f>
        <v>1</v>
      </c>
      <c r="P12" s="1">
        <f>COUNTIFS(Table2[Sub-Sector],Table3[[#This Row],[Sub-Sector]],Table2[% Away From 52W High],"&lt;=10")/Table3[[#This Row],[Count]]</f>
        <v>1</v>
      </c>
      <c r="Q12" s="1">
        <f>COUNTIFS(Table2[Sub-Sector],Table3[[#This Row],[Sub-Sector]],Table2[% Away From 52W Low],"&gt;=10")/Table3[[#This Row],[Count]]</f>
        <v>1</v>
      </c>
      <c r="R12" s="1">
        <f>COUNTIFS(Table2[Sub-Sector],Table3[[#This Row],[Sub-Sector]],Table2[% Price above 20 EMA],"&gt;=0")/Table3[[#This Row],[Count]]</f>
        <v>1</v>
      </c>
      <c r="S12" s="1">
        <f>COUNTIFS(Table2[Sub-Sector],Table3[[#This Row],[Sub-Sector]],Table2[% Price above 50 EMA],"&gt;=0")/Table3[[#This Row],[Count]]</f>
        <v>1</v>
      </c>
      <c r="T12" s="1">
        <f>COUNTIFS(Table2[Sub-Sector],Table3[[#This Row],[Sub-Sector]],Table2[% Price above 200 EMA],"&gt;=0")/Table3[[#This Row],[Count]]</f>
        <v>1</v>
      </c>
      <c r="U12" s="1">
        <f>COUNTIFS(Table2[Sub-Sector],Table3[[#This Row],[Sub-Sector]],Table2[Rate of Change - Zone],"Positive")/Table3[[#This Row],[Count]]</f>
        <v>1</v>
      </c>
      <c r="V12" s="1">
        <f>COUNTIFS(Table2[Sub-Sector],Table3[[#This Row],[Sub-Sector]],Table2[Sharpe Ratio],"&gt;=0.10")/Table3[[#This Row],[Count]]</f>
        <v>0</v>
      </c>
      <c r="W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291.5</v>
      </c>
      <c r="X12">
        <f>_xlfn.RANK.AVG(Table3[[#This Row],[Score]],Table3[Score],1)</f>
        <v>21</v>
      </c>
      <c r="Y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124.5</v>
      </c>
      <c r="Z12">
        <f>_xlfn.RANK.AVG(Table3[[#This Row],[Score 2 ]],Table3[[Score 2 ]],1)</f>
        <v>11</v>
      </c>
    </row>
    <row r="13" spans="1:26" x14ac:dyDescent="0.3">
      <c r="A13" t="s">
        <v>391</v>
      </c>
      <c r="B13">
        <f>COUNTIFS(Table2[Sub-Sector],Table3[[#This Row],[Sub-Sector]])</f>
        <v>2</v>
      </c>
      <c r="C13" s="1">
        <f>COUNTIFS(Table2[Sub-Sector],Table3[[#This Row],[Sub-Sector]],Table2[Uptrend],"Uptrend")/Table3[[#This Row],[Count]]</f>
        <v>0</v>
      </c>
      <c r="D13" s="1">
        <f>COUNTIFS(Table2[Sub-Sector],Table3[[#This Row],[Sub-Sector]],Table2[1W Return vs Nifty],"&gt;=5")/Table3[[#This Row],[Count]]</f>
        <v>0</v>
      </c>
      <c r="E13" s="1">
        <f>COUNTIFS(Table2[Sub-Sector],Table3[[#This Row],[Sub-Sector]],Table2[1M Return vs Nifty],"&gt;=5")/Table3[[#This Row],[Count]]</f>
        <v>0</v>
      </c>
      <c r="F13" s="1">
        <f>COUNTIFS(Table2[Sub-Sector],Table3[[#This Row],[Sub-Sector]],Table2[6M Return vs Nifty],"&gt;=10")/Table3[[#This Row],[Count]]</f>
        <v>0.5</v>
      </c>
      <c r="G13" s="1">
        <f>COUNTIFS(Table2[Sub-Sector],Table3[[#This Row],[Sub-Sector]],Table2[1Y Return vs Nifty],"&gt;=10")/Table3[[#This Row],[Count]]</f>
        <v>0.5</v>
      </c>
      <c r="H13" s="1">
        <f>COUNTIFS(Table2[Sub-Sector],Table3[[#This Row],[Sub-Sector]],Table2[RSI Exponential â€“ 14D],"&gt;=50")/Table3[[#This Row],[Count]]</f>
        <v>0</v>
      </c>
      <c r="I13" s="1">
        <f>COUNTIFS(Table2[Sub-Sector],Table3[[#This Row],[Sub-Sector]],Table2[Relative Volume],"&gt;=1")/Table3[[#This Row],[Count]]</f>
        <v>0.5</v>
      </c>
      <c r="J13" s="1">
        <f>COUNTIFS(Table2[Sub-Sector],Table3[[#This Row],[Sub-Sector]],Table2[% Away From Day Low],"&gt;=0.05")/Table3[[#This Row],[Count]]</f>
        <v>0.5</v>
      </c>
      <c r="K13" s="1">
        <f>COUNTIFS(Table2[Sub-Sector],Table3[[#This Row],[Sub-Sector]],Table2[% Away From Day High],"&lt;=0.05")/Table3[[#This Row],[Count]]</f>
        <v>1</v>
      </c>
      <c r="L13" s="1">
        <f>COUNTIFS(Table2[Sub-Sector],Table3[[#This Row],[Sub-Sector]],Table2[% Away From Current Week Low],"&gt;=0.05")/Table3[[#This Row],[Count]]</f>
        <v>0.5</v>
      </c>
      <c r="M13" s="1">
        <f>COUNTIFS(Table2[Sub-Sector],Table3[[#This Row],[Sub-Sector]],Table2[% Away From Current Week High],"&lt;=0.05")/Table3[[#This Row],[Count]]</f>
        <v>1</v>
      </c>
      <c r="N13" s="1">
        <f>COUNTIFS(Table2[Sub-Sector],Table3[[#This Row],[Sub-Sector]],Table2[% Away From Current Month Low],"&gt;=0.05")/Table3[[#This Row],[Count]]</f>
        <v>1</v>
      </c>
      <c r="O13" s="1">
        <f>COUNTIFS(Table2[Sub-Sector],Table3[[#This Row],[Sub-Sector]],Table2[% Away From Current Month High],"&lt;=0.05")/Table3[[#This Row],[Count]]</f>
        <v>0</v>
      </c>
      <c r="P13" s="1">
        <f>COUNTIFS(Table2[Sub-Sector],Table3[[#This Row],[Sub-Sector]],Table2[% Away From 52W High],"&lt;=10")/Table3[[#This Row],[Count]]</f>
        <v>0</v>
      </c>
      <c r="Q13" s="1">
        <f>COUNTIFS(Table2[Sub-Sector],Table3[[#This Row],[Sub-Sector]],Table2[% Away From 52W Low],"&gt;=10")/Table3[[#This Row],[Count]]</f>
        <v>1</v>
      </c>
      <c r="R13" s="1">
        <f>COUNTIFS(Table2[Sub-Sector],Table3[[#This Row],[Sub-Sector]],Table2[% Price above 20 EMA],"&gt;=0")/Table3[[#This Row],[Count]]</f>
        <v>0</v>
      </c>
      <c r="S13" s="1">
        <f>COUNTIFS(Table2[Sub-Sector],Table3[[#This Row],[Sub-Sector]],Table2[% Price above 50 EMA],"&gt;=0")/Table3[[#This Row],[Count]]</f>
        <v>0</v>
      </c>
      <c r="T13" s="1">
        <f>COUNTIFS(Table2[Sub-Sector],Table3[[#This Row],[Sub-Sector]],Table2[% Price above 200 EMA],"&gt;=0")/Table3[[#This Row],[Count]]</f>
        <v>0.5</v>
      </c>
      <c r="U13" s="1">
        <f>COUNTIFS(Table2[Sub-Sector],Table3[[#This Row],[Sub-Sector]],Table2[Rate of Change - Zone],"Positive")/Table3[[#This Row],[Count]]</f>
        <v>0.5</v>
      </c>
      <c r="V13" s="1">
        <f>COUNTIFS(Table2[Sub-Sector],Table3[[#This Row],[Sub-Sector]],Table2[Sharpe Ratio],"&gt;=0.10")/Table3[[#This Row],[Count]]</f>
        <v>0.5</v>
      </c>
      <c r="W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377.5</v>
      </c>
      <c r="X13">
        <f>_xlfn.RANK.AVG(Table3[[#This Row],[Score]],Table3[Score],1)</f>
        <v>43</v>
      </c>
      <c r="Y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3">
        <f>_xlfn.RANK.AVG(Table3[[#This Row],[Score 2 ]],Table3[[Score 2 ]],1)</f>
        <v>12.5</v>
      </c>
    </row>
    <row r="14" spans="1:26" x14ac:dyDescent="0.3">
      <c r="A14" t="s">
        <v>947</v>
      </c>
      <c r="B14">
        <f>COUNTIFS(Table2[Sub-Sector],Table3[[#This Row],[Sub-Sector]])</f>
        <v>2</v>
      </c>
      <c r="C14" s="1">
        <f>COUNTIFS(Table2[Sub-Sector],Table3[[#This Row],[Sub-Sector]],Table2[Uptrend],"Uptrend")/Table3[[#This Row],[Count]]</f>
        <v>0.5</v>
      </c>
      <c r="D14" s="1">
        <f>COUNTIFS(Table2[Sub-Sector],Table3[[#This Row],[Sub-Sector]],Table2[1W Return vs Nifty],"&gt;=5")/Table3[[#This Row],[Count]]</f>
        <v>0</v>
      </c>
      <c r="E14" s="1">
        <f>COUNTIFS(Table2[Sub-Sector],Table3[[#This Row],[Sub-Sector]],Table2[1M Return vs Nifty],"&gt;=5")/Table3[[#This Row],[Count]]</f>
        <v>0.5</v>
      </c>
      <c r="F14" s="1">
        <f>COUNTIFS(Table2[Sub-Sector],Table3[[#This Row],[Sub-Sector]],Table2[6M Return vs Nifty],"&gt;=10")/Table3[[#This Row],[Count]]</f>
        <v>0.5</v>
      </c>
      <c r="G14" s="1">
        <f>COUNTIFS(Table2[Sub-Sector],Table3[[#This Row],[Sub-Sector]],Table2[1Y Return vs Nifty],"&gt;=10")/Table3[[#This Row],[Count]]</f>
        <v>0.5</v>
      </c>
      <c r="H14" s="1">
        <f>COUNTIFS(Table2[Sub-Sector],Table3[[#This Row],[Sub-Sector]],Table2[RSI Exponential â€“ 14D],"&gt;=50")/Table3[[#This Row],[Count]]</f>
        <v>1</v>
      </c>
      <c r="I14" s="1">
        <f>COUNTIFS(Table2[Sub-Sector],Table3[[#This Row],[Sub-Sector]],Table2[Relative Volume],"&gt;=1")/Table3[[#This Row],[Count]]</f>
        <v>0.5</v>
      </c>
      <c r="J14" s="1">
        <f>COUNTIFS(Table2[Sub-Sector],Table3[[#This Row],[Sub-Sector]],Table2[% Away From Day Low],"&gt;=0.05")/Table3[[#This Row],[Count]]</f>
        <v>0.5</v>
      </c>
      <c r="K14" s="1">
        <f>COUNTIFS(Table2[Sub-Sector],Table3[[#This Row],[Sub-Sector]],Table2[% Away From Day High],"&lt;=0.05")/Table3[[#This Row],[Count]]</f>
        <v>1</v>
      </c>
      <c r="L14" s="1">
        <f>COUNTIFS(Table2[Sub-Sector],Table3[[#This Row],[Sub-Sector]],Table2[% Away From Current Week Low],"&gt;=0.05")/Table3[[#This Row],[Count]]</f>
        <v>0.5</v>
      </c>
      <c r="M14" s="1">
        <f>COUNTIFS(Table2[Sub-Sector],Table3[[#This Row],[Sub-Sector]],Table2[% Away From Current Week High],"&lt;=0.05")/Table3[[#This Row],[Count]]</f>
        <v>1</v>
      </c>
      <c r="N14" s="1">
        <f>COUNTIFS(Table2[Sub-Sector],Table3[[#This Row],[Sub-Sector]],Table2[% Away From Current Month Low],"&gt;=0.05")/Table3[[#This Row],[Count]]</f>
        <v>1</v>
      </c>
      <c r="O14" s="1">
        <f>COUNTIFS(Table2[Sub-Sector],Table3[[#This Row],[Sub-Sector]],Table2[% Away From Current Month High],"&lt;=0.05")/Table3[[#This Row],[Count]]</f>
        <v>0.5</v>
      </c>
      <c r="P14" s="1">
        <f>COUNTIFS(Table2[Sub-Sector],Table3[[#This Row],[Sub-Sector]],Table2[% Away From 52W High],"&lt;=10")/Table3[[#This Row],[Count]]</f>
        <v>0</v>
      </c>
      <c r="Q14" s="1">
        <f>COUNTIFS(Table2[Sub-Sector],Table3[[#This Row],[Sub-Sector]],Table2[% Away From 52W Low],"&gt;=10")/Table3[[#This Row],[Count]]</f>
        <v>1</v>
      </c>
      <c r="R14" s="1">
        <f>COUNTIFS(Table2[Sub-Sector],Table3[[#This Row],[Sub-Sector]],Table2[% Price above 20 EMA],"&gt;=0")/Table3[[#This Row],[Count]]</f>
        <v>0.5</v>
      </c>
      <c r="S14" s="1">
        <f>COUNTIFS(Table2[Sub-Sector],Table3[[#This Row],[Sub-Sector]],Table2[% Price above 50 EMA],"&gt;=0")/Table3[[#This Row],[Count]]</f>
        <v>0.5</v>
      </c>
      <c r="T14" s="1">
        <f>COUNTIFS(Table2[Sub-Sector],Table3[[#This Row],[Sub-Sector]],Table2[% Price above 200 EMA],"&gt;=0")/Table3[[#This Row],[Count]]</f>
        <v>1</v>
      </c>
      <c r="U14" s="1">
        <f>COUNTIFS(Table2[Sub-Sector],Table3[[#This Row],[Sub-Sector]],Table2[Rate of Change - Zone],"Positive")/Table3[[#This Row],[Count]]</f>
        <v>0.5</v>
      </c>
      <c r="V14" s="1">
        <f>COUNTIFS(Table2[Sub-Sector],Table3[[#This Row],[Sub-Sector]],Table2[Sharpe Ratio],"&gt;=0.10")/Table3[[#This Row],[Count]]</f>
        <v>0</v>
      </c>
      <c r="W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</v>
      </c>
      <c r="X14">
        <f>_xlfn.RANK.AVG(Table3[[#This Row],[Score]],Table3[Score],1)</f>
        <v>12.5</v>
      </c>
      <c r="Y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125</v>
      </c>
      <c r="Z14">
        <f>_xlfn.RANK.AVG(Table3[[#This Row],[Score 2 ]],Table3[[Score 2 ]],1)</f>
        <v>12.5</v>
      </c>
    </row>
    <row r="15" spans="1:26" x14ac:dyDescent="0.3">
      <c r="A15" t="s">
        <v>51</v>
      </c>
      <c r="B15">
        <f>COUNTIFS(Table2[Sub-Sector],Table3[[#This Row],[Sub-Sector]])</f>
        <v>45</v>
      </c>
      <c r="C15" s="1">
        <f>COUNTIFS(Table2[Sub-Sector],Table3[[#This Row],[Sub-Sector]],Table2[Uptrend],"Uptrend")/Table3[[#This Row],[Count]]</f>
        <v>0.46666666666666667</v>
      </c>
      <c r="D15" s="1">
        <f>COUNTIFS(Table2[Sub-Sector],Table3[[#This Row],[Sub-Sector]],Table2[1W Return vs Nifty],"&gt;=5")/Table3[[#This Row],[Count]]</f>
        <v>4.4444444444444446E-2</v>
      </c>
      <c r="E15" s="1">
        <f>COUNTIFS(Table2[Sub-Sector],Table3[[#This Row],[Sub-Sector]],Table2[1M Return vs Nifty],"&gt;=5")/Table3[[#This Row],[Count]]</f>
        <v>0.31111111111111112</v>
      </c>
      <c r="F15" s="1">
        <f>COUNTIFS(Table2[Sub-Sector],Table3[[#This Row],[Sub-Sector]],Table2[6M Return vs Nifty],"&gt;=10")/Table3[[#This Row],[Count]]</f>
        <v>0.62222222222222223</v>
      </c>
      <c r="G15" s="1">
        <f>COUNTIFS(Table2[Sub-Sector],Table3[[#This Row],[Sub-Sector]],Table2[1Y Return vs Nifty],"&gt;=10")/Table3[[#This Row],[Count]]</f>
        <v>0.68888888888888888</v>
      </c>
      <c r="H15" s="1">
        <f>COUNTIFS(Table2[Sub-Sector],Table3[[#This Row],[Sub-Sector]],Table2[RSI Exponential â€“ 14D],"&gt;=50")/Table3[[#This Row],[Count]]</f>
        <v>0.46666666666666667</v>
      </c>
      <c r="I15" s="1">
        <f>COUNTIFS(Table2[Sub-Sector],Table3[[#This Row],[Sub-Sector]],Table2[Relative Volume],"&gt;=1")/Table3[[#This Row],[Count]]</f>
        <v>0.28888888888888886</v>
      </c>
      <c r="J15" s="1">
        <f>COUNTIFS(Table2[Sub-Sector],Table3[[#This Row],[Sub-Sector]],Table2[% Away From Day Low],"&gt;=0.05")/Table3[[#This Row],[Count]]</f>
        <v>0.1111111111111111</v>
      </c>
      <c r="K15" s="1">
        <f>COUNTIFS(Table2[Sub-Sector],Table3[[#This Row],[Sub-Sector]],Table2[% Away From Day High],"&lt;=0.05")/Table3[[#This Row],[Count]]</f>
        <v>0.9555555555555556</v>
      </c>
      <c r="L15" s="1">
        <f>COUNTIFS(Table2[Sub-Sector],Table3[[#This Row],[Sub-Sector]],Table2[% Away From Current Week Low],"&gt;=0.05")/Table3[[#This Row],[Count]]</f>
        <v>0.24444444444444444</v>
      </c>
      <c r="M15" s="1">
        <f>COUNTIFS(Table2[Sub-Sector],Table3[[#This Row],[Sub-Sector]],Table2[% Away From Current Week High],"&lt;=0.05")/Table3[[#This Row],[Count]]</f>
        <v>0.84444444444444444</v>
      </c>
      <c r="N15" s="1">
        <f>COUNTIFS(Table2[Sub-Sector],Table3[[#This Row],[Sub-Sector]],Table2[% Away From Current Month Low],"&gt;=0.05")/Table3[[#This Row],[Count]]</f>
        <v>0.46666666666666667</v>
      </c>
      <c r="O15" s="1">
        <f>COUNTIFS(Table2[Sub-Sector],Table3[[#This Row],[Sub-Sector]],Table2[% Away From Current Month High],"&lt;=0.05")/Table3[[#This Row],[Count]]</f>
        <v>0.24444444444444444</v>
      </c>
      <c r="P15" s="1">
        <f>COUNTIFS(Table2[Sub-Sector],Table3[[#This Row],[Sub-Sector]],Table2[% Away From 52W High],"&lt;=10")/Table3[[#This Row],[Count]]</f>
        <v>0.26666666666666666</v>
      </c>
      <c r="Q15" s="1">
        <f>COUNTIFS(Table2[Sub-Sector],Table3[[#This Row],[Sub-Sector]],Table2[% Away From 52W Low],"&gt;=10")/Table3[[#This Row],[Count]]</f>
        <v>0.93333333333333335</v>
      </c>
      <c r="R15" s="1">
        <f>COUNTIFS(Table2[Sub-Sector],Table3[[#This Row],[Sub-Sector]],Table2[% Price above 20 EMA],"&gt;=0")/Table3[[#This Row],[Count]]</f>
        <v>0.42222222222222222</v>
      </c>
      <c r="S15" s="1">
        <f>COUNTIFS(Table2[Sub-Sector],Table3[[#This Row],[Sub-Sector]],Table2[% Price above 50 EMA],"&gt;=0")/Table3[[#This Row],[Count]]</f>
        <v>0.42222222222222222</v>
      </c>
      <c r="T15" s="1">
        <f>COUNTIFS(Table2[Sub-Sector],Table3[[#This Row],[Sub-Sector]],Table2[% Price above 200 EMA],"&gt;=0")/Table3[[#This Row],[Count]]</f>
        <v>0.73333333333333328</v>
      </c>
      <c r="U15" s="1">
        <f>COUNTIFS(Table2[Sub-Sector],Table3[[#This Row],[Sub-Sector]],Table2[Rate of Change - Zone],"Positive")/Table3[[#This Row],[Count]]</f>
        <v>0.35555555555555557</v>
      </c>
      <c r="V15" s="1">
        <f>COUNTIFS(Table2[Sub-Sector],Table3[[#This Row],[Sub-Sector]],Table2[Sharpe Ratio],"&gt;=0.10")/Table3[[#This Row],[Count]]</f>
        <v>0.24444444444444444</v>
      </c>
      <c r="W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197</v>
      </c>
      <c r="X15">
        <f>_xlfn.RANK.AVG(Table3[[#This Row],[Score]],Table3[Score],1)</f>
        <v>9</v>
      </c>
      <c r="Y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131</v>
      </c>
      <c r="Z15">
        <f>_xlfn.RANK.AVG(Table3[[#This Row],[Score 2 ]],Table3[[Score 2 ]],1)</f>
        <v>14</v>
      </c>
    </row>
    <row r="16" spans="1:26" x14ac:dyDescent="0.3">
      <c r="A16" t="s">
        <v>117</v>
      </c>
      <c r="B16">
        <f>COUNTIFS(Table2[Sub-Sector],Table3[[#This Row],[Sub-Sector]])</f>
        <v>8</v>
      </c>
      <c r="C16" s="1">
        <f>COUNTIFS(Table2[Sub-Sector],Table3[[#This Row],[Sub-Sector]],Table2[Uptrend],"Uptrend")/Table3[[#This Row],[Count]]</f>
        <v>0.5</v>
      </c>
      <c r="D16" s="1">
        <f>COUNTIFS(Table2[Sub-Sector],Table3[[#This Row],[Sub-Sector]],Table2[1W Return vs Nifty],"&gt;=5")/Table3[[#This Row],[Count]]</f>
        <v>0.125</v>
      </c>
      <c r="E16" s="1">
        <f>COUNTIFS(Table2[Sub-Sector],Table3[[#This Row],[Sub-Sector]],Table2[1M Return vs Nifty],"&gt;=5")/Table3[[#This Row],[Count]]</f>
        <v>0.375</v>
      </c>
      <c r="F16" s="1">
        <f>COUNTIFS(Table2[Sub-Sector],Table3[[#This Row],[Sub-Sector]],Table2[6M Return vs Nifty],"&gt;=10")/Table3[[#This Row],[Count]]</f>
        <v>0.5</v>
      </c>
      <c r="G16" s="1">
        <f>COUNTIFS(Table2[Sub-Sector],Table3[[#This Row],[Sub-Sector]],Table2[1Y Return vs Nifty],"&gt;=10")/Table3[[#This Row],[Count]]</f>
        <v>0.625</v>
      </c>
      <c r="H16" s="1">
        <f>COUNTIFS(Table2[Sub-Sector],Table3[[#This Row],[Sub-Sector]],Table2[RSI Exponential â€“ 14D],"&gt;=50")/Table3[[#This Row],[Count]]</f>
        <v>0.625</v>
      </c>
      <c r="I16" s="1">
        <f>COUNTIFS(Table2[Sub-Sector],Table3[[#This Row],[Sub-Sector]],Table2[Relative Volume],"&gt;=1")/Table3[[#This Row],[Count]]</f>
        <v>0.25</v>
      </c>
      <c r="J16" s="1">
        <f>COUNTIFS(Table2[Sub-Sector],Table3[[#This Row],[Sub-Sector]],Table2[% Away From Day Low],"&gt;=0.05")/Table3[[#This Row],[Count]]</f>
        <v>0</v>
      </c>
      <c r="K16" s="1">
        <f>COUNTIFS(Table2[Sub-Sector],Table3[[#This Row],[Sub-Sector]],Table2[% Away From Day High],"&lt;=0.05")/Table3[[#This Row],[Count]]</f>
        <v>1</v>
      </c>
      <c r="L16" s="1">
        <f>COUNTIFS(Table2[Sub-Sector],Table3[[#This Row],[Sub-Sector]],Table2[% Away From Current Week Low],"&gt;=0.05")/Table3[[#This Row],[Count]]</f>
        <v>0.375</v>
      </c>
      <c r="M16" s="1">
        <f>COUNTIFS(Table2[Sub-Sector],Table3[[#This Row],[Sub-Sector]],Table2[% Away From Current Week High],"&lt;=0.05")/Table3[[#This Row],[Count]]</f>
        <v>0.875</v>
      </c>
      <c r="N16" s="1">
        <f>COUNTIFS(Table2[Sub-Sector],Table3[[#This Row],[Sub-Sector]],Table2[% Away From Current Month Low],"&gt;=0.05")/Table3[[#This Row],[Count]]</f>
        <v>0.625</v>
      </c>
      <c r="O16" s="1">
        <f>COUNTIFS(Table2[Sub-Sector],Table3[[#This Row],[Sub-Sector]],Table2[% Away From Current Month High],"&lt;=0.05")/Table3[[#This Row],[Count]]</f>
        <v>0.625</v>
      </c>
      <c r="P16" s="1">
        <f>COUNTIFS(Table2[Sub-Sector],Table3[[#This Row],[Sub-Sector]],Table2[% Away From 52W High],"&lt;=10")/Table3[[#This Row],[Count]]</f>
        <v>0.25</v>
      </c>
      <c r="Q16" s="1">
        <f>COUNTIFS(Table2[Sub-Sector],Table3[[#This Row],[Sub-Sector]],Table2[% Away From 52W Low],"&gt;=10")/Table3[[#This Row],[Count]]</f>
        <v>0.875</v>
      </c>
      <c r="R16" s="1">
        <f>COUNTIFS(Table2[Sub-Sector],Table3[[#This Row],[Sub-Sector]],Table2[% Price above 20 EMA],"&gt;=0")/Table3[[#This Row],[Count]]</f>
        <v>0.625</v>
      </c>
      <c r="S16" s="1">
        <f>COUNTIFS(Table2[Sub-Sector],Table3[[#This Row],[Sub-Sector]],Table2[% Price above 50 EMA],"&gt;=0")/Table3[[#This Row],[Count]]</f>
        <v>0.625</v>
      </c>
      <c r="T16" s="1">
        <f>COUNTIFS(Table2[Sub-Sector],Table3[[#This Row],[Sub-Sector]],Table2[% Price above 200 EMA],"&gt;=0")/Table3[[#This Row],[Count]]</f>
        <v>0.625</v>
      </c>
      <c r="U16" s="1">
        <f>COUNTIFS(Table2[Sub-Sector],Table3[[#This Row],[Sub-Sector]],Table2[Rate of Change - Zone],"Positive")/Table3[[#This Row],[Count]]</f>
        <v>0.625</v>
      </c>
      <c r="V16" s="1">
        <f>COUNTIFS(Table2[Sub-Sector],Table3[[#This Row],[Sub-Sector]],Table2[Sharpe Ratio],"&gt;=0.10")/Table3[[#This Row],[Count]]</f>
        <v>0</v>
      </c>
      <c r="W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182</v>
      </c>
      <c r="X16">
        <f>_xlfn.RANK.AVG(Table3[[#This Row],[Score]],Table3[Score],1)</f>
        <v>7</v>
      </c>
      <c r="Y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134.5</v>
      </c>
      <c r="Z16">
        <f>_xlfn.RANK.AVG(Table3[[#This Row],[Score 2 ]],Table3[[Score 2 ]],1)</f>
        <v>15</v>
      </c>
    </row>
    <row r="17" spans="1:26" x14ac:dyDescent="0.3">
      <c r="A17" t="s">
        <v>287</v>
      </c>
      <c r="B17">
        <f>COUNTIFS(Table2[Sub-Sector],Table3[[#This Row],[Sub-Sector]])</f>
        <v>3</v>
      </c>
      <c r="C17" s="1">
        <f>COUNTIFS(Table2[Sub-Sector],Table3[[#This Row],[Sub-Sector]],Table2[Uptrend],"Uptrend")/Table3[[#This Row],[Count]]</f>
        <v>0.33333333333333331</v>
      </c>
      <c r="D17" s="1">
        <f>COUNTIFS(Table2[Sub-Sector],Table3[[#This Row],[Sub-Sector]],Table2[1W Return vs Nifty],"&gt;=5")/Table3[[#This Row],[Count]]</f>
        <v>0.33333333333333331</v>
      </c>
      <c r="E17" s="1">
        <f>COUNTIFS(Table2[Sub-Sector],Table3[[#This Row],[Sub-Sector]],Table2[1M Return vs Nifty],"&gt;=5")/Table3[[#This Row],[Count]]</f>
        <v>0.33333333333333331</v>
      </c>
      <c r="F17" s="1">
        <f>COUNTIFS(Table2[Sub-Sector],Table3[[#This Row],[Sub-Sector]],Table2[6M Return vs Nifty],"&gt;=10")/Table3[[#This Row],[Count]]</f>
        <v>0.33333333333333331</v>
      </c>
      <c r="G17" s="1">
        <f>COUNTIFS(Table2[Sub-Sector],Table3[[#This Row],[Sub-Sector]],Table2[1Y Return vs Nifty],"&gt;=10")/Table3[[#This Row],[Count]]</f>
        <v>1</v>
      </c>
      <c r="H17" s="1">
        <f>COUNTIFS(Table2[Sub-Sector],Table3[[#This Row],[Sub-Sector]],Table2[RSI Exponential â€“ 14D],"&gt;=50")/Table3[[#This Row],[Count]]</f>
        <v>0.66666666666666663</v>
      </c>
      <c r="I17" s="1">
        <f>COUNTIFS(Table2[Sub-Sector],Table3[[#This Row],[Sub-Sector]],Table2[Relative Volume],"&gt;=1")/Table3[[#This Row],[Count]]</f>
        <v>0.33333333333333331</v>
      </c>
      <c r="J17" s="1">
        <f>COUNTIFS(Table2[Sub-Sector],Table3[[#This Row],[Sub-Sector]],Table2[% Away From Day Low],"&gt;=0.05")/Table3[[#This Row],[Count]]</f>
        <v>0</v>
      </c>
      <c r="K17" s="1">
        <f>COUNTIFS(Table2[Sub-Sector],Table3[[#This Row],[Sub-Sector]],Table2[% Away From Day High],"&lt;=0.05")/Table3[[#This Row],[Count]]</f>
        <v>1</v>
      </c>
      <c r="L17" s="1">
        <f>COUNTIFS(Table2[Sub-Sector],Table3[[#This Row],[Sub-Sector]],Table2[% Away From Current Week Low],"&gt;=0.05")/Table3[[#This Row],[Count]]</f>
        <v>0.33333333333333331</v>
      </c>
      <c r="M17" s="1">
        <f>COUNTIFS(Table2[Sub-Sector],Table3[[#This Row],[Sub-Sector]],Table2[% Away From Current Week High],"&lt;=0.05")/Table3[[#This Row],[Count]]</f>
        <v>1</v>
      </c>
      <c r="N17" s="1">
        <f>COUNTIFS(Table2[Sub-Sector],Table3[[#This Row],[Sub-Sector]],Table2[% Away From Current Month Low],"&gt;=0.05")/Table3[[#This Row],[Count]]</f>
        <v>0.66666666666666663</v>
      </c>
      <c r="O17" s="1">
        <f>COUNTIFS(Table2[Sub-Sector],Table3[[#This Row],[Sub-Sector]],Table2[% Away From Current Month High],"&lt;=0.05")/Table3[[#This Row],[Count]]</f>
        <v>0</v>
      </c>
      <c r="P17" s="1">
        <f>COUNTIFS(Table2[Sub-Sector],Table3[[#This Row],[Sub-Sector]],Table2[% Away From 52W High],"&lt;=10")/Table3[[#This Row],[Count]]</f>
        <v>0</v>
      </c>
      <c r="Q17" s="1">
        <f>COUNTIFS(Table2[Sub-Sector],Table3[[#This Row],[Sub-Sector]],Table2[% Away From 52W Low],"&gt;=10")/Table3[[#This Row],[Count]]</f>
        <v>1</v>
      </c>
      <c r="R17" s="1">
        <f>COUNTIFS(Table2[Sub-Sector],Table3[[#This Row],[Sub-Sector]],Table2[% Price above 20 EMA],"&gt;=0")/Table3[[#This Row],[Count]]</f>
        <v>0.66666666666666663</v>
      </c>
      <c r="S17" s="1">
        <f>COUNTIFS(Table2[Sub-Sector],Table3[[#This Row],[Sub-Sector]],Table2[% Price above 50 EMA],"&gt;=0")/Table3[[#This Row],[Count]]</f>
        <v>0.33333333333333331</v>
      </c>
      <c r="T17" s="1">
        <f>COUNTIFS(Table2[Sub-Sector],Table3[[#This Row],[Sub-Sector]],Table2[% Price above 200 EMA],"&gt;=0")/Table3[[#This Row],[Count]]</f>
        <v>0.66666666666666663</v>
      </c>
      <c r="U17" s="1">
        <f>COUNTIFS(Table2[Sub-Sector],Table3[[#This Row],[Sub-Sector]],Table2[Rate of Change - Zone],"Positive")/Table3[[#This Row],[Count]]</f>
        <v>0.33333333333333331</v>
      </c>
      <c r="V17" s="1">
        <f>COUNTIFS(Table2[Sub-Sector],Table3[[#This Row],[Sub-Sector]],Table2[Sharpe Ratio],"&gt;=0.10")/Table3[[#This Row],[Count]]</f>
        <v>0.33333333333333331</v>
      </c>
      <c r="W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184.5</v>
      </c>
      <c r="X17">
        <f>_xlfn.RANK.AVG(Table3[[#This Row],[Score]],Table3[Score],1)</f>
        <v>8</v>
      </c>
      <c r="Y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136</v>
      </c>
      <c r="Z17">
        <f>_xlfn.RANK.AVG(Table3[[#This Row],[Score 2 ]],Table3[[Score 2 ]],1)</f>
        <v>16</v>
      </c>
    </row>
    <row r="18" spans="1:26" x14ac:dyDescent="0.3">
      <c r="A18" t="s">
        <v>270</v>
      </c>
      <c r="B18">
        <f>COUNTIFS(Table2[Sub-Sector],Table3[[#This Row],[Sub-Sector]])</f>
        <v>11</v>
      </c>
      <c r="C18" s="1">
        <f>COUNTIFS(Table2[Sub-Sector],Table3[[#This Row],[Sub-Sector]],Table2[Uptrend],"Uptrend")/Table3[[#This Row],[Count]]</f>
        <v>0.18181818181818182</v>
      </c>
      <c r="D18" s="1">
        <f>COUNTIFS(Table2[Sub-Sector],Table3[[#This Row],[Sub-Sector]],Table2[1W Return vs Nifty],"&gt;=5")/Table3[[#This Row],[Count]]</f>
        <v>9.0909090909090912E-2</v>
      </c>
      <c r="E18" s="1">
        <f>COUNTIFS(Table2[Sub-Sector],Table3[[#This Row],[Sub-Sector]],Table2[1M Return vs Nifty],"&gt;=5")/Table3[[#This Row],[Count]]</f>
        <v>0</v>
      </c>
      <c r="F18" s="1">
        <f>COUNTIFS(Table2[Sub-Sector],Table3[[#This Row],[Sub-Sector]],Table2[6M Return vs Nifty],"&gt;=10")/Table3[[#This Row],[Count]]</f>
        <v>0.63636363636363635</v>
      </c>
      <c r="G18" s="1">
        <f>COUNTIFS(Table2[Sub-Sector],Table3[[#This Row],[Sub-Sector]],Table2[1Y Return vs Nifty],"&gt;=10")/Table3[[#This Row],[Count]]</f>
        <v>0.63636363636363635</v>
      </c>
      <c r="H18" s="1">
        <f>COUNTIFS(Table2[Sub-Sector],Table3[[#This Row],[Sub-Sector]],Table2[RSI Exponential â€“ 14D],"&gt;=50")/Table3[[#This Row],[Count]]</f>
        <v>0.36363636363636365</v>
      </c>
      <c r="I18" s="1">
        <f>COUNTIFS(Table2[Sub-Sector],Table3[[#This Row],[Sub-Sector]],Table2[Relative Volume],"&gt;=1")/Table3[[#This Row],[Count]]</f>
        <v>0.36363636363636365</v>
      </c>
      <c r="J18" s="1">
        <f>COUNTIFS(Table2[Sub-Sector],Table3[[#This Row],[Sub-Sector]],Table2[% Away From Day Low],"&gt;=0.05")/Table3[[#This Row],[Count]]</f>
        <v>0</v>
      </c>
      <c r="K18" s="1">
        <f>COUNTIFS(Table2[Sub-Sector],Table3[[#This Row],[Sub-Sector]],Table2[% Away From Day High],"&lt;=0.05")/Table3[[#This Row],[Count]]</f>
        <v>1</v>
      </c>
      <c r="L18" s="1">
        <f>COUNTIFS(Table2[Sub-Sector],Table3[[#This Row],[Sub-Sector]],Table2[% Away From Current Week Low],"&gt;=0.05")/Table3[[#This Row],[Count]]</f>
        <v>9.0909090909090912E-2</v>
      </c>
      <c r="M18" s="1">
        <f>COUNTIFS(Table2[Sub-Sector],Table3[[#This Row],[Sub-Sector]],Table2[% Away From Current Week High],"&lt;=0.05")/Table3[[#This Row],[Count]]</f>
        <v>0.63636363636363635</v>
      </c>
      <c r="N18" s="1">
        <f>COUNTIFS(Table2[Sub-Sector],Table3[[#This Row],[Sub-Sector]],Table2[% Away From Current Month Low],"&gt;=0.05")/Table3[[#This Row],[Count]]</f>
        <v>0.36363636363636365</v>
      </c>
      <c r="O18" s="1">
        <f>COUNTIFS(Table2[Sub-Sector],Table3[[#This Row],[Sub-Sector]],Table2[% Away From Current Month High],"&lt;=0.05")/Table3[[#This Row],[Count]]</f>
        <v>0.27272727272727271</v>
      </c>
      <c r="P18" s="1">
        <f>COUNTIFS(Table2[Sub-Sector],Table3[[#This Row],[Sub-Sector]],Table2[% Away From 52W High],"&lt;=10")/Table3[[#This Row],[Count]]</f>
        <v>9.0909090909090912E-2</v>
      </c>
      <c r="Q18" s="1">
        <f>COUNTIFS(Table2[Sub-Sector],Table3[[#This Row],[Sub-Sector]],Table2[% Away From 52W Low],"&gt;=10")/Table3[[#This Row],[Count]]</f>
        <v>0.81818181818181823</v>
      </c>
      <c r="R18" s="1">
        <f>COUNTIFS(Table2[Sub-Sector],Table3[[#This Row],[Sub-Sector]],Table2[% Price above 20 EMA],"&gt;=0")/Table3[[#This Row],[Count]]</f>
        <v>0.27272727272727271</v>
      </c>
      <c r="S18" s="1">
        <f>COUNTIFS(Table2[Sub-Sector],Table3[[#This Row],[Sub-Sector]],Table2[% Price above 50 EMA],"&gt;=0")/Table3[[#This Row],[Count]]</f>
        <v>0.18181818181818182</v>
      </c>
      <c r="T18" s="1">
        <f>COUNTIFS(Table2[Sub-Sector],Table3[[#This Row],[Sub-Sector]],Table2[% Price above 200 EMA],"&gt;=0")/Table3[[#This Row],[Count]]</f>
        <v>0.63636363636363635</v>
      </c>
      <c r="U18" s="1">
        <f>COUNTIFS(Table2[Sub-Sector],Table3[[#This Row],[Sub-Sector]],Table2[Rate of Change - Zone],"Positive")/Table3[[#This Row],[Count]]</f>
        <v>0.27272727272727271</v>
      </c>
      <c r="V18" s="1">
        <f>COUNTIFS(Table2[Sub-Sector],Table3[[#This Row],[Sub-Sector]],Table2[Sharpe Ratio],"&gt;=0.10")/Table3[[#This Row],[Count]]</f>
        <v>0.18181818181818182</v>
      </c>
      <c r="W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282</v>
      </c>
      <c r="X18">
        <f>_xlfn.RANK.AVG(Table3[[#This Row],[Score]],Table3[Score],1)</f>
        <v>19</v>
      </c>
      <c r="Y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137</v>
      </c>
      <c r="Z18">
        <f>_xlfn.RANK.AVG(Table3[[#This Row],[Score 2 ]],Table3[[Score 2 ]],1)</f>
        <v>17</v>
      </c>
    </row>
    <row r="19" spans="1:26" x14ac:dyDescent="0.3">
      <c r="A19" t="s">
        <v>666</v>
      </c>
      <c r="B19">
        <f>COUNTIFS(Table2[Sub-Sector],Table3[[#This Row],[Sub-Sector]])</f>
        <v>4</v>
      </c>
      <c r="C19" s="1">
        <f>COUNTIFS(Table2[Sub-Sector],Table3[[#This Row],[Sub-Sector]],Table2[Uptrend],"Uptrend")/Table3[[#This Row],[Count]]</f>
        <v>0.25</v>
      </c>
      <c r="D19" s="1">
        <f>COUNTIFS(Table2[Sub-Sector],Table3[[#This Row],[Sub-Sector]],Table2[1W Return vs Nifty],"&gt;=5")/Table3[[#This Row],[Count]]</f>
        <v>0</v>
      </c>
      <c r="E19" s="1">
        <f>COUNTIFS(Table2[Sub-Sector],Table3[[#This Row],[Sub-Sector]],Table2[1M Return vs Nifty],"&gt;=5")/Table3[[#This Row],[Count]]</f>
        <v>0.5</v>
      </c>
      <c r="F19" s="1">
        <f>COUNTIFS(Table2[Sub-Sector],Table3[[#This Row],[Sub-Sector]],Table2[6M Return vs Nifty],"&gt;=10")/Table3[[#This Row],[Count]]</f>
        <v>0.25</v>
      </c>
      <c r="G19" s="1">
        <f>COUNTIFS(Table2[Sub-Sector],Table3[[#This Row],[Sub-Sector]],Table2[1Y Return vs Nifty],"&gt;=10")/Table3[[#This Row],[Count]]</f>
        <v>0.5</v>
      </c>
      <c r="H19" s="1">
        <f>COUNTIFS(Table2[Sub-Sector],Table3[[#This Row],[Sub-Sector]],Table2[RSI Exponential â€“ 14D],"&gt;=50")/Table3[[#This Row],[Count]]</f>
        <v>0.5</v>
      </c>
      <c r="I19" s="1">
        <f>COUNTIFS(Table2[Sub-Sector],Table3[[#This Row],[Sub-Sector]],Table2[Relative Volume],"&gt;=1")/Table3[[#This Row],[Count]]</f>
        <v>0.75</v>
      </c>
      <c r="J19" s="1">
        <f>COUNTIFS(Table2[Sub-Sector],Table3[[#This Row],[Sub-Sector]],Table2[% Away From Day Low],"&gt;=0.05")/Table3[[#This Row],[Count]]</f>
        <v>0</v>
      </c>
      <c r="K19" s="1">
        <f>COUNTIFS(Table2[Sub-Sector],Table3[[#This Row],[Sub-Sector]],Table2[% Away From Day High],"&lt;=0.05")/Table3[[#This Row],[Count]]</f>
        <v>1</v>
      </c>
      <c r="L19" s="1">
        <f>COUNTIFS(Table2[Sub-Sector],Table3[[#This Row],[Sub-Sector]],Table2[% Away From Current Week Low],"&gt;=0.05")/Table3[[#This Row],[Count]]</f>
        <v>0</v>
      </c>
      <c r="M19" s="1">
        <f>COUNTIFS(Table2[Sub-Sector],Table3[[#This Row],[Sub-Sector]],Table2[% Away From Current Week High],"&lt;=0.05")/Table3[[#This Row],[Count]]</f>
        <v>0.75</v>
      </c>
      <c r="N19" s="1">
        <f>COUNTIFS(Table2[Sub-Sector],Table3[[#This Row],[Sub-Sector]],Table2[% Away From Current Month Low],"&gt;=0.05")/Table3[[#This Row],[Count]]</f>
        <v>0.5</v>
      </c>
      <c r="O19" s="1">
        <f>COUNTIFS(Table2[Sub-Sector],Table3[[#This Row],[Sub-Sector]],Table2[% Away From Current Month High],"&lt;=0.05")/Table3[[#This Row],[Count]]</f>
        <v>0</v>
      </c>
      <c r="P19" s="1">
        <f>COUNTIFS(Table2[Sub-Sector],Table3[[#This Row],[Sub-Sector]],Table2[% Away From 52W High],"&lt;=10")/Table3[[#This Row],[Count]]</f>
        <v>0</v>
      </c>
      <c r="Q19" s="1">
        <f>COUNTIFS(Table2[Sub-Sector],Table3[[#This Row],[Sub-Sector]],Table2[% Away From 52W Low],"&gt;=10")/Table3[[#This Row],[Count]]</f>
        <v>0.75</v>
      </c>
      <c r="R19" s="1">
        <f>COUNTIFS(Table2[Sub-Sector],Table3[[#This Row],[Sub-Sector]],Table2[% Price above 20 EMA],"&gt;=0")/Table3[[#This Row],[Count]]</f>
        <v>0.5</v>
      </c>
      <c r="S19" s="1">
        <f>COUNTIFS(Table2[Sub-Sector],Table3[[#This Row],[Sub-Sector]],Table2[% Price above 50 EMA],"&gt;=0")/Table3[[#This Row],[Count]]</f>
        <v>0.5</v>
      </c>
      <c r="T19" s="1">
        <f>COUNTIFS(Table2[Sub-Sector],Table3[[#This Row],[Sub-Sector]],Table2[% Price above 200 EMA],"&gt;=0")/Table3[[#This Row],[Count]]</f>
        <v>0.75</v>
      </c>
      <c r="U19" s="1">
        <f>COUNTIFS(Table2[Sub-Sector],Table3[[#This Row],[Sub-Sector]],Table2[Rate of Change - Zone],"Positive")/Table3[[#This Row],[Count]]</f>
        <v>0.5</v>
      </c>
      <c r="V19" s="1">
        <f>COUNTIFS(Table2[Sub-Sector],Table3[[#This Row],[Sub-Sector]],Table2[Sharpe Ratio],"&gt;=0.10")/Table3[[#This Row],[Count]]</f>
        <v>0.25</v>
      </c>
      <c r="W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260.5</v>
      </c>
      <c r="X19">
        <f>_xlfn.RANK.AVG(Table3[[#This Row],[Score]],Table3[Score],1)</f>
        <v>16</v>
      </c>
      <c r="Y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140.5</v>
      </c>
      <c r="Z19">
        <f>_xlfn.RANK.AVG(Table3[[#This Row],[Score 2 ]],Table3[[Score 2 ]],1)</f>
        <v>18</v>
      </c>
    </row>
    <row r="20" spans="1:26" x14ac:dyDescent="0.3">
      <c r="A20" t="s">
        <v>218</v>
      </c>
      <c r="B20">
        <f>COUNTIFS(Table2[Sub-Sector],Table3[[#This Row],[Sub-Sector]])</f>
        <v>6</v>
      </c>
      <c r="C20" s="1">
        <f>COUNTIFS(Table2[Sub-Sector],Table3[[#This Row],[Sub-Sector]],Table2[Uptrend],"Uptrend")/Table3[[#This Row],[Count]]</f>
        <v>0.16666666666666666</v>
      </c>
      <c r="D20" s="1">
        <f>COUNTIFS(Table2[Sub-Sector],Table3[[#This Row],[Sub-Sector]],Table2[1W Return vs Nifty],"&gt;=5")/Table3[[#This Row],[Count]]</f>
        <v>0</v>
      </c>
      <c r="E20" s="1">
        <f>COUNTIFS(Table2[Sub-Sector],Table3[[#This Row],[Sub-Sector]],Table2[1M Return vs Nifty],"&gt;=5")/Table3[[#This Row],[Count]]</f>
        <v>0.16666666666666666</v>
      </c>
      <c r="F20" s="1">
        <f>COUNTIFS(Table2[Sub-Sector],Table3[[#This Row],[Sub-Sector]],Table2[6M Return vs Nifty],"&gt;=10")/Table3[[#This Row],[Count]]</f>
        <v>0.16666666666666666</v>
      </c>
      <c r="G20" s="1">
        <f>COUNTIFS(Table2[Sub-Sector],Table3[[#This Row],[Sub-Sector]],Table2[1Y Return vs Nifty],"&gt;=10")/Table3[[#This Row],[Count]]</f>
        <v>0.5</v>
      </c>
      <c r="H20" s="1">
        <f>COUNTIFS(Table2[Sub-Sector],Table3[[#This Row],[Sub-Sector]],Table2[RSI Exponential â€“ 14D],"&gt;=50")/Table3[[#This Row],[Count]]</f>
        <v>0.5</v>
      </c>
      <c r="I20" s="1">
        <f>COUNTIFS(Table2[Sub-Sector],Table3[[#This Row],[Sub-Sector]],Table2[Relative Volume],"&gt;=1")/Table3[[#This Row],[Count]]</f>
        <v>0.66666666666666663</v>
      </c>
      <c r="J20" s="1">
        <f>COUNTIFS(Table2[Sub-Sector],Table3[[#This Row],[Sub-Sector]],Table2[% Away From Day Low],"&gt;=0.05")/Table3[[#This Row],[Count]]</f>
        <v>0</v>
      </c>
      <c r="K20" s="1">
        <f>COUNTIFS(Table2[Sub-Sector],Table3[[#This Row],[Sub-Sector]],Table2[% Away From Day High],"&lt;=0.05")/Table3[[#This Row],[Count]]</f>
        <v>1</v>
      </c>
      <c r="L20" s="1">
        <f>COUNTIFS(Table2[Sub-Sector],Table3[[#This Row],[Sub-Sector]],Table2[% Away From Current Week Low],"&gt;=0.05")/Table3[[#This Row],[Count]]</f>
        <v>0.33333333333333331</v>
      </c>
      <c r="M20" s="1">
        <f>COUNTIFS(Table2[Sub-Sector],Table3[[#This Row],[Sub-Sector]],Table2[% Away From Current Week High],"&lt;=0.05")/Table3[[#This Row],[Count]]</f>
        <v>0.83333333333333337</v>
      </c>
      <c r="N20" s="1">
        <f>COUNTIFS(Table2[Sub-Sector],Table3[[#This Row],[Sub-Sector]],Table2[% Away From Current Month Low],"&gt;=0.05")/Table3[[#This Row],[Count]]</f>
        <v>0.33333333333333331</v>
      </c>
      <c r="O20" s="1">
        <f>COUNTIFS(Table2[Sub-Sector],Table3[[#This Row],[Sub-Sector]],Table2[% Away From Current Month High],"&lt;=0.05")/Table3[[#This Row],[Count]]</f>
        <v>0.33333333333333331</v>
      </c>
      <c r="P20" s="1">
        <f>COUNTIFS(Table2[Sub-Sector],Table3[[#This Row],[Sub-Sector]],Table2[% Away From 52W High],"&lt;=10")/Table3[[#This Row],[Count]]</f>
        <v>0.16666666666666666</v>
      </c>
      <c r="Q20" s="1">
        <f>COUNTIFS(Table2[Sub-Sector],Table3[[#This Row],[Sub-Sector]],Table2[% Away From 52W Low],"&gt;=10")/Table3[[#This Row],[Count]]</f>
        <v>0.83333333333333337</v>
      </c>
      <c r="R20" s="1">
        <f>COUNTIFS(Table2[Sub-Sector],Table3[[#This Row],[Sub-Sector]],Table2[% Price above 20 EMA],"&gt;=0")/Table3[[#This Row],[Count]]</f>
        <v>0.33333333333333331</v>
      </c>
      <c r="S20" s="1">
        <f>COUNTIFS(Table2[Sub-Sector],Table3[[#This Row],[Sub-Sector]],Table2[% Price above 50 EMA],"&gt;=0")/Table3[[#This Row],[Count]]</f>
        <v>0.33333333333333331</v>
      </c>
      <c r="T20" s="1">
        <f>COUNTIFS(Table2[Sub-Sector],Table3[[#This Row],[Sub-Sector]],Table2[% Price above 200 EMA],"&gt;=0")/Table3[[#This Row],[Count]]</f>
        <v>0.33333333333333331</v>
      </c>
      <c r="U20" s="1">
        <f>COUNTIFS(Table2[Sub-Sector],Table3[[#This Row],[Sub-Sector]],Table2[Rate of Change - Zone],"Positive")/Table3[[#This Row],[Count]]</f>
        <v>0.66666666666666663</v>
      </c>
      <c r="V20" s="1">
        <f>COUNTIFS(Table2[Sub-Sector],Table3[[#This Row],[Sub-Sector]],Table2[Sharpe Ratio],"&gt;=0.10")/Table3[[#This Row],[Count]]</f>
        <v>0.66666666666666663</v>
      </c>
      <c r="W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295</v>
      </c>
      <c r="X20">
        <f>_xlfn.RANK.AVG(Table3[[#This Row],[Score]],Table3[Score],1)</f>
        <v>24</v>
      </c>
      <c r="Y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144</v>
      </c>
      <c r="Z20">
        <f>_xlfn.RANK.AVG(Table3[[#This Row],[Score 2 ]],Table3[[Score 2 ]],1)</f>
        <v>19</v>
      </c>
    </row>
    <row r="21" spans="1:26" x14ac:dyDescent="0.3">
      <c r="A21" t="s">
        <v>57</v>
      </c>
      <c r="B21">
        <f>COUNTIFS(Table2[Sub-Sector],Table3[[#This Row],[Sub-Sector]])</f>
        <v>4</v>
      </c>
      <c r="C21" s="1">
        <f>COUNTIFS(Table2[Sub-Sector],Table3[[#This Row],[Sub-Sector]],Table2[Uptrend],"Uptrend")/Table3[[#This Row],[Count]]</f>
        <v>0.25</v>
      </c>
      <c r="D21" s="1">
        <f>COUNTIFS(Table2[Sub-Sector],Table3[[#This Row],[Sub-Sector]],Table2[1W Return vs Nifty],"&gt;=5")/Table3[[#This Row],[Count]]</f>
        <v>0</v>
      </c>
      <c r="E21" s="1">
        <f>COUNTIFS(Table2[Sub-Sector],Table3[[#This Row],[Sub-Sector]],Table2[1M Return vs Nifty],"&gt;=5")/Table3[[#This Row],[Count]]</f>
        <v>0</v>
      </c>
      <c r="F21" s="1">
        <f>COUNTIFS(Table2[Sub-Sector],Table3[[#This Row],[Sub-Sector]],Table2[6M Return vs Nifty],"&gt;=10")/Table3[[#This Row],[Count]]</f>
        <v>0.25</v>
      </c>
      <c r="G21" s="1">
        <f>COUNTIFS(Table2[Sub-Sector],Table3[[#This Row],[Sub-Sector]],Table2[1Y Return vs Nifty],"&gt;=10")/Table3[[#This Row],[Count]]</f>
        <v>0.5</v>
      </c>
      <c r="H21" s="1">
        <f>COUNTIFS(Table2[Sub-Sector],Table3[[#This Row],[Sub-Sector]],Table2[RSI Exponential â€“ 14D],"&gt;=50")/Table3[[#This Row],[Count]]</f>
        <v>0.25</v>
      </c>
      <c r="I21" s="1">
        <f>COUNTIFS(Table2[Sub-Sector],Table3[[#This Row],[Sub-Sector]],Table2[Relative Volume],"&gt;=1")/Table3[[#This Row],[Count]]</f>
        <v>0.5</v>
      </c>
      <c r="J21" s="1">
        <f>COUNTIFS(Table2[Sub-Sector],Table3[[#This Row],[Sub-Sector]],Table2[% Away From Day Low],"&gt;=0.05")/Table3[[#This Row],[Count]]</f>
        <v>0</v>
      </c>
      <c r="K21" s="1">
        <f>COUNTIFS(Table2[Sub-Sector],Table3[[#This Row],[Sub-Sector]],Table2[% Away From Day High],"&lt;=0.05")/Table3[[#This Row],[Count]]</f>
        <v>1</v>
      </c>
      <c r="L21" s="1">
        <f>COUNTIFS(Table2[Sub-Sector],Table3[[#This Row],[Sub-Sector]],Table2[% Away From Current Week Low],"&gt;=0.05")/Table3[[#This Row],[Count]]</f>
        <v>0.25</v>
      </c>
      <c r="M21" s="1">
        <f>COUNTIFS(Table2[Sub-Sector],Table3[[#This Row],[Sub-Sector]],Table2[% Away From Current Week High],"&lt;=0.05")/Table3[[#This Row],[Count]]</f>
        <v>1</v>
      </c>
      <c r="N21" s="1">
        <f>COUNTIFS(Table2[Sub-Sector],Table3[[#This Row],[Sub-Sector]],Table2[% Away From Current Month Low],"&gt;=0.05")/Table3[[#This Row],[Count]]</f>
        <v>0.25</v>
      </c>
      <c r="O21" s="1">
        <f>COUNTIFS(Table2[Sub-Sector],Table3[[#This Row],[Sub-Sector]],Table2[% Away From Current Month High],"&lt;=0.05")/Table3[[#This Row],[Count]]</f>
        <v>0.5</v>
      </c>
      <c r="P21" s="1">
        <f>COUNTIFS(Table2[Sub-Sector],Table3[[#This Row],[Sub-Sector]],Table2[% Away From 52W High],"&lt;=10")/Table3[[#This Row],[Count]]</f>
        <v>0.25</v>
      </c>
      <c r="Q21" s="1">
        <f>COUNTIFS(Table2[Sub-Sector],Table3[[#This Row],[Sub-Sector]],Table2[% Away From 52W Low],"&gt;=10")/Table3[[#This Row],[Count]]</f>
        <v>1</v>
      </c>
      <c r="R21" s="1">
        <f>COUNTIFS(Table2[Sub-Sector],Table3[[#This Row],[Sub-Sector]],Table2[% Price above 20 EMA],"&gt;=0")/Table3[[#This Row],[Count]]</f>
        <v>0.25</v>
      </c>
      <c r="S21" s="1">
        <f>COUNTIFS(Table2[Sub-Sector],Table3[[#This Row],[Sub-Sector]],Table2[% Price above 50 EMA],"&gt;=0")/Table3[[#This Row],[Count]]</f>
        <v>0.25</v>
      </c>
      <c r="T21" s="1">
        <f>COUNTIFS(Table2[Sub-Sector],Table3[[#This Row],[Sub-Sector]],Table2[% Price above 200 EMA],"&gt;=0")/Table3[[#This Row],[Count]]</f>
        <v>0.25</v>
      </c>
      <c r="U21" s="1">
        <f>COUNTIFS(Table2[Sub-Sector],Table3[[#This Row],[Sub-Sector]],Table2[Rate of Change - Zone],"Positive")/Table3[[#This Row],[Count]]</f>
        <v>0.5</v>
      </c>
      <c r="V21" s="1">
        <f>COUNTIFS(Table2[Sub-Sector],Table3[[#This Row],[Sub-Sector]],Table2[Sharpe Ratio],"&gt;=0.10")/Table3[[#This Row],[Count]]</f>
        <v>0.5</v>
      </c>
      <c r="W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347.5</v>
      </c>
      <c r="X21">
        <f>_xlfn.RANK.AVG(Table3[[#This Row],[Score]],Table3[Score],1)</f>
        <v>35</v>
      </c>
      <c r="Y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153</v>
      </c>
      <c r="Z21">
        <f>_xlfn.RANK.AVG(Table3[[#This Row],[Score 2 ]],Table3[[Score 2 ]],1)</f>
        <v>20</v>
      </c>
    </row>
    <row r="22" spans="1:26" x14ac:dyDescent="0.3">
      <c r="A22" t="s">
        <v>374</v>
      </c>
      <c r="B22">
        <f>COUNTIFS(Table2[Sub-Sector],Table3[[#This Row],[Sub-Sector]])</f>
        <v>4</v>
      </c>
      <c r="C22" s="1">
        <f>COUNTIFS(Table2[Sub-Sector],Table3[[#This Row],[Sub-Sector]],Table2[Uptrend],"Uptrend")/Table3[[#This Row],[Count]]</f>
        <v>1</v>
      </c>
      <c r="D22" s="1">
        <f>COUNTIFS(Table2[Sub-Sector],Table3[[#This Row],[Sub-Sector]],Table2[1W Return vs Nifty],"&gt;=5")/Table3[[#This Row],[Count]]</f>
        <v>0.25</v>
      </c>
      <c r="E22" s="1">
        <f>COUNTIFS(Table2[Sub-Sector],Table3[[#This Row],[Sub-Sector]],Table2[1M Return vs Nifty],"&gt;=5")/Table3[[#This Row],[Count]]</f>
        <v>0.5</v>
      </c>
      <c r="F22" s="1">
        <f>COUNTIFS(Table2[Sub-Sector],Table3[[#This Row],[Sub-Sector]],Table2[6M Return vs Nifty],"&gt;=10")/Table3[[#This Row],[Count]]</f>
        <v>1</v>
      </c>
      <c r="G22" s="1">
        <f>COUNTIFS(Table2[Sub-Sector],Table3[[#This Row],[Sub-Sector]],Table2[1Y Return vs Nifty],"&gt;=10")/Table3[[#This Row],[Count]]</f>
        <v>0.75</v>
      </c>
      <c r="H22" s="1">
        <f>COUNTIFS(Table2[Sub-Sector],Table3[[#This Row],[Sub-Sector]],Table2[RSI Exponential â€“ 14D],"&gt;=50")/Table3[[#This Row],[Count]]</f>
        <v>0.75</v>
      </c>
      <c r="I22" s="1">
        <f>COUNTIFS(Table2[Sub-Sector],Table3[[#This Row],[Sub-Sector]],Table2[Relative Volume],"&gt;=1")/Table3[[#This Row],[Count]]</f>
        <v>0</v>
      </c>
      <c r="J22" s="1">
        <f>COUNTIFS(Table2[Sub-Sector],Table3[[#This Row],[Sub-Sector]],Table2[% Away From Day Low],"&gt;=0.05")/Table3[[#This Row],[Count]]</f>
        <v>0</v>
      </c>
      <c r="K22" s="1">
        <f>COUNTIFS(Table2[Sub-Sector],Table3[[#This Row],[Sub-Sector]],Table2[% Away From Day High],"&lt;=0.05")/Table3[[#This Row],[Count]]</f>
        <v>1</v>
      </c>
      <c r="L22" s="1">
        <f>COUNTIFS(Table2[Sub-Sector],Table3[[#This Row],[Sub-Sector]],Table2[% Away From Current Week Low],"&gt;=0.05")/Table3[[#This Row],[Count]]</f>
        <v>1</v>
      </c>
      <c r="M22" s="1">
        <f>COUNTIFS(Table2[Sub-Sector],Table3[[#This Row],[Sub-Sector]],Table2[% Away From Current Week High],"&lt;=0.05")/Table3[[#This Row],[Count]]</f>
        <v>1</v>
      </c>
      <c r="N22" s="1">
        <f>COUNTIFS(Table2[Sub-Sector],Table3[[#This Row],[Sub-Sector]],Table2[% Away From Current Month Low],"&gt;=0.05")/Table3[[#This Row],[Count]]</f>
        <v>1</v>
      </c>
      <c r="O22" s="1">
        <f>COUNTIFS(Table2[Sub-Sector],Table3[[#This Row],[Sub-Sector]],Table2[% Away From Current Month High],"&lt;=0.05")/Table3[[#This Row],[Count]]</f>
        <v>0.25</v>
      </c>
      <c r="P22" s="1">
        <f>COUNTIFS(Table2[Sub-Sector],Table3[[#This Row],[Sub-Sector]],Table2[% Away From 52W High],"&lt;=10")/Table3[[#This Row],[Count]]</f>
        <v>0.75</v>
      </c>
      <c r="Q22" s="1">
        <f>COUNTIFS(Table2[Sub-Sector],Table3[[#This Row],[Sub-Sector]],Table2[% Away From 52W Low],"&gt;=10")/Table3[[#This Row],[Count]]</f>
        <v>1</v>
      </c>
      <c r="R22" s="1">
        <f>COUNTIFS(Table2[Sub-Sector],Table3[[#This Row],[Sub-Sector]],Table2[% Price above 20 EMA],"&gt;=0")/Table3[[#This Row],[Count]]</f>
        <v>0.75</v>
      </c>
      <c r="S22" s="1">
        <f>COUNTIFS(Table2[Sub-Sector],Table3[[#This Row],[Sub-Sector]],Table2[% Price above 50 EMA],"&gt;=0")/Table3[[#This Row],[Count]]</f>
        <v>1</v>
      </c>
      <c r="T22" s="1">
        <f>COUNTIFS(Table2[Sub-Sector],Table3[[#This Row],[Sub-Sector]],Table2[% Price above 200 EMA],"&gt;=0")/Table3[[#This Row],[Count]]</f>
        <v>1</v>
      </c>
      <c r="U22" s="1">
        <f>COUNTIFS(Table2[Sub-Sector],Table3[[#This Row],[Sub-Sector]],Table2[Rate of Change - Zone],"Positive")/Table3[[#This Row],[Count]]</f>
        <v>0.5</v>
      </c>
      <c r="V22" s="1">
        <f>COUNTIFS(Table2[Sub-Sector],Table3[[#This Row],[Sub-Sector]],Table2[Sharpe Ratio],"&gt;=0.10")/Table3[[#This Row],[Count]]</f>
        <v>0.5</v>
      </c>
      <c r="W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180.5</v>
      </c>
      <c r="X22">
        <f>_xlfn.RANK.AVG(Table3[[#This Row],[Score]],Table3[Score],1)</f>
        <v>6</v>
      </c>
      <c r="Y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157</v>
      </c>
      <c r="Z22">
        <f>_xlfn.RANK.AVG(Table3[[#This Row],[Score 2 ]],Table3[[Score 2 ]],1)</f>
        <v>21</v>
      </c>
    </row>
    <row r="23" spans="1:26" x14ac:dyDescent="0.3">
      <c r="A23" t="s">
        <v>361</v>
      </c>
      <c r="B23">
        <f>COUNTIFS(Table2[Sub-Sector],Table3[[#This Row],[Sub-Sector]])</f>
        <v>5</v>
      </c>
      <c r="C23" s="1">
        <f>COUNTIFS(Table2[Sub-Sector],Table3[[#This Row],[Sub-Sector]],Table2[Uptrend],"Uptrend")/Table3[[#This Row],[Count]]</f>
        <v>0.2</v>
      </c>
      <c r="D23" s="1">
        <f>COUNTIFS(Table2[Sub-Sector],Table3[[#This Row],[Sub-Sector]],Table2[1W Return vs Nifty],"&gt;=5")/Table3[[#This Row],[Count]]</f>
        <v>0</v>
      </c>
      <c r="E23" s="1">
        <f>COUNTIFS(Table2[Sub-Sector],Table3[[#This Row],[Sub-Sector]],Table2[1M Return vs Nifty],"&gt;=5")/Table3[[#This Row],[Count]]</f>
        <v>0</v>
      </c>
      <c r="F23" s="1">
        <f>COUNTIFS(Table2[Sub-Sector],Table3[[#This Row],[Sub-Sector]],Table2[6M Return vs Nifty],"&gt;=10")/Table3[[#This Row],[Count]]</f>
        <v>0.4</v>
      </c>
      <c r="G23" s="1">
        <f>COUNTIFS(Table2[Sub-Sector],Table3[[#This Row],[Sub-Sector]],Table2[1Y Return vs Nifty],"&gt;=10")/Table3[[#This Row],[Count]]</f>
        <v>0.6</v>
      </c>
      <c r="H23" s="1">
        <f>COUNTIFS(Table2[Sub-Sector],Table3[[#This Row],[Sub-Sector]],Table2[RSI Exponential â€“ 14D],"&gt;=50")/Table3[[#This Row],[Count]]</f>
        <v>0.4</v>
      </c>
      <c r="I23" s="1">
        <f>COUNTIFS(Table2[Sub-Sector],Table3[[#This Row],[Sub-Sector]],Table2[Relative Volume],"&gt;=1")/Table3[[#This Row],[Count]]</f>
        <v>0.2</v>
      </c>
      <c r="J23" s="1">
        <f>COUNTIFS(Table2[Sub-Sector],Table3[[#This Row],[Sub-Sector]],Table2[% Away From Day Low],"&gt;=0.05")/Table3[[#This Row],[Count]]</f>
        <v>0</v>
      </c>
      <c r="K23" s="1">
        <f>COUNTIFS(Table2[Sub-Sector],Table3[[#This Row],[Sub-Sector]],Table2[% Away From Day High],"&lt;=0.05")/Table3[[#This Row],[Count]]</f>
        <v>1</v>
      </c>
      <c r="L23" s="1">
        <f>COUNTIFS(Table2[Sub-Sector],Table3[[#This Row],[Sub-Sector]],Table2[% Away From Current Week Low],"&gt;=0.05")/Table3[[#This Row],[Count]]</f>
        <v>0.2</v>
      </c>
      <c r="M23" s="1">
        <f>COUNTIFS(Table2[Sub-Sector],Table3[[#This Row],[Sub-Sector]],Table2[% Away From Current Week High],"&lt;=0.05")/Table3[[#This Row],[Count]]</f>
        <v>0.8</v>
      </c>
      <c r="N23" s="1">
        <f>COUNTIFS(Table2[Sub-Sector],Table3[[#This Row],[Sub-Sector]],Table2[% Away From Current Month Low],"&gt;=0.05")/Table3[[#This Row],[Count]]</f>
        <v>0.4</v>
      </c>
      <c r="O23" s="1">
        <f>COUNTIFS(Table2[Sub-Sector],Table3[[#This Row],[Sub-Sector]],Table2[% Away From Current Month High],"&lt;=0.05")/Table3[[#This Row],[Count]]</f>
        <v>0.2</v>
      </c>
      <c r="P23" s="1">
        <f>COUNTIFS(Table2[Sub-Sector],Table3[[#This Row],[Sub-Sector]],Table2[% Away From 52W High],"&lt;=10")/Table3[[#This Row],[Count]]</f>
        <v>0</v>
      </c>
      <c r="Q23" s="1">
        <f>COUNTIFS(Table2[Sub-Sector],Table3[[#This Row],[Sub-Sector]],Table2[% Away From 52W Low],"&gt;=10")/Table3[[#This Row],[Count]]</f>
        <v>1</v>
      </c>
      <c r="R23" s="1">
        <f>COUNTIFS(Table2[Sub-Sector],Table3[[#This Row],[Sub-Sector]],Table2[% Price above 20 EMA],"&gt;=0")/Table3[[#This Row],[Count]]</f>
        <v>0.4</v>
      </c>
      <c r="S23" s="1">
        <f>COUNTIFS(Table2[Sub-Sector],Table3[[#This Row],[Sub-Sector]],Table2[% Price above 50 EMA],"&gt;=0")/Table3[[#This Row],[Count]]</f>
        <v>0.4</v>
      </c>
      <c r="T23" s="1">
        <f>COUNTIFS(Table2[Sub-Sector],Table3[[#This Row],[Sub-Sector]],Table2[% Price above 200 EMA],"&gt;=0")/Table3[[#This Row],[Count]]</f>
        <v>0.6</v>
      </c>
      <c r="U23" s="1">
        <f>COUNTIFS(Table2[Sub-Sector],Table3[[#This Row],[Sub-Sector]],Table2[Rate of Change - Zone],"Positive")/Table3[[#This Row],[Count]]</f>
        <v>0.6</v>
      </c>
      <c r="V23" s="1">
        <f>COUNTIFS(Table2[Sub-Sector],Table3[[#This Row],[Sub-Sector]],Table2[Sharpe Ratio],"&gt;=0.10")/Table3[[#This Row],[Count]]</f>
        <v>0.2</v>
      </c>
      <c r="W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359.5</v>
      </c>
      <c r="X23">
        <f>_xlfn.RANK.AVG(Table3[[#This Row],[Score]],Table3[Score],1)</f>
        <v>39</v>
      </c>
      <c r="Y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158</v>
      </c>
      <c r="Z23">
        <f>_xlfn.RANK.AVG(Table3[[#This Row],[Score 2 ]],Table3[[Score 2 ]],1)</f>
        <v>22</v>
      </c>
    </row>
    <row r="24" spans="1:26" x14ac:dyDescent="0.3">
      <c r="A24" t="s">
        <v>417</v>
      </c>
      <c r="B24">
        <f>COUNTIFS(Table2[Sub-Sector],Table3[[#This Row],[Sub-Sector]])</f>
        <v>6</v>
      </c>
      <c r="C24" s="1">
        <f>COUNTIFS(Table2[Sub-Sector],Table3[[#This Row],[Sub-Sector]],Table2[Uptrend],"Uptrend")/Table3[[#This Row],[Count]]</f>
        <v>0</v>
      </c>
      <c r="D24" s="1">
        <f>COUNTIFS(Table2[Sub-Sector],Table3[[#This Row],[Sub-Sector]],Table2[1W Return vs Nifty],"&gt;=5")/Table3[[#This Row],[Count]]</f>
        <v>0</v>
      </c>
      <c r="E24" s="1">
        <f>COUNTIFS(Table2[Sub-Sector],Table3[[#This Row],[Sub-Sector]],Table2[1M Return vs Nifty],"&gt;=5")/Table3[[#This Row],[Count]]</f>
        <v>0</v>
      </c>
      <c r="F24" s="1">
        <f>COUNTIFS(Table2[Sub-Sector],Table3[[#This Row],[Sub-Sector]],Table2[6M Return vs Nifty],"&gt;=10")/Table3[[#This Row],[Count]]</f>
        <v>0.33333333333333331</v>
      </c>
      <c r="G24" s="1">
        <f>COUNTIFS(Table2[Sub-Sector],Table3[[#This Row],[Sub-Sector]],Table2[1Y Return vs Nifty],"&gt;=10")/Table3[[#This Row],[Count]]</f>
        <v>0.33333333333333331</v>
      </c>
      <c r="H24" s="1">
        <f>COUNTIFS(Table2[Sub-Sector],Table3[[#This Row],[Sub-Sector]],Table2[RSI Exponential â€“ 14D],"&gt;=50")/Table3[[#This Row],[Count]]</f>
        <v>0.66666666666666663</v>
      </c>
      <c r="I24" s="1">
        <f>COUNTIFS(Table2[Sub-Sector],Table3[[#This Row],[Sub-Sector]],Table2[Relative Volume],"&gt;=1")/Table3[[#This Row],[Count]]</f>
        <v>0.33333333333333331</v>
      </c>
      <c r="J24" s="1">
        <f>COUNTIFS(Table2[Sub-Sector],Table3[[#This Row],[Sub-Sector]],Table2[% Away From Day Low],"&gt;=0.05")/Table3[[#This Row],[Count]]</f>
        <v>0</v>
      </c>
      <c r="K24" s="1">
        <f>COUNTIFS(Table2[Sub-Sector],Table3[[#This Row],[Sub-Sector]],Table2[% Away From Day High],"&lt;=0.05")/Table3[[#This Row],[Count]]</f>
        <v>1</v>
      </c>
      <c r="L24" s="1">
        <f>COUNTIFS(Table2[Sub-Sector],Table3[[#This Row],[Sub-Sector]],Table2[% Away From Current Week Low],"&gt;=0.05")/Table3[[#This Row],[Count]]</f>
        <v>0.33333333333333331</v>
      </c>
      <c r="M24" s="1">
        <f>COUNTIFS(Table2[Sub-Sector],Table3[[#This Row],[Sub-Sector]],Table2[% Away From Current Week High],"&lt;=0.05")/Table3[[#This Row],[Count]]</f>
        <v>0.83333333333333337</v>
      </c>
      <c r="N24" s="1">
        <f>COUNTIFS(Table2[Sub-Sector],Table3[[#This Row],[Sub-Sector]],Table2[% Away From Current Month Low],"&gt;=0.05")/Table3[[#This Row],[Count]]</f>
        <v>0.66666666666666663</v>
      </c>
      <c r="O24" s="1">
        <f>COUNTIFS(Table2[Sub-Sector],Table3[[#This Row],[Sub-Sector]],Table2[% Away From Current Month High],"&lt;=0.05")/Table3[[#This Row],[Count]]</f>
        <v>0.83333333333333337</v>
      </c>
      <c r="P24" s="1">
        <f>COUNTIFS(Table2[Sub-Sector],Table3[[#This Row],[Sub-Sector]],Table2[% Away From 52W High],"&lt;=10")/Table3[[#This Row],[Count]]</f>
        <v>0.16666666666666666</v>
      </c>
      <c r="Q24" s="1">
        <f>COUNTIFS(Table2[Sub-Sector],Table3[[#This Row],[Sub-Sector]],Table2[% Away From 52W Low],"&gt;=10")/Table3[[#This Row],[Count]]</f>
        <v>0.83333333333333337</v>
      </c>
      <c r="R24" s="1">
        <f>COUNTIFS(Table2[Sub-Sector],Table3[[#This Row],[Sub-Sector]],Table2[% Price above 20 EMA],"&gt;=0")/Table3[[#This Row],[Count]]</f>
        <v>0.66666666666666663</v>
      </c>
      <c r="S24" s="1">
        <f>COUNTIFS(Table2[Sub-Sector],Table3[[#This Row],[Sub-Sector]],Table2[% Price above 50 EMA],"&gt;=0")/Table3[[#This Row],[Count]]</f>
        <v>0.33333333333333331</v>
      </c>
      <c r="T24" s="1">
        <f>COUNTIFS(Table2[Sub-Sector],Table3[[#This Row],[Sub-Sector]],Table2[% Price above 200 EMA],"&gt;=0")/Table3[[#This Row],[Count]]</f>
        <v>0.5</v>
      </c>
      <c r="U24" s="1">
        <f>COUNTIFS(Table2[Sub-Sector],Table3[[#This Row],[Sub-Sector]],Table2[Rate of Change - Zone],"Positive")/Table3[[#This Row],[Count]]</f>
        <v>0.66666666666666663</v>
      </c>
      <c r="V24" s="1">
        <f>COUNTIFS(Table2[Sub-Sector],Table3[[#This Row],[Sub-Sector]],Table2[Sharpe Ratio],"&gt;=0.10")/Table3[[#This Row],[Count]]</f>
        <v>0.5</v>
      </c>
      <c r="W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420</v>
      </c>
      <c r="X24">
        <f>_xlfn.RANK.AVG(Table3[[#This Row],[Score]],Table3[Score],1)</f>
        <v>53</v>
      </c>
      <c r="Y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167.5</v>
      </c>
      <c r="Z24">
        <f>_xlfn.RANK.AVG(Table3[[#This Row],[Score 2 ]],Table3[[Score 2 ]],1)</f>
        <v>23</v>
      </c>
    </row>
    <row r="25" spans="1:26" x14ac:dyDescent="0.3">
      <c r="A25" t="s">
        <v>411</v>
      </c>
      <c r="B25">
        <f>COUNTIFS(Table2[Sub-Sector],Table3[[#This Row],[Sub-Sector]])</f>
        <v>9</v>
      </c>
      <c r="C25" s="1">
        <f>COUNTIFS(Table2[Sub-Sector],Table3[[#This Row],[Sub-Sector]],Table2[Uptrend],"Uptrend")/Table3[[#This Row],[Count]]</f>
        <v>0.55555555555555558</v>
      </c>
      <c r="D25" s="1">
        <f>COUNTIFS(Table2[Sub-Sector],Table3[[#This Row],[Sub-Sector]],Table2[1W Return vs Nifty],"&gt;=5")/Table3[[#This Row],[Count]]</f>
        <v>0</v>
      </c>
      <c r="E25" s="1">
        <f>COUNTIFS(Table2[Sub-Sector],Table3[[#This Row],[Sub-Sector]],Table2[1M Return vs Nifty],"&gt;=5")/Table3[[#This Row],[Count]]</f>
        <v>0</v>
      </c>
      <c r="F25" s="1">
        <f>COUNTIFS(Table2[Sub-Sector],Table3[[#This Row],[Sub-Sector]],Table2[6M Return vs Nifty],"&gt;=10")/Table3[[#This Row],[Count]]</f>
        <v>0.77777777777777779</v>
      </c>
      <c r="G25" s="1">
        <f>COUNTIFS(Table2[Sub-Sector],Table3[[#This Row],[Sub-Sector]],Table2[1Y Return vs Nifty],"&gt;=10")/Table3[[#This Row],[Count]]</f>
        <v>0.66666666666666663</v>
      </c>
      <c r="H25" s="1">
        <f>COUNTIFS(Table2[Sub-Sector],Table3[[#This Row],[Sub-Sector]],Table2[RSI Exponential â€“ 14D],"&gt;=50")/Table3[[#This Row],[Count]]</f>
        <v>0.1111111111111111</v>
      </c>
      <c r="I25" s="1">
        <f>COUNTIFS(Table2[Sub-Sector],Table3[[#This Row],[Sub-Sector]],Table2[Relative Volume],"&gt;=1")/Table3[[#This Row],[Count]]</f>
        <v>0.22222222222222221</v>
      </c>
      <c r="J25" s="1">
        <f>COUNTIFS(Table2[Sub-Sector],Table3[[#This Row],[Sub-Sector]],Table2[% Away From Day Low],"&gt;=0.05")/Table3[[#This Row],[Count]]</f>
        <v>0</v>
      </c>
      <c r="K25" s="1">
        <f>COUNTIFS(Table2[Sub-Sector],Table3[[#This Row],[Sub-Sector]],Table2[% Away From Day High],"&lt;=0.05")/Table3[[#This Row],[Count]]</f>
        <v>1</v>
      </c>
      <c r="L25" s="1">
        <f>COUNTIFS(Table2[Sub-Sector],Table3[[#This Row],[Sub-Sector]],Table2[% Away From Current Week Low],"&gt;=0.05")/Table3[[#This Row],[Count]]</f>
        <v>0.22222222222222221</v>
      </c>
      <c r="M25" s="1">
        <f>COUNTIFS(Table2[Sub-Sector],Table3[[#This Row],[Sub-Sector]],Table2[% Away From Current Week High],"&lt;=0.05")/Table3[[#This Row],[Count]]</f>
        <v>0.55555555555555558</v>
      </c>
      <c r="N25" s="1">
        <f>COUNTIFS(Table2[Sub-Sector],Table3[[#This Row],[Sub-Sector]],Table2[% Away From Current Month Low],"&gt;=0.05")/Table3[[#This Row],[Count]]</f>
        <v>0.22222222222222221</v>
      </c>
      <c r="O25" s="1">
        <f>COUNTIFS(Table2[Sub-Sector],Table3[[#This Row],[Sub-Sector]],Table2[% Away From Current Month High],"&lt;=0.05")/Table3[[#This Row],[Count]]</f>
        <v>0.1111111111111111</v>
      </c>
      <c r="P25" s="1">
        <f>COUNTIFS(Table2[Sub-Sector],Table3[[#This Row],[Sub-Sector]],Table2[% Away From 52W High],"&lt;=10")/Table3[[#This Row],[Count]]</f>
        <v>0.1111111111111111</v>
      </c>
      <c r="Q25" s="1">
        <f>COUNTIFS(Table2[Sub-Sector],Table3[[#This Row],[Sub-Sector]],Table2[% Away From 52W Low],"&gt;=10")/Table3[[#This Row],[Count]]</f>
        <v>0.88888888888888884</v>
      </c>
      <c r="R25" s="1">
        <f>COUNTIFS(Table2[Sub-Sector],Table3[[#This Row],[Sub-Sector]],Table2[% Price above 20 EMA],"&gt;=0")/Table3[[#This Row],[Count]]</f>
        <v>0.1111111111111111</v>
      </c>
      <c r="S25" s="1">
        <f>COUNTIFS(Table2[Sub-Sector],Table3[[#This Row],[Sub-Sector]],Table2[% Price above 50 EMA],"&gt;=0")/Table3[[#This Row],[Count]]</f>
        <v>0.22222222222222221</v>
      </c>
      <c r="T25" s="1">
        <f>COUNTIFS(Table2[Sub-Sector],Table3[[#This Row],[Sub-Sector]],Table2[% Price above 200 EMA],"&gt;=0")/Table3[[#This Row],[Count]]</f>
        <v>0.77777777777777779</v>
      </c>
      <c r="U25" s="1">
        <f>COUNTIFS(Table2[Sub-Sector],Table3[[#This Row],[Sub-Sector]],Table2[Rate of Change - Zone],"Positive")/Table3[[#This Row],[Count]]</f>
        <v>0.1111111111111111</v>
      </c>
      <c r="V25" s="1">
        <f>COUNTIFS(Table2[Sub-Sector],Table3[[#This Row],[Sub-Sector]],Table2[Sharpe Ratio],"&gt;=0.10")/Table3[[#This Row],[Count]]</f>
        <v>0.33333333333333331</v>
      </c>
      <c r="W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352.5</v>
      </c>
      <c r="X25">
        <f>_xlfn.RANK.AVG(Table3[[#This Row],[Score]],Table3[Score],1)</f>
        <v>37</v>
      </c>
      <c r="Y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175.5</v>
      </c>
      <c r="Z25">
        <f>_xlfn.RANK.AVG(Table3[[#This Row],[Score 2 ]],Table3[[Score 2 ]],1)</f>
        <v>24</v>
      </c>
    </row>
    <row r="26" spans="1:26" x14ac:dyDescent="0.3">
      <c r="A26" t="s">
        <v>280</v>
      </c>
      <c r="B26">
        <f>COUNTIFS(Table2[Sub-Sector],Table3[[#This Row],[Sub-Sector]])</f>
        <v>20</v>
      </c>
      <c r="C26" s="1">
        <f>COUNTIFS(Table2[Sub-Sector],Table3[[#This Row],[Sub-Sector]],Table2[Uptrend],"Uptrend")/Table3[[#This Row],[Count]]</f>
        <v>0.1</v>
      </c>
      <c r="D26" s="1">
        <f>COUNTIFS(Table2[Sub-Sector],Table3[[#This Row],[Sub-Sector]],Table2[1W Return vs Nifty],"&gt;=5")/Table3[[#This Row],[Count]]</f>
        <v>0.05</v>
      </c>
      <c r="E26" s="1">
        <f>COUNTIFS(Table2[Sub-Sector],Table3[[#This Row],[Sub-Sector]],Table2[1M Return vs Nifty],"&gt;=5")/Table3[[#This Row],[Count]]</f>
        <v>0.15</v>
      </c>
      <c r="F26" s="1">
        <f>COUNTIFS(Table2[Sub-Sector],Table3[[#This Row],[Sub-Sector]],Table2[6M Return vs Nifty],"&gt;=10")/Table3[[#This Row],[Count]]</f>
        <v>0.45</v>
      </c>
      <c r="G26" s="1">
        <f>COUNTIFS(Table2[Sub-Sector],Table3[[#This Row],[Sub-Sector]],Table2[1Y Return vs Nifty],"&gt;=10")/Table3[[#This Row],[Count]]</f>
        <v>0.6</v>
      </c>
      <c r="H26" s="1">
        <f>COUNTIFS(Table2[Sub-Sector],Table3[[#This Row],[Sub-Sector]],Table2[RSI Exponential â€“ 14D],"&gt;=50")/Table3[[#This Row],[Count]]</f>
        <v>0.2</v>
      </c>
      <c r="I26" s="1">
        <f>COUNTIFS(Table2[Sub-Sector],Table3[[#This Row],[Sub-Sector]],Table2[Relative Volume],"&gt;=1")/Table3[[#This Row],[Count]]</f>
        <v>0.25</v>
      </c>
      <c r="J26" s="1">
        <f>COUNTIFS(Table2[Sub-Sector],Table3[[#This Row],[Sub-Sector]],Table2[% Away From Day Low],"&gt;=0.05")/Table3[[#This Row],[Count]]</f>
        <v>0.05</v>
      </c>
      <c r="K26" s="1">
        <f>COUNTIFS(Table2[Sub-Sector],Table3[[#This Row],[Sub-Sector]],Table2[% Away From Day High],"&lt;=0.05")/Table3[[#This Row],[Count]]</f>
        <v>1</v>
      </c>
      <c r="L26" s="1">
        <f>COUNTIFS(Table2[Sub-Sector],Table3[[#This Row],[Sub-Sector]],Table2[% Away From Current Week Low],"&gt;=0.05")/Table3[[#This Row],[Count]]</f>
        <v>0.15</v>
      </c>
      <c r="M26" s="1">
        <f>COUNTIFS(Table2[Sub-Sector],Table3[[#This Row],[Sub-Sector]],Table2[% Away From Current Week High],"&lt;=0.05")/Table3[[#This Row],[Count]]</f>
        <v>0.7</v>
      </c>
      <c r="N26" s="1">
        <f>COUNTIFS(Table2[Sub-Sector],Table3[[#This Row],[Sub-Sector]],Table2[% Away From Current Month Low],"&gt;=0.05")/Table3[[#This Row],[Count]]</f>
        <v>0.3</v>
      </c>
      <c r="O26" s="1">
        <f>COUNTIFS(Table2[Sub-Sector],Table3[[#This Row],[Sub-Sector]],Table2[% Away From Current Month High],"&lt;=0.05")/Table3[[#This Row],[Count]]</f>
        <v>0.15</v>
      </c>
      <c r="P26" s="1">
        <f>COUNTIFS(Table2[Sub-Sector],Table3[[#This Row],[Sub-Sector]],Table2[% Away From 52W High],"&lt;=10")/Table3[[#This Row],[Count]]</f>
        <v>0.05</v>
      </c>
      <c r="Q26" s="1">
        <f>COUNTIFS(Table2[Sub-Sector],Table3[[#This Row],[Sub-Sector]],Table2[% Away From 52W Low],"&gt;=10")/Table3[[#This Row],[Count]]</f>
        <v>1</v>
      </c>
      <c r="R26" s="1">
        <f>COUNTIFS(Table2[Sub-Sector],Table3[[#This Row],[Sub-Sector]],Table2[% Price above 20 EMA],"&gt;=0")/Table3[[#This Row],[Count]]</f>
        <v>0.15</v>
      </c>
      <c r="S26" s="1">
        <f>COUNTIFS(Table2[Sub-Sector],Table3[[#This Row],[Sub-Sector]],Table2[% Price above 50 EMA],"&gt;=0")/Table3[[#This Row],[Count]]</f>
        <v>0.2</v>
      </c>
      <c r="T26" s="1">
        <f>COUNTIFS(Table2[Sub-Sector],Table3[[#This Row],[Sub-Sector]],Table2[% Price above 200 EMA],"&gt;=0")/Table3[[#This Row],[Count]]</f>
        <v>0.55000000000000004</v>
      </c>
      <c r="U26" s="1">
        <f>COUNTIFS(Table2[Sub-Sector],Table3[[#This Row],[Sub-Sector]],Table2[Rate of Change - Zone],"Positive")/Table3[[#This Row],[Count]]</f>
        <v>0.3</v>
      </c>
      <c r="V26" s="1">
        <f>COUNTIFS(Table2[Sub-Sector],Table3[[#This Row],[Sub-Sector]],Table2[Sharpe Ratio],"&gt;=0.10")/Table3[[#This Row],[Count]]</f>
        <v>0.3</v>
      </c>
      <c r="W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284.5</v>
      </c>
      <c r="X26">
        <f>_xlfn.RANK.AVG(Table3[[#This Row],[Score]],Table3[Score],1)</f>
        <v>20</v>
      </c>
      <c r="Y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176</v>
      </c>
      <c r="Z26">
        <f>_xlfn.RANK.AVG(Table3[[#This Row],[Score 2 ]],Table3[[Score 2 ]],1)</f>
        <v>25</v>
      </c>
    </row>
    <row r="27" spans="1:26" x14ac:dyDescent="0.3">
      <c r="A27" t="s">
        <v>120</v>
      </c>
      <c r="B27">
        <f>COUNTIFS(Table2[Sub-Sector],Table3[[#This Row],[Sub-Sector]])</f>
        <v>9</v>
      </c>
      <c r="C27" s="1">
        <f>COUNTIFS(Table2[Sub-Sector],Table3[[#This Row],[Sub-Sector]],Table2[Uptrend],"Uptrend")/Table3[[#This Row],[Count]]</f>
        <v>0</v>
      </c>
      <c r="D27" s="1">
        <f>COUNTIFS(Table2[Sub-Sector],Table3[[#This Row],[Sub-Sector]],Table2[1W Return vs Nifty],"&gt;=5")/Table3[[#This Row],[Count]]</f>
        <v>0</v>
      </c>
      <c r="E27" s="1">
        <f>COUNTIFS(Table2[Sub-Sector],Table3[[#This Row],[Sub-Sector]],Table2[1M Return vs Nifty],"&gt;=5")/Table3[[#This Row],[Count]]</f>
        <v>0</v>
      </c>
      <c r="F27" s="1">
        <f>COUNTIFS(Table2[Sub-Sector],Table3[[#This Row],[Sub-Sector]],Table2[6M Return vs Nifty],"&gt;=10")/Table3[[#This Row],[Count]]</f>
        <v>0.44444444444444442</v>
      </c>
      <c r="G27" s="1">
        <f>COUNTIFS(Table2[Sub-Sector],Table3[[#This Row],[Sub-Sector]],Table2[1Y Return vs Nifty],"&gt;=10")/Table3[[#This Row],[Count]]</f>
        <v>0.44444444444444442</v>
      </c>
      <c r="H27" s="1">
        <f>COUNTIFS(Table2[Sub-Sector],Table3[[#This Row],[Sub-Sector]],Table2[RSI Exponential â€“ 14D],"&gt;=50")/Table3[[#This Row],[Count]]</f>
        <v>0.1111111111111111</v>
      </c>
      <c r="I27" s="1">
        <f>COUNTIFS(Table2[Sub-Sector],Table3[[#This Row],[Sub-Sector]],Table2[Relative Volume],"&gt;=1")/Table3[[#This Row],[Count]]</f>
        <v>0.44444444444444442</v>
      </c>
      <c r="J27" s="1">
        <f>COUNTIFS(Table2[Sub-Sector],Table3[[#This Row],[Sub-Sector]],Table2[% Away From Day Low],"&gt;=0.05")/Table3[[#This Row],[Count]]</f>
        <v>0.1111111111111111</v>
      </c>
      <c r="K27" s="1">
        <f>COUNTIFS(Table2[Sub-Sector],Table3[[#This Row],[Sub-Sector]],Table2[% Away From Day High],"&lt;=0.05")/Table3[[#This Row],[Count]]</f>
        <v>1</v>
      </c>
      <c r="L27" s="1">
        <f>COUNTIFS(Table2[Sub-Sector],Table3[[#This Row],[Sub-Sector]],Table2[% Away From Current Week Low],"&gt;=0.05")/Table3[[#This Row],[Count]]</f>
        <v>0.22222222222222221</v>
      </c>
      <c r="M27" s="1">
        <f>COUNTIFS(Table2[Sub-Sector],Table3[[#This Row],[Sub-Sector]],Table2[% Away From Current Week High],"&lt;=0.05")/Table3[[#This Row],[Count]]</f>
        <v>0.66666666666666663</v>
      </c>
      <c r="N27" s="1">
        <f>COUNTIFS(Table2[Sub-Sector],Table3[[#This Row],[Sub-Sector]],Table2[% Away From Current Month Low],"&gt;=0.05")/Table3[[#This Row],[Count]]</f>
        <v>0.22222222222222221</v>
      </c>
      <c r="O27" s="1">
        <f>COUNTIFS(Table2[Sub-Sector],Table3[[#This Row],[Sub-Sector]],Table2[% Away From Current Month High],"&lt;=0.05")/Table3[[#This Row],[Count]]</f>
        <v>0.22222222222222221</v>
      </c>
      <c r="P27" s="1">
        <f>COUNTIFS(Table2[Sub-Sector],Table3[[#This Row],[Sub-Sector]],Table2[% Away From 52W High],"&lt;=10")/Table3[[#This Row],[Count]]</f>
        <v>0</v>
      </c>
      <c r="Q27" s="1">
        <f>COUNTIFS(Table2[Sub-Sector],Table3[[#This Row],[Sub-Sector]],Table2[% Away From 52W Low],"&gt;=10")/Table3[[#This Row],[Count]]</f>
        <v>0.66666666666666663</v>
      </c>
      <c r="R27" s="1">
        <f>COUNTIFS(Table2[Sub-Sector],Table3[[#This Row],[Sub-Sector]],Table2[% Price above 20 EMA],"&gt;=0")/Table3[[#This Row],[Count]]</f>
        <v>0.1111111111111111</v>
      </c>
      <c r="S27" s="1">
        <f>COUNTIFS(Table2[Sub-Sector],Table3[[#This Row],[Sub-Sector]],Table2[% Price above 50 EMA],"&gt;=0")/Table3[[#This Row],[Count]]</f>
        <v>0.1111111111111111</v>
      </c>
      <c r="T27" s="1">
        <f>COUNTIFS(Table2[Sub-Sector],Table3[[#This Row],[Sub-Sector]],Table2[% Price above 200 EMA],"&gt;=0")/Table3[[#This Row],[Count]]</f>
        <v>0.44444444444444442</v>
      </c>
      <c r="U27" s="1">
        <f>COUNTIFS(Table2[Sub-Sector],Table3[[#This Row],[Sub-Sector]],Table2[Rate of Change - Zone],"Positive")/Table3[[#This Row],[Count]]</f>
        <v>0.22222222222222221</v>
      </c>
      <c r="V27" s="1">
        <f>COUNTIFS(Table2[Sub-Sector],Table3[[#This Row],[Sub-Sector]],Table2[Sharpe Ratio],"&gt;=0.10")/Table3[[#This Row],[Count]]</f>
        <v>0.22222222222222221</v>
      </c>
      <c r="W2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432.5</v>
      </c>
      <c r="X27">
        <f>_xlfn.RANK.AVG(Table3[[#This Row],[Score]],Table3[Score],1)</f>
        <v>57</v>
      </c>
      <c r="Y2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</v>
      </c>
      <c r="Z27">
        <f>_xlfn.RANK.AVG(Table3[[#This Row],[Score 2 ]],Table3[[Score 2 ]],1)</f>
        <v>26</v>
      </c>
    </row>
    <row r="28" spans="1:26" x14ac:dyDescent="0.3">
      <c r="A28" t="s">
        <v>719</v>
      </c>
      <c r="B28">
        <f>COUNTIFS(Table2[Sub-Sector],Table3[[#This Row],[Sub-Sector]])</f>
        <v>3</v>
      </c>
      <c r="C28" s="1">
        <f>COUNTIFS(Table2[Sub-Sector],Table3[[#This Row],[Sub-Sector]],Table2[Uptrend],"Uptrend")/Table3[[#This Row],[Count]]</f>
        <v>1</v>
      </c>
      <c r="D28" s="1">
        <f>COUNTIFS(Table2[Sub-Sector],Table3[[#This Row],[Sub-Sector]],Table2[1W Return vs Nifty],"&gt;=5")/Table3[[#This Row],[Count]]</f>
        <v>0</v>
      </c>
      <c r="E28" s="1">
        <f>COUNTIFS(Table2[Sub-Sector],Table3[[#This Row],[Sub-Sector]],Table2[1M Return vs Nifty],"&gt;=5")/Table3[[#This Row],[Count]]</f>
        <v>1</v>
      </c>
      <c r="F28" s="1">
        <f>COUNTIFS(Table2[Sub-Sector],Table3[[#This Row],[Sub-Sector]],Table2[6M Return vs Nifty],"&gt;=10")/Table3[[#This Row],[Count]]</f>
        <v>1</v>
      </c>
      <c r="G28" s="1">
        <f>COUNTIFS(Table2[Sub-Sector],Table3[[#This Row],[Sub-Sector]],Table2[1Y Return vs Nifty],"&gt;=10")/Table3[[#This Row],[Count]]</f>
        <v>0.66666666666666663</v>
      </c>
      <c r="H28" s="1">
        <f>COUNTIFS(Table2[Sub-Sector],Table3[[#This Row],[Sub-Sector]],Table2[RSI Exponential â€“ 14D],"&gt;=50")/Table3[[#This Row],[Count]]</f>
        <v>0.33333333333333331</v>
      </c>
      <c r="I28" s="1">
        <f>COUNTIFS(Table2[Sub-Sector],Table3[[#This Row],[Sub-Sector]],Table2[Relative Volume],"&gt;=1")/Table3[[#This Row],[Count]]</f>
        <v>0</v>
      </c>
      <c r="J28" s="1">
        <f>COUNTIFS(Table2[Sub-Sector],Table3[[#This Row],[Sub-Sector]],Table2[% Away From Day Low],"&gt;=0.05")/Table3[[#This Row],[Count]]</f>
        <v>0</v>
      </c>
      <c r="K28" s="1">
        <f>COUNTIFS(Table2[Sub-Sector],Table3[[#This Row],[Sub-Sector]],Table2[% Away From Day High],"&lt;=0.05")/Table3[[#This Row],[Count]]</f>
        <v>1</v>
      </c>
      <c r="L28" s="1">
        <f>COUNTIFS(Table2[Sub-Sector],Table3[[#This Row],[Sub-Sector]],Table2[% Away From Current Week Low],"&gt;=0.05")/Table3[[#This Row],[Count]]</f>
        <v>0.33333333333333331</v>
      </c>
      <c r="M28" s="1">
        <f>COUNTIFS(Table2[Sub-Sector],Table3[[#This Row],[Sub-Sector]],Table2[% Away From Current Week High],"&lt;=0.05")/Table3[[#This Row],[Count]]</f>
        <v>1</v>
      </c>
      <c r="N28" s="1">
        <f>COUNTIFS(Table2[Sub-Sector],Table3[[#This Row],[Sub-Sector]],Table2[% Away From Current Month Low],"&gt;=0.05")/Table3[[#This Row],[Count]]</f>
        <v>0.33333333333333331</v>
      </c>
      <c r="O28" s="1">
        <f>COUNTIFS(Table2[Sub-Sector],Table3[[#This Row],[Sub-Sector]],Table2[% Away From Current Month High],"&lt;=0.05")/Table3[[#This Row],[Count]]</f>
        <v>0.33333333333333331</v>
      </c>
      <c r="P28" s="1">
        <f>COUNTIFS(Table2[Sub-Sector],Table3[[#This Row],[Sub-Sector]],Table2[% Away From 52W High],"&lt;=10")/Table3[[#This Row],[Count]]</f>
        <v>0.33333333333333331</v>
      </c>
      <c r="Q28" s="1">
        <f>COUNTIFS(Table2[Sub-Sector],Table3[[#This Row],[Sub-Sector]],Table2[% Away From 52W Low],"&gt;=10")/Table3[[#This Row],[Count]]</f>
        <v>1</v>
      </c>
      <c r="R28" s="1">
        <f>COUNTIFS(Table2[Sub-Sector],Table3[[#This Row],[Sub-Sector]],Table2[% Price above 20 EMA],"&gt;=0")/Table3[[#This Row],[Count]]</f>
        <v>0.33333333333333331</v>
      </c>
      <c r="S28" s="1">
        <f>COUNTIFS(Table2[Sub-Sector],Table3[[#This Row],[Sub-Sector]],Table2[% Price above 50 EMA],"&gt;=0")/Table3[[#This Row],[Count]]</f>
        <v>0.66666666666666663</v>
      </c>
      <c r="T28" s="1">
        <f>COUNTIFS(Table2[Sub-Sector],Table3[[#This Row],[Sub-Sector]],Table2[% Price above 200 EMA],"&gt;=0")/Table3[[#This Row],[Count]]</f>
        <v>1</v>
      </c>
      <c r="U28" s="1">
        <f>COUNTIFS(Table2[Sub-Sector],Table3[[#This Row],[Sub-Sector]],Table2[Rate of Change - Zone],"Positive")/Table3[[#This Row],[Count]]</f>
        <v>0.33333333333333331</v>
      </c>
      <c r="V28" s="1">
        <f>COUNTIFS(Table2[Sub-Sector],Table3[[#This Row],[Sub-Sector]],Table2[Sharpe Ratio],"&gt;=0.10")/Table3[[#This Row],[Count]]</f>
        <v>0.33333333333333331</v>
      </c>
      <c r="W2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265.5</v>
      </c>
      <c r="X28">
        <f>_xlfn.RANK.AVG(Table3[[#This Row],[Score]],Table3[Score],1)</f>
        <v>17</v>
      </c>
      <c r="Y2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180.5</v>
      </c>
      <c r="Z28">
        <f>_xlfn.RANK.AVG(Table3[[#This Row],[Score 2 ]],Table3[[Score 2 ]],1)</f>
        <v>27</v>
      </c>
    </row>
    <row r="29" spans="1:26" x14ac:dyDescent="0.3">
      <c r="A29" t="s">
        <v>85</v>
      </c>
      <c r="B29">
        <f>COUNTIFS(Table2[Sub-Sector],Table3[[#This Row],[Sub-Sector]])</f>
        <v>5</v>
      </c>
      <c r="C29" s="1">
        <f>COUNTIFS(Table2[Sub-Sector],Table3[[#This Row],[Sub-Sector]],Table2[Uptrend],"Uptrend")/Table3[[#This Row],[Count]]</f>
        <v>0</v>
      </c>
      <c r="D29" s="1">
        <f>COUNTIFS(Table2[Sub-Sector],Table3[[#This Row],[Sub-Sector]],Table2[1W Return vs Nifty],"&gt;=5")/Table3[[#This Row],[Count]]</f>
        <v>0</v>
      </c>
      <c r="E29" s="1">
        <f>COUNTIFS(Table2[Sub-Sector],Table3[[#This Row],[Sub-Sector]],Table2[1M Return vs Nifty],"&gt;=5")/Table3[[#This Row],[Count]]</f>
        <v>0</v>
      </c>
      <c r="F29" s="1">
        <f>COUNTIFS(Table2[Sub-Sector],Table3[[#This Row],[Sub-Sector]],Table2[6M Return vs Nifty],"&gt;=10")/Table3[[#This Row],[Count]]</f>
        <v>0.2</v>
      </c>
      <c r="G29" s="1">
        <f>COUNTIFS(Table2[Sub-Sector],Table3[[#This Row],[Sub-Sector]],Table2[1Y Return vs Nifty],"&gt;=10")/Table3[[#This Row],[Count]]</f>
        <v>0.6</v>
      </c>
      <c r="H29" s="1">
        <f>COUNTIFS(Table2[Sub-Sector],Table3[[#This Row],[Sub-Sector]],Table2[RSI Exponential â€“ 14D],"&gt;=50")/Table3[[#This Row],[Count]]</f>
        <v>0.2</v>
      </c>
      <c r="I29" s="1">
        <f>COUNTIFS(Table2[Sub-Sector],Table3[[#This Row],[Sub-Sector]],Table2[Relative Volume],"&gt;=1")/Table3[[#This Row],[Count]]</f>
        <v>0.6</v>
      </c>
      <c r="J29" s="1">
        <f>COUNTIFS(Table2[Sub-Sector],Table3[[#This Row],[Sub-Sector]],Table2[% Away From Day Low],"&gt;=0.05")/Table3[[#This Row],[Count]]</f>
        <v>0</v>
      </c>
      <c r="K29" s="1">
        <f>COUNTIFS(Table2[Sub-Sector],Table3[[#This Row],[Sub-Sector]],Table2[% Away From Day High],"&lt;=0.05")/Table3[[#This Row],[Count]]</f>
        <v>1</v>
      </c>
      <c r="L29" s="1">
        <f>COUNTIFS(Table2[Sub-Sector],Table3[[#This Row],[Sub-Sector]],Table2[% Away From Current Week Low],"&gt;=0.05")/Table3[[#This Row],[Count]]</f>
        <v>0.4</v>
      </c>
      <c r="M29" s="1">
        <f>COUNTIFS(Table2[Sub-Sector],Table3[[#This Row],[Sub-Sector]],Table2[% Away From Current Week High],"&lt;=0.05")/Table3[[#This Row],[Count]]</f>
        <v>0.6</v>
      </c>
      <c r="N29" s="1">
        <f>COUNTIFS(Table2[Sub-Sector],Table3[[#This Row],[Sub-Sector]],Table2[% Away From Current Month Low],"&gt;=0.05")/Table3[[#This Row],[Count]]</f>
        <v>0.6</v>
      </c>
      <c r="O29" s="1">
        <f>COUNTIFS(Table2[Sub-Sector],Table3[[#This Row],[Sub-Sector]],Table2[% Away From Current Month High],"&lt;=0.05")/Table3[[#This Row],[Count]]</f>
        <v>0</v>
      </c>
      <c r="P29" s="1">
        <f>COUNTIFS(Table2[Sub-Sector],Table3[[#This Row],[Sub-Sector]],Table2[% Away From 52W High],"&lt;=10")/Table3[[#This Row],[Count]]</f>
        <v>0</v>
      </c>
      <c r="Q29" s="1">
        <f>COUNTIFS(Table2[Sub-Sector],Table3[[#This Row],[Sub-Sector]],Table2[% Away From 52W Low],"&gt;=10")/Table3[[#This Row],[Count]]</f>
        <v>0.8</v>
      </c>
      <c r="R29" s="1">
        <f>COUNTIFS(Table2[Sub-Sector],Table3[[#This Row],[Sub-Sector]],Table2[% Price above 20 EMA],"&gt;=0")/Table3[[#This Row],[Count]]</f>
        <v>0</v>
      </c>
      <c r="S29" s="1">
        <f>COUNTIFS(Table2[Sub-Sector],Table3[[#This Row],[Sub-Sector]],Table2[% Price above 50 EMA],"&gt;=0")/Table3[[#This Row],[Count]]</f>
        <v>0</v>
      </c>
      <c r="T29" s="1">
        <f>COUNTIFS(Table2[Sub-Sector],Table3[[#This Row],[Sub-Sector]],Table2[% Price above 200 EMA],"&gt;=0")/Table3[[#This Row],[Count]]</f>
        <v>0</v>
      </c>
      <c r="U29" s="1">
        <f>COUNTIFS(Table2[Sub-Sector],Table3[[#This Row],[Sub-Sector]],Table2[Rate of Change - Zone],"Positive")/Table3[[#This Row],[Count]]</f>
        <v>0.2</v>
      </c>
      <c r="V29" s="1">
        <f>COUNTIFS(Table2[Sub-Sector],Table3[[#This Row],[Sub-Sector]],Table2[Sharpe Ratio],"&gt;=0.10")/Table3[[#This Row],[Count]]</f>
        <v>0.6</v>
      </c>
      <c r="W2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433.5</v>
      </c>
      <c r="X29">
        <f>_xlfn.RANK.AVG(Table3[[#This Row],[Score]],Table3[Score],1)</f>
        <v>58</v>
      </c>
      <c r="Y2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</v>
      </c>
      <c r="Z29">
        <f>_xlfn.RANK.AVG(Table3[[#This Row],[Score 2 ]],Table3[[Score 2 ]],1)</f>
        <v>28</v>
      </c>
    </row>
    <row r="30" spans="1:26" x14ac:dyDescent="0.3">
      <c r="A30" t="s">
        <v>139</v>
      </c>
      <c r="B30">
        <f>COUNTIFS(Table2[Sub-Sector],Table3[[#This Row],[Sub-Sector]])</f>
        <v>8</v>
      </c>
      <c r="C30" s="1">
        <f>COUNTIFS(Table2[Sub-Sector],Table3[[#This Row],[Sub-Sector]],Table2[Uptrend],"Uptrend")/Table3[[#This Row],[Count]]</f>
        <v>0</v>
      </c>
      <c r="D30" s="1">
        <f>COUNTIFS(Table2[Sub-Sector],Table3[[#This Row],[Sub-Sector]],Table2[1W Return vs Nifty],"&gt;=5")/Table3[[#This Row],[Count]]</f>
        <v>0</v>
      </c>
      <c r="E30" s="1">
        <f>COUNTIFS(Table2[Sub-Sector],Table3[[#This Row],[Sub-Sector]],Table2[1M Return vs Nifty],"&gt;=5")/Table3[[#This Row],[Count]]</f>
        <v>0.125</v>
      </c>
      <c r="F30" s="1">
        <f>COUNTIFS(Table2[Sub-Sector],Table3[[#This Row],[Sub-Sector]],Table2[6M Return vs Nifty],"&gt;=10")/Table3[[#This Row],[Count]]</f>
        <v>0.125</v>
      </c>
      <c r="G30" s="1">
        <f>COUNTIFS(Table2[Sub-Sector],Table3[[#This Row],[Sub-Sector]],Table2[1Y Return vs Nifty],"&gt;=10")/Table3[[#This Row],[Count]]</f>
        <v>0.875</v>
      </c>
      <c r="H30" s="1">
        <f>COUNTIFS(Table2[Sub-Sector],Table3[[#This Row],[Sub-Sector]],Table2[RSI Exponential â€“ 14D],"&gt;=50")/Table3[[#This Row],[Count]]</f>
        <v>0.125</v>
      </c>
      <c r="I30" s="1">
        <f>COUNTIFS(Table2[Sub-Sector],Table3[[#This Row],[Sub-Sector]],Table2[Relative Volume],"&gt;=1")/Table3[[#This Row],[Count]]</f>
        <v>0.375</v>
      </c>
      <c r="J30" s="1">
        <f>COUNTIFS(Table2[Sub-Sector],Table3[[#This Row],[Sub-Sector]],Table2[% Away From Day Low],"&gt;=0.05")/Table3[[#This Row],[Count]]</f>
        <v>0.125</v>
      </c>
      <c r="K30" s="1">
        <f>COUNTIFS(Table2[Sub-Sector],Table3[[#This Row],[Sub-Sector]],Table2[% Away From Day High],"&lt;=0.05")/Table3[[#This Row],[Count]]</f>
        <v>1</v>
      </c>
      <c r="L30" s="1">
        <f>COUNTIFS(Table2[Sub-Sector],Table3[[#This Row],[Sub-Sector]],Table2[% Away From Current Week Low],"&gt;=0.05")/Table3[[#This Row],[Count]]</f>
        <v>0.25</v>
      </c>
      <c r="M30" s="1">
        <f>COUNTIFS(Table2[Sub-Sector],Table3[[#This Row],[Sub-Sector]],Table2[% Away From Current Week High],"&lt;=0.05")/Table3[[#This Row],[Count]]</f>
        <v>0.875</v>
      </c>
      <c r="N30" s="1">
        <f>COUNTIFS(Table2[Sub-Sector],Table3[[#This Row],[Sub-Sector]],Table2[% Away From Current Month Low],"&gt;=0.05")/Table3[[#This Row],[Count]]</f>
        <v>0.25</v>
      </c>
      <c r="O30" s="1">
        <f>COUNTIFS(Table2[Sub-Sector],Table3[[#This Row],[Sub-Sector]],Table2[% Away From Current Month High],"&lt;=0.05")/Table3[[#This Row],[Count]]</f>
        <v>0.25</v>
      </c>
      <c r="P30" s="1">
        <f>COUNTIFS(Table2[Sub-Sector],Table3[[#This Row],[Sub-Sector]],Table2[% Away From 52W High],"&lt;=10")/Table3[[#This Row],[Count]]</f>
        <v>0</v>
      </c>
      <c r="Q30" s="1">
        <f>COUNTIFS(Table2[Sub-Sector],Table3[[#This Row],[Sub-Sector]],Table2[% Away From 52W Low],"&gt;=10")/Table3[[#This Row],[Count]]</f>
        <v>1</v>
      </c>
      <c r="R30" s="1">
        <f>COUNTIFS(Table2[Sub-Sector],Table3[[#This Row],[Sub-Sector]],Table2[% Price above 20 EMA],"&gt;=0")/Table3[[#This Row],[Count]]</f>
        <v>0.125</v>
      </c>
      <c r="S30" s="1">
        <f>COUNTIFS(Table2[Sub-Sector],Table3[[#This Row],[Sub-Sector]],Table2[% Price above 50 EMA],"&gt;=0")/Table3[[#This Row],[Count]]</f>
        <v>0.125</v>
      </c>
      <c r="T30" s="1">
        <f>COUNTIFS(Table2[Sub-Sector],Table3[[#This Row],[Sub-Sector]],Table2[% Price above 200 EMA],"&gt;=0")/Table3[[#This Row],[Count]]</f>
        <v>0.375</v>
      </c>
      <c r="U30" s="1">
        <f>COUNTIFS(Table2[Sub-Sector],Table3[[#This Row],[Sub-Sector]],Table2[Rate of Change - Zone],"Positive")/Table3[[#This Row],[Count]]</f>
        <v>0.25</v>
      </c>
      <c r="V30" s="1">
        <f>COUNTIFS(Table2[Sub-Sector],Table3[[#This Row],[Sub-Sector]],Table2[Sharpe Ratio],"&gt;=0.10")/Table3[[#This Row],[Count]]</f>
        <v>0.75</v>
      </c>
      <c r="W3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30">
        <f>_xlfn.RANK.AVG(Table3[[#This Row],[Score]],Table3[Score],1)</f>
        <v>46.5</v>
      </c>
      <c r="Y3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181.5</v>
      </c>
      <c r="Z30">
        <f>_xlfn.RANK.AVG(Table3[[#This Row],[Score 2 ]],Table3[[Score 2 ]],1)</f>
        <v>29</v>
      </c>
    </row>
    <row r="31" spans="1:26" x14ac:dyDescent="0.3">
      <c r="A31" t="s">
        <v>21</v>
      </c>
      <c r="B31">
        <f>COUNTIFS(Table2[Sub-Sector],Table3[[#This Row],[Sub-Sector]])</f>
        <v>21</v>
      </c>
      <c r="C31" s="1">
        <f>COUNTIFS(Table2[Sub-Sector],Table3[[#This Row],[Sub-Sector]],Table2[Uptrend],"Uptrend")/Table3[[#This Row],[Count]]</f>
        <v>0.33333333333333331</v>
      </c>
      <c r="D31" s="1">
        <f>COUNTIFS(Table2[Sub-Sector],Table3[[#This Row],[Sub-Sector]],Table2[1W Return vs Nifty],"&gt;=5")/Table3[[#This Row],[Count]]</f>
        <v>0</v>
      </c>
      <c r="E31" s="1">
        <f>COUNTIFS(Table2[Sub-Sector],Table3[[#This Row],[Sub-Sector]],Table2[1M Return vs Nifty],"&gt;=5")/Table3[[#This Row],[Count]]</f>
        <v>0.14285714285714285</v>
      </c>
      <c r="F31" s="1">
        <f>COUNTIFS(Table2[Sub-Sector],Table3[[#This Row],[Sub-Sector]],Table2[6M Return vs Nifty],"&gt;=10")/Table3[[#This Row],[Count]]</f>
        <v>0.47619047619047616</v>
      </c>
      <c r="G31" s="1">
        <f>COUNTIFS(Table2[Sub-Sector],Table3[[#This Row],[Sub-Sector]],Table2[1Y Return vs Nifty],"&gt;=10")/Table3[[#This Row],[Count]]</f>
        <v>0.38095238095238093</v>
      </c>
      <c r="H31" s="1">
        <f>COUNTIFS(Table2[Sub-Sector],Table3[[#This Row],[Sub-Sector]],Table2[RSI Exponential â€“ 14D],"&gt;=50")/Table3[[#This Row],[Count]]</f>
        <v>0.5714285714285714</v>
      </c>
      <c r="I31" s="1">
        <f>COUNTIFS(Table2[Sub-Sector],Table3[[#This Row],[Sub-Sector]],Table2[Relative Volume],"&gt;=1")/Table3[[#This Row],[Count]]</f>
        <v>0.19047619047619047</v>
      </c>
      <c r="J31" s="1">
        <f>COUNTIFS(Table2[Sub-Sector],Table3[[#This Row],[Sub-Sector]],Table2[% Away From Day Low],"&gt;=0.05")/Table3[[#This Row],[Count]]</f>
        <v>0</v>
      </c>
      <c r="K31" s="1">
        <f>COUNTIFS(Table2[Sub-Sector],Table3[[#This Row],[Sub-Sector]],Table2[% Away From Day High],"&lt;=0.05")/Table3[[#This Row],[Count]]</f>
        <v>1</v>
      </c>
      <c r="L31" s="1">
        <f>COUNTIFS(Table2[Sub-Sector],Table3[[#This Row],[Sub-Sector]],Table2[% Away From Current Week Low],"&gt;=0.05")/Table3[[#This Row],[Count]]</f>
        <v>0.47619047619047616</v>
      </c>
      <c r="M31" s="1">
        <f>COUNTIFS(Table2[Sub-Sector],Table3[[#This Row],[Sub-Sector]],Table2[% Away From Current Week High],"&lt;=0.05")/Table3[[#This Row],[Count]]</f>
        <v>0.95238095238095233</v>
      </c>
      <c r="N31" s="1">
        <f>COUNTIFS(Table2[Sub-Sector],Table3[[#This Row],[Sub-Sector]],Table2[% Away From Current Month Low],"&gt;=0.05")/Table3[[#This Row],[Count]]</f>
        <v>0.52380952380952384</v>
      </c>
      <c r="O31" s="1">
        <f>COUNTIFS(Table2[Sub-Sector],Table3[[#This Row],[Sub-Sector]],Table2[% Away From Current Month High],"&lt;=0.05")/Table3[[#This Row],[Count]]</f>
        <v>0.52380952380952384</v>
      </c>
      <c r="P31" s="1">
        <f>COUNTIFS(Table2[Sub-Sector],Table3[[#This Row],[Sub-Sector]],Table2[% Away From 52W High],"&lt;=10")/Table3[[#This Row],[Count]]</f>
        <v>0.42857142857142855</v>
      </c>
      <c r="Q31" s="1">
        <f>COUNTIFS(Table2[Sub-Sector],Table3[[#This Row],[Sub-Sector]],Table2[% Away From 52W Low],"&gt;=10")/Table3[[#This Row],[Count]]</f>
        <v>0.7142857142857143</v>
      </c>
      <c r="R31" s="1">
        <f>COUNTIFS(Table2[Sub-Sector],Table3[[#This Row],[Sub-Sector]],Table2[% Price above 20 EMA],"&gt;=0")/Table3[[#This Row],[Count]]</f>
        <v>0.47619047619047616</v>
      </c>
      <c r="S31" s="1">
        <f>COUNTIFS(Table2[Sub-Sector],Table3[[#This Row],[Sub-Sector]],Table2[% Price above 50 EMA],"&gt;=0")/Table3[[#This Row],[Count]]</f>
        <v>0.47619047619047616</v>
      </c>
      <c r="T31" s="1">
        <f>COUNTIFS(Table2[Sub-Sector],Table3[[#This Row],[Sub-Sector]],Table2[% Price above 200 EMA],"&gt;=0")/Table3[[#This Row],[Count]]</f>
        <v>0.5714285714285714</v>
      </c>
      <c r="U31" s="1">
        <f>COUNTIFS(Table2[Sub-Sector],Table3[[#This Row],[Sub-Sector]],Table2[Rate of Change - Zone],"Positive")/Table3[[#This Row],[Count]]</f>
        <v>0.5714285714285714</v>
      </c>
      <c r="V31" s="1">
        <f>COUNTIFS(Table2[Sub-Sector],Table3[[#This Row],[Sub-Sector]],Table2[Sharpe Ratio],"&gt;=0.10")/Table3[[#This Row],[Count]]</f>
        <v>9.5238095238095233E-2</v>
      </c>
      <c r="W3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321</v>
      </c>
      <c r="X31">
        <f>_xlfn.RANK.AVG(Table3[[#This Row],[Score]],Table3[Score],1)</f>
        <v>28</v>
      </c>
      <c r="Y3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</v>
      </c>
      <c r="Z31">
        <f>_xlfn.RANK.AVG(Table3[[#This Row],[Score 2 ]],Table3[[Score 2 ]],1)</f>
        <v>30</v>
      </c>
    </row>
    <row r="32" spans="1:26" x14ac:dyDescent="0.3">
      <c r="A32" t="s">
        <v>394</v>
      </c>
      <c r="B32">
        <f>COUNTIFS(Table2[Sub-Sector],Table3[[#This Row],[Sub-Sector]])</f>
        <v>4</v>
      </c>
      <c r="C32" s="1">
        <f>COUNTIFS(Table2[Sub-Sector],Table3[[#This Row],[Sub-Sector]],Table2[Uptrend],"Uptrend")/Table3[[#This Row],[Count]]</f>
        <v>0.5</v>
      </c>
      <c r="D32" s="1">
        <f>COUNTIFS(Table2[Sub-Sector],Table3[[#This Row],[Sub-Sector]],Table2[1W Return vs Nifty],"&gt;=5")/Table3[[#This Row],[Count]]</f>
        <v>0.25</v>
      </c>
      <c r="E32" s="1">
        <f>COUNTIFS(Table2[Sub-Sector],Table3[[#This Row],[Sub-Sector]],Table2[1M Return vs Nifty],"&gt;=5")/Table3[[#This Row],[Count]]</f>
        <v>0.25</v>
      </c>
      <c r="F32" s="1">
        <f>COUNTIFS(Table2[Sub-Sector],Table3[[#This Row],[Sub-Sector]],Table2[6M Return vs Nifty],"&gt;=10")/Table3[[#This Row],[Count]]</f>
        <v>0.5</v>
      </c>
      <c r="G32" s="1">
        <f>COUNTIFS(Table2[Sub-Sector],Table3[[#This Row],[Sub-Sector]],Table2[1Y Return vs Nifty],"&gt;=10")/Table3[[#This Row],[Count]]</f>
        <v>0.25</v>
      </c>
      <c r="H32" s="1">
        <f>COUNTIFS(Table2[Sub-Sector],Table3[[#This Row],[Sub-Sector]],Table2[RSI Exponential â€“ 14D],"&gt;=50")/Table3[[#This Row],[Count]]</f>
        <v>0.5</v>
      </c>
      <c r="I32" s="1">
        <f>COUNTIFS(Table2[Sub-Sector],Table3[[#This Row],[Sub-Sector]],Table2[Relative Volume],"&gt;=1")/Table3[[#This Row],[Count]]</f>
        <v>0.25</v>
      </c>
      <c r="J32" s="1">
        <f>COUNTIFS(Table2[Sub-Sector],Table3[[#This Row],[Sub-Sector]],Table2[% Away From Day Low],"&gt;=0.05")/Table3[[#This Row],[Count]]</f>
        <v>0.25</v>
      </c>
      <c r="K32" s="1">
        <f>COUNTIFS(Table2[Sub-Sector],Table3[[#This Row],[Sub-Sector]],Table2[% Away From Day High],"&lt;=0.05")/Table3[[#This Row],[Count]]</f>
        <v>1</v>
      </c>
      <c r="L32" s="1">
        <f>COUNTIFS(Table2[Sub-Sector],Table3[[#This Row],[Sub-Sector]],Table2[% Away From Current Week Low],"&gt;=0.05")/Table3[[#This Row],[Count]]</f>
        <v>0.5</v>
      </c>
      <c r="M32" s="1">
        <f>COUNTIFS(Table2[Sub-Sector],Table3[[#This Row],[Sub-Sector]],Table2[% Away From Current Week High],"&lt;=0.05")/Table3[[#This Row],[Count]]</f>
        <v>0.75</v>
      </c>
      <c r="N32" s="1">
        <f>COUNTIFS(Table2[Sub-Sector],Table3[[#This Row],[Sub-Sector]],Table2[% Away From Current Month Low],"&gt;=0.05")/Table3[[#This Row],[Count]]</f>
        <v>0.5</v>
      </c>
      <c r="O32" s="1">
        <f>COUNTIFS(Table2[Sub-Sector],Table3[[#This Row],[Sub-Sector]],Table2[% Away From Current Month High],"&lt;=0.05")/Table3[[#This Row],[Count]]</f>
        <v>0.5</v>
      </c>
      <c r="P32" s="1">
        <f>COUNTIFS(Table2[Sub-Sector],Table3[[#This Row],[Sub-Sector]],Table2[% Away From 52W High],"&lt;=10")/Table3[[#This Row],[Count]]</f>
        <v>0.25</v>
      </c>
      <c r="Q32" s="1">
        <f>COUNTIFS(Table2[Sub-Sector],Table3[[#This Row],[Sub-Sector]],Table2[% Away From 52W Low],"&gt;=10")/Table3[[#This Row],[Count]]</f>
        <v>0.75</v>
      </c>
      <c r="R32" s="1">
        <f>COUNTIFS(Table2[Sub-Sector],Table3[[#This Row],[Sub-Sector]],Table2[% Price above 20 EMA],"&gt;=0")/Table3[[#This Row],[Count]]</f>
        <v>0.5</v>
      </c>
      <c r="S32" s="1">
        <f>COUNTIFS(Table2[Sub-Sector],Table3[[#This Row],[Sub-Sector]],Table2[% Price above 50 EMA],"&gt;=0")/Table3[[#This Row],[Count]]</f>
        <v>0.5</v>
      </c>
      <c r="T32" s="1">
        <f>COUNTIFS(Table2[Sub-Sector],Table3[[#This Row],[Sub-Sector]],Table2[% Price above 200 EMA],"&gt;=0")/Table3[[#This Row],[Count]]</f>
        <v>0.5</v>
      </c>
      <c r="U32" s="1">
        <f>COUNTIFS(Table2[Sub-Sector],Table3[[#This Row],[Sub-Sector]],Table2[Rate of Change - Zone],"Positive")/Table3[[#This Row],[Count]]</f>
        <v>0.5</v>
      </c>
      <c r="V32" s="1">
        <f>COUNTIFS(Table2[Sub-Sector],Table3[[#This Row],[Sub-Sector]],Table2[Sharpe Ratio],"&gt;=0.10")/Table3[[#This Row],[Count]]</f>
        <v>0.25</v>
      </c>
      <c r="W3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231</v>
      </c>
      <c r="X32">
        <f>_xlfn.RANK.AVG(Table3[[#This Row],[Score]],Table3[Score],1)</f>
        <v>12.5</v>
      </c>
      <c r="Y3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183.5</v>
      </c>
      <c r="Z32">
        <f>_xlfn.RANK.AVG(Table3[[#This Row],[Score 2 ]],Table3[[Score 2 ]],1)</f>
        <v>31</v>
      </c>
    </row>
    <row r="33" spans="1:26" x14ac:dyDescent="0.3">
      <c r="A33" t="s">
        <v>491</v>
      </c>
      <c r="B33">
        <f>COUNTIFS(Table2[Sub-Sector],Table3[[#This Row],[Sub-Sector]])</f>
        <v>9</v>
      </c>
      <c r="C33" s="1">
        <f>COUNTIFS(Table2[Sub-Sector],Table3[[#This Row],[Sub-Sector]],Table2[Uptrend],"Uptrend")/Table3[[#This Row],[Count]]</f>
        <v>0.66666666666666663</v>
      </c>
      <c r="D33" s="1">
        <f>COUNTIFS(Table2[Sub-Sector],Table3[[#This Row],[Sub-Sector]],Table2[1W Return vs Nifty],"&gt;=5")/Table3[[#This Row],[Count]]</f>
        <v>0.1111111111111111</v>
      </c>
      <c r="E33" s="1">
        <f>COUNTIFS(Table2[Sub-Sector],Table3[[#This Row],[Sub-Sector]],Table2[1M Return vs Nifty],"&gt;=5")/Table3[[#This Row],[Count]]</f>
        <v>0.22222222222222221</v>
      </c>
      <c r="F33" s="1">
        <f>COUNTIFS(Table2[Sub-Sector],Table3[[#This Row],[Sub-Sector]],Table2[6M Return vs Nifty],"&gt;=10")/Table3[[#This Row],[Count]]</f>
        <v>0.55555555555555558</v>
      </c>
      <c r="G33" s="1">
        <f>COUNTIFS(Table2[Sub-Sector],Table3[[#This Row],[Sub-Sector]],Table2[1Y Return vs Nifty],"&gt;=10")/Table3[[#This Row],[Count]]</f>
        <v>0.44444444444444442</v>
      </c>
      <c r="H33" s="1">
        <f>COUNTIFS(Table2[Sub-Sector],Table3[[#This Row],[Sub-Sector]],Table2[RSI Exponential â€“ 14D],"&gt;=50")/Table3[[#This Row],[Count]]</f>
        <v>0.44444444444444442</v>
      </c>
      <c r="I33" s="1">
        <f>COUNTIFS(Table2[Sub-Sector],Table3[[#This Row],[Sub-Sector]],Table2[Relative Volume],"&gt;=1")/Table3[[#This Row],[Count]]</f>
        <v>0.1111111111111111</v>
      </c>
      <c r="J33" s="1">
        <f>COUNTIFS(Table2[Sub-Sector],Table3[[#This Row],[Sub-Sector]],Table2[% Away From Day Low],"&gt;=0.05")/Table3[[#This Row],[Count]]</f>
        <v>0</v>
      </c>
      <c r="K33" s="1">
        <f>COUNTIFS(Table2[Sub-Sector],Table3[[#This Row],[Sub-Sector]],Table2[% Away From Day High],"&lt;=0.05")/Table3[[#This Row],[Count]]</f>
        <v>1</v>
      </c>
      <c r="L33" s="1">
        <f>COUNTIFS(Table2[Sub-Sector],Table3[[#This Row],[Sub-Sector]],Table2[% Away From Current Week Low],"&gt;=0.05")/Table3[[#This Row],[Count]]</f>
        <v>0.22222222222222221</v>
      </c>
      <c r="M33" s="1">
        <f>COUNTIFS(Table2[Sub-Sector],Table3[[#This Row],[Sub-Sector]],Table2[% Away From Current Week High],"&lt;=0.05")/Table3[[#This Row],[Count]]</f>
        <v>0.88888888888888884</v>
      </c>
      <c r="N33" s="1">
        <f>COUNTIFS(Table2[Sub-Sector],Table3[[#This Row],[Sub-Sector]],Table2[% Away From Current Month Low],"&gt;=0.05")/Table3[[#This Row],[Count]]</f>
        <v>0.44444444444444442</v>
      </c>
      <c r="O33" s="1">
        <f>COUNTIFS(Table2[Sub-Sector],Table3[[#This Row],[Sub-Sector]],Table2[% Away From Current Month High],"&lt;=0.05")/Table3[[#This Row],[Count]]</f>
        <v>0.55555555555555558</v>
      </c>
      <c r="P33" s="1">
        <f>COUNTIFS(Table2[Sub-Sector],Table3[[#This Row],[Sub-Sector]],Table2[% Away From 52W High],"&lt;=10")/Table3[[#This Row],[Count]]</f>
        <v>0.33333333333333331</v>
      </c>
      <c r="Q33" s="1">
        <f>COUNTIFS(Table2[Sub-Sector],Table3[[#This Row],[Sub-Sector]],Table2[% Away From 52W Low],"&gt;=10")/Table3[[#This Row],[Count]]</f>
        <v>0.88888888888888884</v>
      </c>
      <c r="R33" s="1">
        <f>COUNTIFS(Table2[Sub-Sector],Table3[[#This Row],[Sub-Sector]],Table2[% Price above 20 EMA],"&gt;=0")/Table3[[#This Row],[Count]]</f>
        <v>0.44444444444444442</v>
      </c>
      <c r="S33" s="1">
        <f>COUNTIFS(Table2[Sub-Sector],Table3[[#This Row],[Sub-Sector]],Table2[% Price above 50 EMA],"&gt;=0")/Table3[[#This Row],[Count]]</f>
        <v>0.44444444444444442</v>
      </c>
      <c r="T33" s="1">
        <f>COUNTIFS(Table2[Sub-Sector],Table3[[#This Row],[Sub-Sector]],Table2[% Price above 200 EMA],"&gt;=0")/Table3[[#This Row],[Count]]</f>
        <v>0.77777777777777779</v>
      </c>
      <c r="U33" s="1">
        <f>COUNTIFS(Table2[Sub-Sector],Table3[[#This Row],[Sub-Sector]],Table2[Rate of Change - Zone],"Positive")/Table3[[#This Row],[Count]]</f>
        <v>0.44444444444444442</v>
      </c>
      <c r="V33" s="1">
        <f>COUNTIFS(Table2[Sub-Sector],Table3[[#This Row],[Sub-Sector]],Table2[Sharpe Ratio],"&gt;=0.10")/Table3[[#This Row],[Count]]</f>
        <v>0.22222222222222221</v>
      </c>
      <c r="W3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241</v>
      </c>
      <c r="X33">
        <f>_xlfn.RANK.AVG(Table3[[#This Row],[Score]],Table3[Score],1)</f>
        <v>14</v>
      </c>
      <c r="Y3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188.5</v>
      </c>
      <c r="Z33">
        <f>_xlfn.RANK.AVG(Table3[[#This Row],[Score 2 ]],Table3[[Score 2 ]],1)</f>
        <v>32</v>
      </c>
    </row>
    <row r="34" spans="1:26" x14ac:dyDescent="0.3">
      <c r="A34" t="s">
        <v>208</v>
      </c>
      <c r="B34">
        <f>COUNTIFS(Table2[Sub-Sector],Table3[[#This Row],[Sub-Sector]])</f>
        <v>8</v>
      </c>
      <c r="C34" s="1">
        <f>COUNTIFS(Table2[Sub-Sector],Table3[[#This Row],[Sub-Sector]],Table2[Uptrend],"Uptrend")/Table3[[#This Row],[Count]]</f>
        <v>0.75</v>
      </c>
      <c r="D34" s="1">
        <f>COUNTIFS(Table2[Sub-Sector],Table3[[#This Row],[Sub-Sector]],Table2[1W Return vs Nifty],"&gt;=5")/Table3[[#This Row],[Count]]</f>
        <v>0</v>
      </c>
      <c r="E34" s="1">
        <f>COUNTIFS(Table2[Sub-Sector],Table3[[#This Row],[Sub-Sector]],Table2[1M Return vs Nifty],"&gt;=5")/Table3[[#This Row],[Count]]</f>
        <v>0.25</v>
      </c>
      <c r="F34" s="1">
        <f>COUNTIFS(Table2[Sub-Sector],Table3[[#This Row],[Sub-Sector]],Table2[6M Return vs Nifty],"&gt;=10")/Table3[[#This Row],[Count]]</f>
        <v>0.5</v>
      </c>
      <c r="G34" s="1">
        <f>COUNTIFS(Table2[Sub-Sector],Table3[[#This Row],[Sub-Sector]],Table2[1Y Return vs Nifty],"&gt;=10")/Table3[[#This Row],[Count]]</f>
        <v>1</v>
      </c>
      <c r="H34" s="1">
        <f>COUNTIFS(Table2[Sub-Sector],Table3[[#This Row],[Sub-Sector]],Table2[RSI Exponential â€“ 14D],"&gt;=50")/Table3[[#This Row],[Count]]</f>
        <v>0.5</v>
      </c>
      <c r="I34" s="1">
        <f>COUNTIFS(Table2[Sub-Sector],Table3[[#This Row],[Sub-Sector]],Table2[Relative Volume],"&gt;=1")/Table3[[#This Row],[Count]]</f>
        <v>0</v>
      </c>
      <c r="J34" s="1">
        <f>COUNTIFS(Table2[Sub-Sector],Table3[[#This Row],[Sub-Sector]],Table2[% Away From Day Low],"&gt;=0.05")/Table3[[#This Row],[Count]]</f>
        <v>0.125</v>
      </c>
      <c r="K34" s="1">
        <f>COUNTIFS(Table2[Sub-Sector],Table3[[#This Row],[Sub-Sector]],Table2[% Away From Day High],"&lt;=0.05")/Table3[[#This Row],[Count]]</f>
        <v>1</v>
      </c>
      <c r="L34" s="1">
        <f>COUNTIFS(Table2[Sub-Sector],Table3[[#This Row],[Sub-Sector]],Table2[% Away From Current Week Low],"&gt;=0.05")/Table3[[#This Row],[Count]]</f>
        <v>0.25</v>
      </c>
      <c r="M34" s="1">
        <f>COUNTIFS(Table2[Sub-Sector],Table3[[#This Row],[Sub-Sector]],Table2[% Away From Current Week High],"&lt;=0.05")/Table3[[#This Row],[Count]]</f>
        <v>0.75</v>
      </c>
      <c r="N34" s="1">
        <f>COUNTIFS(Table2[Sub-Sector],Table3[[#This Row],[Sub-Sector]],Table2[% Away From Current Month Low],"&gt;=0.05")/Table3[[#This Row],[Count]]</f>
        <v>0.375</v>
      </c>
      <c r="O34" s="1">
        <f>COUNTIFS(Table2[Sub-Sector],Table3[[#This Row],[Sub-Sector]],Table2[% Away From Current Month High],"&lt;=0.05")/Table3[[#This Row],[Count]]</f>
        <v>0.125</v>
      </c>
      <c r="P34" s="1">
        <f>COUNTIFS(Table2[Sub-Sector],Table3[[#This Row],[Sub-Sector]],Table2[% Away From 52W High],"&lt;=10")/Table3[[#This Row],[Count]]</f>
        <v>0.375</v>
      </c>
      <c r="Q34" s="1">
        <f>COUNTIFS(Table2[Sub-Sector],Table3[[#This Row],[Sub-Sector]],Table2[% Away From 52W Low],"&gt;=10")/Table3[[#This Row],[Count]]</f>
        <v>1</v>
      </c>
      <c r="R34" s="1">
        <f>COUNTIFS(Table2[Sub-Sector],Table3[[#This Row],[Sub-Sector]],Table2[% Price above 20 EMA],"&gt;=0")/Table3[[#This Row],[Count]]</f>
        <v>0.375</v>
      </c>
      <c r="S34" s="1">
        <f>COUNTIFS(Table2[Sub-Sector],Table3[[#This Row],[Sub-Sector]],Table2[% Price above 50 EMA],"&gt;=0")/Table3[[#This Row],[Count]]</f>
        <v>0.625</v>
      </c>
      <c r="T34" s="1">
        <f>COUNTIFS(Table2[Sub-Sector],Table3[[#This Row],[Sub-Sector]],Table2[% Price above 200 EMA],"&gt;=0")/Table3[[#This Row],[Count]]</f>
        <v>1</v>
      </c>
      <c r="U34" s="1">
        <f>COUNTIFS(Table2[Sub-Sector],Table3[[#This Row],[Sub-Sector]],Table2[Rate of Change - Zone],"Positive")/Table3[[#This Row],[Count]]</f>
        <v>0.25</v>
      </c>
      <c r="V34" s="1">
        <f>COUNTIFS(Table2[Sub-Sector],Table3[[#This Row],[Sub-Sector]],Table2[Sharpe Ratio],"&gt;=0.10")/Table3[[#This Row],[Count]]</f>
        <v>0.375</v>
      </c>
      <c r="W3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300.5</v>
      </c>
      <c r="X34">
        <f>_xlfn.RANK.AVG(Table3[[#This Row],[Score]],Table3[Score],1)</f>
        <v>25</v>
      </c>
      <c r="Y3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191.5</v>
      </c>
      <c r="Z34">
        <f>_xlfn.RANK.AVG(Table3[[#This Row],[Score 2 ]],Table3[[Score 2 ]],1)</f>
        <v>33</v>
      </c>
    </row>
    <row r="35" spans="1:26" x14ac:dyDescent="0.3">
      <c r="A35" t="s">
        <v>414</v>
      </c>
      <c r="B35">
        <f>COUNTIFS(Table2[Sub-Sector],Table3[[#This Row],[Sub-Sector]])</f>
        <v>14</v>
      </c>
      <c r="C35" s="1">
        <f>COUNTIFS(Table2[Sub-Sector],Table3[[#This Row],[Sub-Sector]],Table2[Uptrend],"Uptrend")/Table3[[#This Row],[Count]]</f>
        <v>0.21428571428571427</v>
      </c>
      <c r="D35" s="1">
        <f>COUNTIFS(Table2[Sub-Sector],Table3[[#This Row],[Sub-Sector]],Table2[1W Return vs Nifty],"&gt;=5")/Table3[[#This Row],[Count]]</f>
        <v>0</v>
      </c>
      <c r="E35" s="1">
        <f>COUNTIFS(Table2[Sub-Sector],Table3[[#This Row],[Sub-Sector]],Table2[1M Return vs Nifty],"&gt;=5")/Table3[[#This Row],[Count]]</f>
        <v>0.21428571428571427</v>
      </c>
      <c r="F35" s="1">
        <f>COUNTIFS(Table2[Sub-Sector],Table3[[#This Row],[Sub-Sector]],Table2[6M Return vs Nifty],"&gt;=10")/Table3[[#This Row],[Count]]</f>
        <v>0.42857142857142855</v>
      </c>
      <c r="G35" s="1">
        <f>COUNTIFS(Table2[Sub-Sector],Table3[[#This Row],[Sub-Sector]],Table2[1Y Return vs Nifty],"&gt;=10")/Table3[[#This Row],[Count]]</f>
        <v>0.5</v>
      </c>
      <c r="H35" s="1">
        <f>COUNTIFS(Table2[Sub-Sector],Table3[[#This Row],[Sub-Sector]],Table2[RSI Exponential â€“ 14D],"&gt;=50")/Table3[[#This Row],[Count]]</f>
        <v>0.2857142857142857</v>
      </c>
      <c r="I35" s="1">
        <f>COUNTIFS(Table2[Sub-Sector],Table3[[#This Row],[Sub-Sector]],Table2[Relative Volume],"&gt;=1")/Table3[[#This Row],[Count]]</f>
        <v>0.2857142857142857</v>
      </c>
      <c r="J35" s="1">
        <f>COUNTIFS(Table2[Sub-Sector],Table3[[#This Row],[Sub-Sector]],Table2[% Away From Day Low],"&gt;=0.05")/Table3[[#This Row],[Count]]</f>
        <v>0</v>
      </c>
      <c r="K35" s="1">
        <f>COUNTIFS(Table2[Sub-Sector],Table3[[#This Row],[Sub-Sector]],Table2[% Away From Day High],"&lt;=0.05")/Table3[[#This Row],[Count]]</f>
        <v>0.9285714285714286</v>
      </c>
      <c r="L35" s="1">
        <f>COUNTIFS(Table2[Sub-Sector],Table3[[#This Row],[Sub-Sector]],Table2[% Away From Current Week Low],"&gt;=0.05")/Table3[[#This Row],[Count]]</f>
        <v>0.21428571428571427</v>
      </c>
      <c r="M35" s="1">
        <f>COUNTIFS(Table2[Sub-Sector],Table3[[#This Row],[Sub-Sector]],Table2[% Away From Current Week High],"&lt;=0.05")/Table3[[#This Row],[Count]]</f>
        <v>0.8571428571428571</v>
      </c>
      <c r="N35" s="1">
        <f>COUNTIFS(Table2[Sub-Sector],Table3[[#This Row],[Sub-Sector]],Table2[% Away From Current Month Low],"&gt;=0.05")/Table3[[#This Row],[Count]]</f>
        <v>0.35714285714285715</v>
      </c>
      <c r="O35" s="1">
        <f>COUNTIFS(Table2[Sub-Sector],Table3[[#This Row],[Sub-Sector]],Table2[% Away From Current Month High],"&lt;=0.05")/Table3[[#This Row],[Count]]</f>
        <v>0.14285714285714285</v>
      </c>
      <c r="P35" s="1">
        <f>COUNTIFS(Table2[Sub-Sector],Table3[[#This Row],[Sub-Sector]],Table2[% Away From 52W High],"&lt;=10")/Table3[[#This Row],[Count]]</f>
        <v>7.1428571428571425E-2</v>
      </c>
      <c r="Q35" s="1">
        <f>COUNTIFS(Table2[Sub-Sector],Table3[[#This Row],[Sub-Sector]],Table2[% Away From 52W Low],"&gt;=10")/Table3[[#This Row],[Count]]</f>
        <v>0.7857142857142857</v>
      </c>
      <c r="R35" s="1">
        <f>COUNTIFS(Table2[Sub-Sector],Table3[[#This Row],[Sub-Sector]],Table2[% Price above 20 EMA],"&gt;=0")/Table3[[#This Row],[Count]]</f>
        <v>0.2857142857142857</v>
      </c>
      <c r="S35" s="1">
        <f>COUNTIFS(Table2[Sub-Sector],Table3[[#This Row],[Sub-Sector]],Table2[% Price above 50 EMA],"&gt;=0")/Table3[[#This Row],[Count]]</f>
        <v>0.2857142857142857</v>
      </c>
      <c r="T35" s="1">
        <f>COUNTIFS(Table2[Sub-Sector],Table3[[#This Row],[Sub-Sector]],Table2[% Price above 200 EMA],"&gt;=0")/Table3[[#This Row],[Count]]</f>
        <v>0.5</v>
      </c>
      <c r="U35" s="1">
        <f>COUNTIFS(Table2[Sub-Sector],Table3[[#This Row],[Sub-Sector]],Table2[Rate of Change - Zone],"Positive")/Table3[[#This Row],[Count]]</f>
        <v>0.21428571428571427</v>
      </c>
      <c r="V35" s="1">
        <f>COUNTIFS(Table2[Sub-Sector],Table3[[#This Row],[Sub-Sector]],Table2[Sharpe Ratio],"&gt;=0.10")/Table3[[#This Row],[Count]]</f>
        <v>0.2857142857142857</v>
      </c>
      <c r="W3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330</v>
      </c>
      <c r="X35">
        <f>_xlfn.RANK.AVG(Table3[[#This Row],[Score]],Table3[Score],1)</f>
        <v>29</v>
      </c>
      <c r="Y3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192.5</v>
      </c>
      <c r="Z35">
        <f>_xlfn.RANK.AVG(Table3[[#This Row],[Score 2 ]],Table3[[Score 2 ]],1)</f>
        <v>34</v>
      </c>
    </row>
    <row r="36" spans="1:26" x14ac:dyDescent="0.3">
      <c r="A36" t="s">
        <v>111</v>
      </c>
      <c r="B36">
        <f>COUNTIFS(Table2[Sub-Sector],Table3[[#This Row],[Sub-Sector]])</f>
        <v>3</v>
      </c>
      <c r="C36" s="1">
        <f>COUNTIFS(Table2[Sub-Sector],Table3[[#This Row],[Sub-Sector]],Table2[Uptrend],"Uptrend")/Table3[[#This Row],[Count]]</f>
        <v>0.33333333333333331</v>
      </c>
      <c r="D36" s="1">
        <f>COUNTIFS(Table2[Sub-Sector],Table3[[#This Row],[Sub-Sector]],Table2[1W Return vs Nifty],"&gt;=5")/Table3[[#This Row],[Count]]</f>
        <v>0</v>
      </c>
      <c r="E36" s="1">
        <f>COUNTIFS(Table2[Sub-Sector],Table3[[#This Row],[Sub-Sector]],Table2[1M Return vs Nifty],"&gt;=5")/Table3[[#This Row],[Count]]</f>
        <v>0</v>
      </c>
      <c r="F36" s="1">
        <f>COUNTIFS(Table2[Sub-Sector],Table3[[#This Row],[Sub-Sector]],Table2[6M Return vs Nifty],"&gt;=10")/Table3[[#This Row],[Count]]</f>
        <v>0.33333333333333331</v>
      </c>
      <c r="G36" s="1">
        <f>COUNTIFS(Table2[Sub-Sector],Table3[[#This Row],[Sub-Sector]],Table2[1Y Return vs Nifty],"&gt;=10")/Table3[[#This Row],[Count]]</f>
        <v>1</v>
      </c>
      <c r="H36" s="1">
        <f>COUNTIFS(Table2[Sub-Sector],Table3[[#This Row],[Sub-Sector]],Table2[RSI Exponential â€“ 14D],"&gt;=50")/Table3[[#This Row],[Count]]</f>
        <v>0</v>
      </c>
      <c r="I36" s="1">
        <f>COUNTIFS(Table2[Sub-Sector],Table3[[#This Row],[Sub-Sector]],Table2[Relative Volume],"&gt;=1")/Table3[[#This Row],[Count]]</f>
        <v>0.33333333333333331</v>
      </c>
      <c r="J36" s="1">
        <f>COUNTIFS(Table2[Sub-Sector],Table3[[#This Row],[Sub-Sector]],Table2[% Away From Day Low],"&gt;=0.05")/Table3[[#This Row],[Count]]</f>
        <v>0</v>
      </c>
      <c r="K36" s="1">
        <f>COUNTIFS(Table2[Sub-Sector],Table3[[#This Row],[Sub-Sector]],Table2[% Away From Day High],"&lt;=0.05")/Table3[[#This Row],[Count]]</f>
        <v>1</v>
      </c>
      <c r="L36" s="1">
        <f>COUNTIFS(Table2[Sub-Sector],Table3[[#This Row],[Sub-Sector]],Table2[% Away From Current Week Low],"&gt;=0.05")/Table3[[#This Row],[Count]]</f>
        <v>0.33333333333333331</v>
      </c>
      <c r="M36" s="1">
        <f>COUNTIFS(Table2[Sub-Sector],Table3[[#This Row],[Sub-Sector]],Table2[% Away From Current Week High],"&lt;=0.05")/Table3[[#This Row],[Count]]</f>
        <v>0.66666666666666663</v>
      </c>
      <c r="N36" s="1">
        <f>COUNTIFS(Table2[Sub-Sector],Table3[[#This Row],[Sub-Sector]],Table2[% Away From Current Month Low],"&gt;=0.05")/Table3[[#This Row],[Count]]</f>
        <v>0.33333333333333331</v>
      </c>
      <c r="O36" s="1">
        <f>COUNTIFS(Table2[Sub-Sector],Table3[[#This Row],[Sub-Sector]],Table2[% Away From Current Month High],"&lt;=0.05")/Table3[[#This Row],[Count]]</f>
        <v>0</v>
      </c>
      <c r="P36" s="1">
        <f>COUNTIFS(Table2[Sub-Sector],Table3[[#This Row],[Sub-Sector]],Table2[% Away From 52W High],"&lt;=10")/Table3[[#This Row],[Count]]</f>
        <v>0</v>
      </c>
      <c r="Q36" s="1">
        <f>COUNTIFS(Table2[Sub-Sector],Table3[[#This Row],[Sub-Sector]],Table2[% Away From 52W Low],"&gt;=10")/Table3[[#This Row],[Count]]</f>
        <v>1</v>
      </c>
      <c r="R36" s="1">
        <f>COUNTIFS(Table2[Sub-Sector],Table3[[#This Row],[Sub-Sector]],Table2[% Price above 20 EMA],"&gt;=0")/Table3[[#This Row],[Count]]</f>
        <v>0</v>
      </c>
      <c r="S36" s="1">
        <f>COUNTIFS(Table2[Sub-Sector],Table3[[#This Row],[Sub-Sector]],Table2[% Price above 50 EMA],"&gt;=0")/Table3[[#This Row],[Count]]</f>
        <v>0</v>
      </c>
      <c r="T36" s="1">
        <f>COUNTIFS(Table2[Sub-Sector],Table3[[#This Row],[Sub-Sector]],Table2[% Price above 200 EMA],"&gt;=0")/Table3[[#This Row],[Count]]</f>
        <v>0.66666666666666663</v>
      </c>
      <c r="U36" s="1">
        <f>COUNTIFS(Table2[Sub-Sector],Table3[[#This Row],[Sub-Sector]],Table2[Rate of Change - Zone],"Positive")/Table3[[#This Row],[Count]]</f>
        <v>0</v>
      </c>
      <c r="V36" s="1">
        <f>COUNTIFS(Table2[Sub-Sector],Table3[[#This Row],[Sub-Sector]],Table2[Sharpe Ratio],"&gt;=0.10")/Table3[[#This Row],[Count]]</f>
        <v>0.33333333333333331</v>
      </c>
      <c r="W3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382</v>
      </c>
      <c r="X36">
        <f>_xlfn.RANK.AVG(Table3[[#This Row],[Score]],Table3[Score],1)</f>
        <v>44</v>
      </c>
      <c r="Y3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6">
        <f>_xlfn.RANK.AVG(Table3[[#This Row],[Score 2 ]],Table3[[Score 2 ]],1)</f>
        <v>36</v>
      </c>
    </row>
    <row r="37" spans="1:26" x14ac:dyDescent="0.3">
      <c r="A37" t="s">
        <v>72</v>
      </c>
      <c r="B37">
        <f>COUNTIFS(Table2[Sub-Sector],Table3[[#This Row],[Sub-Sector]])</f>
        <v>3</v>
      </c>
      <c r="C37" s="1">
        <f>COUNTIFS(Table2[Sub-Sector],Table3[[#This Row],[Sub-Sector]],Table2[Uptrend],"Uptrend")/Table3[[#This Row],[Count]]</f>
        <v>0</v>
      </c>
      <c r="D37" s="1">
        <f>COUNTIFS(Table2[Sub-Sector],Table3[[#This Row],[Sub-Sector]],Table2[1W Return vs Nifty],"&gt;=5")/Table3[[#This Row],[Count]]</f>
        <v>0</v>
      </c>
      <c r="E37" s="1">
        <f>COUNTIFS(Table2[Sub-Sector],Table3[[#This Row],[Sub-Sector]],Table2[1M Return vs Nifty],"&gt;=5")/Table3[[#This Row],[Count]]</f>
        <v>0</v>
      </c>
      <c r="F37" s="1">
        <f>COUNTIFS(Table2[Sub-Sector],Table3[[#This Row],[Sub-Sector]],Table2[6M Return vs Nifty],"&gt;=10")/Table3[[#This Row],[Count]]</f>
        <v>0</v>
      </c>
      <c r="G37" s="1">
        <f>COUNTIFS(Table2[Sub-Sector],Table3[[#This Row],[Sub-Sector]],Table2[1Y Return vs Nifty],"&gt;=10")/Table3[[#This Row],[Count]]</f>
        <v>1</v>
      </c>
      <c r="H37" s="1">
        <f>COUNTIFS(Table2[Sub-Sector],Table3[[#This Row],[Sub-Sector]],Table2[RSI Exponential â€“ 14D],"&gt;=50")/Table3[[#This Row],[Count]]</f>
        <v>0.33333333333333331</v>
      </c>
      <c r="I37" s="1">
        <f>COUNTIFS(Table2[Sub-Sector],Table3[[#This Row],[Sub-Sector]],Table2[Relative Volume],"&gt;=1")/Table3[[#This Row],[Count]]</f>
        <v>0.33333333333333331</v>
      </c>
      <c r="J37" s="1">
        <f>COUNTIFS(Table2[Sub-Sector],Table3[[#This Row],[Sub-Sector]],Table2[% Away From Day Low],"&gt;=0.05")/Table3[[#This Row],[Count]]</f>
        <v>0</v>
      </c>
      <c r="K37" s="1">
        <f>COUNTIFS(Table2[Sub-Sector],Table3[[#This Row],[Sub-Sector]],Table2[% Away From Day High],"&lt;=0.05")/Table3[[#This Row],[Count]]</f>
        <v>1</v>
      </c>
      <c r="L37" s="1">
        <f>COUNTIFS(Table2[Sub-Sector],Table3[[#This Row],[Sub-Sector]],Table2[% Away From Current Week Low],"&gt;=0.05")/Table3[[#This Row],[Count]]</f>
        <v>0.33333333333333331</v>
      </c>
      <c r="M37" s="1">
        <f>COUNTIFS(Table2[Sub-Sector],Table3[[#This Row],[Sub-Sector]],Table2[% Away From Current Week High],"&lt;=0.05")/Table3[[#This Row],[Count]]</f>
        <v>0.66666666666666663</v>
      </c>
      <c r="N37" s="1">
        <f>COUNTIFS(Table2[Sub-Sector],Table3[[#This Row],[Sub-Sector]],Table2[% Away From Current Month Low],"&gt;=0.05")/Table3[[#This Row],[Count]]</f>
        <v>0.33333333333333331</v>
      </c>
      <c r="O37" s="1">
        <f>COUNTIFS(Table2[Sub-Sector],Table3[[#This Row],[Sub-Sector]],Table2[% Away From Current Month High],"&lt;=0.05")/Table3[[#This Row],[Count]]</f>
        <v>0.33333333333333331</v>
      </c>
      <c r="P37" s="1">
        <f>COUNTIFS(Table2[Sub-Sector],Table3[[#This Row],[Sub-Sector]],Table2[% Away From 52W High],"&lt;=10")/Table3[[#This Row],[Count]]</f>
        <v>0.33333333333333331</v>
      </c>
      <c r="Q37" s="1">
        <f>COUNTIFS(Table2[Sub-Sector],Table3[[#This Row],[Sub-Sector]],Table2[% Away From 52W Low],"&gt;=10")/Table3[[#This Row],[Count]]</f>
        <v>1</v>
      </c>
      <c r="R37" s="1">
        <f>COUNTIFS(Table2[Sub-Sector],Table3[[#This Row],[Sub-Sector]],Table2[% Price above 20 EMA],"&gt;=0")/Table3[[#This Row],[Count]]</f>
        <v>0.33333333333333331</v>
      </c>
      <c r="S37" s="1">
        <f>COUNTIFS(Table2[Sub-Sector],Table3[[#This Row],[Sub-Sector]],Table2[% Price above 50 EMA],"&gt;=0")/Table3[[#This Row],[Count]]</f>
        <v>0.33333333333333331</v>
      </c>
      <c r="T37" s="1">
        <f>COUNTIFS(Table2[Sub-Sector],Table3[[#This Row],[Sub-Sector]],Table2[% Price above 200 EMA],"&gt;=0")/Table3[[#This Row],[Count]]</f>
        <v>0.66666666666666663</v>
      </c>
      <c r="U37" s="1">
        <f>COUNTIFS(Table2[Sub-Sector],Table3[[#This Row],[Sub-Sector]],Table2[Rate of Change - Zone],"Positive")/Table3[[#This Row],[Count]]</f>
        <v>0.33333333333333331</v>
      </c>
      <c r="V37" s="1">
        <f>COUNTIFS(Table2[Sub-Sector],Table3[[#This Row],[Sub-Sector]],Table2[Sharpe Ratio],"&gt;=0.10")/Table3[[#This Row],[Count]]</f>
        <v>0.66666666666666663</v>
      </c>
      <c r="W3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37">
        <f>_xlfn.RANK.AVG(Table3[[#This Row],[Score]],Table3[Score],1)</f>
        <v>62.5</v>
      </c>
      <c r="Y3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7">
        <f>_xlfn.RANK.AVG(Table3[[#This Row],[Score 2 ]],Table3[[Score 2 ]],1)</f>
        <v>36</v>
      </c>
    </row>
    <row r="38" spans="1:26" x14ac:dyDescent="0.3">
      <c r="A38" t="s">
        <v>88</v>
      </c>
      <c r="B38">
        <f>COUNTIFS(Table2[Sub-Sector],Table3[[#This Row],[Sub-Sector]])</f>
        <v>3</v>
      </c>
      <c r="C38" s="1">
        <f>COUNTIFS(Table2[Sub-Sector],Table3[[#This Row],[Sub-Sector]],Table2[Uptrend],"Uptrend")/Table3[[#This Row],[Count]]</f>
        <v>0</v>
      </c>
      <c r="D38" s="1">
        <f>COUNTIFS(Table2[Sub-Sector],Table3[[#This Row],[Sub-Sector]],Table2[1W Return vs Nifty],"&gt;=5")/Table3[[#This Row],[Count]]</f>
        <v>0</v>
      </c>
      <c r="E38" s="1">
        <f>COUNTIFS(Table2[Sub-Sector],Table3[[#This Row],[Sub-Sector]],Table2[1M Return vs Nifty],"&gt;=5")/Table3[[#This Row],[Count]]</f>
        <v>0</v>
      </c>
      <c r="F38" s="1">
        <f>COUNTIFS(Table2[Sub-Sector],Table3[[#This Row],[Sub-Sector]],Table2[6M Return vs Nifty],"&gt;=10")/Table3[[#This Row],[Count]]</f>
        <v>0</v>
      </c>
      <c r="G38" s="1">
        <f>COUNTIFS(Table2[Sub-Sector],Table3[[#This Row],[Sub-Sector]],Table2[1Y Return vs Nifty],"&gt;=10")/Table3[[#This Row],[Count]]</f>
        <v>1</v>
      </c>
      <c r="H38" s="1">
        <f>COUNTIFS(Table2[Sub-Sector],Table3[[#This Row],[Sub-Sector]],Table2[RSI Exponential â€“ 14D],"&gt;=50")/Table3[[#This Row],[Count]]</f>
        <v>0</v>
      </c>
      <c r="I38" s="1">
        <f>COUNTIFS(Table2[Sub-Sector],Table3[[#This Row],[Sub-Sector]],Table2[Relative Volume],"&gt;=1")/Table3[[#This Row],[Count]]</f>
        <v>0.33333333333333331</v>
      </c>
      <c r="J38" s="1">
        <f>COUNTIFS(Table2[Sub-Sector],Table3[[#This Row],[Sub-Sector]],Table2[% Away From Day Low],"&gt;=0.05")/Table3[[#This Row],[Count]]</f>
        <v>0</v>
      </c>
      <c r="K38" s="1">
        <f>COUNTIFS(Table2[Sub-Sector],Table3[[#This Row],[Sub-Sector]],Table2[% Away From Day High],"&lt;=0.05")/Table3[[#This Row],[Count]]</f>
        <v>1</v>
      </c>
      <c r="L38" s="1">
        <f>COUNTIFS(Table2[Sub-Sector],Table3[[#This Row],[Sub-Sector]],Table2[% Away From Current Week Low],"&gt;=0.05")/Table3[[#This Row],[Count]]</f>
        <v>0</v>
      </c>
      <c r="M38" s="1">
        <f>COUNTIFS(Table2[Sub-Sector],Table3[[#This Row],[Sub-Sector]],Table2[% Away From Current Week High],"&lt;=0.05")/Table3[[#This Row],[Count]]</f>
        <v>1</v>
      </c>
      <c r="N38" s="1">
        <f>COUNTIFS(Table2[Sub-Sector],Table3[[#This Row],[Sub-Sector]],Table2[% Away From Current Month Low],"&gt;=0.05")/Table3[[#This Row],[Count]]</f>
        <v>0.33333333333333331</v>
      </c>
      <c r="O38" s="1">
        <f>COUNTIFS(Table2[Sub-Sector],Table3[[#This Row],[Sub-Sector]],Table2[% Away From Current Month High],"&lt;=0.05")/Table3[[#This Row],[Count]]</f>
        <v>0.33333333333333331</v>
      </c>
      <c r="P38" s="1">
        <f>COUNTIFS(Table2[Sub-Sector],Table3[[#This Row],[Sub-Sector]],Table2[% Away From 52W High],"&lt;=10")/Table3[[#This Row],[Count]]</f>
        <v>0</v>
      </c>
      <c r="Q38" s="1">
        <f>COUNTIFS(Table2[Sub-Sector],Table3[[#This Row],[Sub-Sector]],Table2[% Away From 52W Low],"&gt;=10")/Table3[[#This Row],[Count]]</f>
        <v>1</v>
      </c>
      <c r="R38" s="1">
        <f>COUNTIFS(Table2[Sub-Sector],Table3[[#This Row],[Sub-Sector]],Table2[% Price above 20 EMA],"&gt;=0")/Table3[[#This Row],[Count]]</f>
        <v>0</v>
      </c>
      <c r="S38" s="1">
        <f>COUNTIFS(Table2[Sub-Sector],Table3[[#This Row],[Sub-Sector]],Table2[% Price above 50 EMA],"&gt;=0")/Table3[[#This Row],[Count]]</f>
        <v>0</v>
      </c>
      <c r="T38" s="1">
        <f>COUNTIFS(Table2[Sub-Sector],Table3[[#This Row],[Sub-Sector]],Table2[% Price above 200 EMA],"&gt;=0")/Table3[[#This Row],[Count]]</f>
        <v>0.66666666666666663</v>
      </c>
      <c r="U38" s="1">
        <f>COUNTIFS(Table2[Sub-Sector],Table3[[#This Row],[Sub-Sector]],Table2[Rate of Change - Zone],"Positive")/Table3[[#This Row],[Count]]</f>
        <v>0.33333333333333331</v>
      </c>
      <c r="V38" s="1">
        <f>COUNTIFS(Table2[Sub-Sector],Table3[[#This Row],[Sub-Sector]],Table2[Sharpe Ratio],"&gt;=0.10")/Table3[[#This Row],[Count]]</f>
        <v>0.66666666666666663</v>
      </c>
      <c r="W3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446.5</v>
      </c>
      <c r="X38">
        <f>_xlfn.RANK.AVG(Table3[[#This Row],[Score]],Table3[Score],1)</f>
        <v>62.5</v>
      </c>
      <c r="Y3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194</v>
      </c>
      <c r="Z38">
        <f>_xlfn.RANK.AVG(Table3[[#This Row],[Score 2 ]],Table3[[Score 2 ]],1)</f>
        <v>36</v>
      </c>
    </row>
    <row r="39" spans="1:26" x14ac:dyDescent="0.3">
      <c r="A39" t="s">
        <v>134</v>
      </c>
      <c r="B39">
        <f>COUNTIFS(Table2[Sub-Sector],Table3[[#This Row],[Sub-Sector]])</f>
        <v>20</v>
      </c>
      <c r="C39" s="1">
        <f>COUNTIFS(Table2[Sub-Sector],Table3[[#This Row],[Sub-Sector]],Table2[Uptrend],"Uptrend")/Table3[[#This Row],[Count]]</f>
        <v>0.2</v>
      </c>
      <c r="D39" s="1">
        <f>COUNTIFS(Table2[Sub-Sector],Table3[[#This Row],[Sub-Sector]],Table2[1W Return vs Nifty],"&gt;=5")/Table3[[#This Row],[Count]]</f>
        <v>0.05</v>
      </c>
      <c r="E39" s="1">
        <f>COUNTIFS(Table2[Sub-Sector],Table3[[#This Row],[Sub-Sector]],Table2[1M Return vs Nifty],"&gt;=5")/Table3[[#This Row],[Count]]</f>
        <v>0.15</v>
      </c>
      <c r="F39" s="1">
        <f>COUNTIFS(Table2[Sub-Sector],Table3[[#This Row],[Sub-Sector]],Table2[6M Return vs Nifty],"&gt;=10")/Table3[[#This Row],[Count]]</f>
        <v>0.15</v>
      </c>
      <c r="G39" s="1">
        <f>COUNTIFS(Table2[Sub-Sector],Table3[[#This Row],[Sub-Sector]],Table2[1Y Return vs Nifty],"&gt;=10")/Table3[[#This Row],[Count]]</f>
        <v>0.65</v>
      </c>
      <c r="H39" s="1">
        <f>COUNTIFS(Table2[Sub-Sector],Table3[[#This Row],[Sub-Sector]],Table2[RSI Exponential â€“ 14D],"&gt;=50")/Table3[[#This Row],[Count]]</f>
        <v>0.5</v>
      </c>
      <c r="I39" s="1">
        <f>COUNTIFS(Table2[Sub-Sector],Table3[[#This Row],[Sub-Sector]],Table2[Relative Volume],"&gt;=1")/Table3[[#This Row],[Count]]</f>
        <v>0.2</v>
      </c>
      <c r="J39" s="1">
        <f>COUNTIFS(Table2[Sub-Sector],Table3[[#This Row],[Sub-Sector]],Table2[% Away From Day Low],"&gt;=0.05")/Table3[[#This Row],[Count]]</f>
        <v>0.3</v>
      </c>
      <c r="K39" s="1">
        <f>COUNTIFS(Table2[Sub-Sector],Table3[[#This Row],[Sub-Sector]],Table2[% Away From Day High],"&lt;=0.05")/Table3[[#This Row],[Count]]</f>
        <v>1</v>
      </c>
      <c r="L39" s="1">
        <f>COUNTIFS(Table2[Sub-Sector],Table3[[#This Row],[Sub-Sector]],Table2[% Away From Current Week Low],"&gt;=0.05")/Table3[[#This Row],[Count]]</f>
        <v>0.5</v>
      </c>
      <c r="M39" s="1">
        <f>COUNTIFS(Table2[Sub-Sector],Table3[[#This Row],[Sub-Sector]],Table2[% Away From Current Week High],"&lt;=0.05")/Table3[[#This Row],[Count]]</f>
        <v>0.85</v>
      </c>
      <c r="N39" s="1">
        <f>COUNTIFS(Table2[Sub-Sector],Table3[[#This Row],[Sub-Sector]],Table2[% Away From Current Month Low],"&gt;=0.05")/Table3[[#This Row],[Count]]</f>
        <v>0.6</v>
      </c>
      <c r="O39" s="1">
        <f>COUNTIFS(Table2[Sub-Sector],Table3[[#This Row],[Sub-Sector]],Table2[% Away From Current Month High],"&lt;=0.05")/Table3[[#This Row],[Count]]</f>
        <v>0.35</v>
      </c>
      <c r="P39" s="1">
        <f>COUNTIFS(Table2[Sub-Sector],Table3[[#This Row],[Sub-Sector]],Table2[% Away From 52W High],"&lt;=10")/Table3[[#This Row],[Count]]</f>
        <v>0.15</v>
      </c>
      <c r="Q39" s="1">
        <f>COUNTIFS(Table2[Sub-Sector],Table3[[#This Row],[Sub-Sector]],Table2[% Away From 52W Low],"&gt;=10")/Table3[[#This Row],[Count]]</f>
        <v>0.85</v>
      </c>
      <c r="R39" s="1">
        <f>COUNTIFS(Table2[Sub-Sector],Table3[[#This Row],[Sub-Sector]],Table2[% Price above 20 EMA],"&gt;=0")/Table3[[#This Row],[Count]]</f>
        <v>0.4</v>
      </c>
      <c r="S39" s="1">
        <f>COUNTIFS(Table2[Sub-Sector],Table3[[#This Row],[Sub-Sector]],Table2[% Price above 50 EMA],"&gt;=0")/Table3[[#This Row],[Count]]</f>
        <v>0.25</v>
      </c>
      <c r="T39" s="1">
        <f>COUNTIFS(Table2[Sub-Sector],Table3[[#This Row],[Sub-Sector]],Table2[% Price above 200 EMA],"&gt;=0")/Table3[[#This Row],[Count]]</f>
        <v>0.6</v>
      </c>
      <c r="U39" s="1">
        <f>COUNTIFS(Table2[Sub-Sector],Table3[[#This Row],[Sub-Sector]],Table2[Rate of Change - Zone],"Positive")/Table3[[#This Row],[Count]]</f>
        <v>0.5</v>
      </c>
      <c r="V39" s="1">
        <f>COUNTIFS(Table2[Sub-Sector],Table3[[#This Row],[Sub-Sector]],Table2[Sharpe Ratio],"&gt;=0.10")/Table3[[#This Row],[Count]]</f>
        <v>0.45</v>
      </c>
      <c r="W3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292</v>
      </c>
      <c r="X39">
        <f>_xlfn.RANK.AVG(Table3[[#This Row],[Score]],Table3[Score],1)</f>
        <v>22</v>
      </c>
      <c r="Y3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196</v>
      </c>
      <c r="Z39">
        <f>_xlfn.RANK.AVG(Table3[[#This Row],[Score 2 ]],Table3[[Score 2 ]],1)</f>
        <v>38</v>
      </c>
    </row>
    <row r="40" spans="1:26" x14ac:dyDescent="0.3">
      <c r="A40" t="s">
        <v>245</v>
      </c>
      <c r="B40">
        <f>COUNTIFS(Table2[Sub-Sector],Table3[[#This Row],[Sub-Sector]])</f>
        <v>12</v>
      </c>
      <c r="C40" s="1">
        <f>COUNTIFS(Table2[Sub-Sector],Table3[[#This Row],[Sub-Sector]],Table2[Uptrend],"Uptrend")/Table3[[#This Row],[Count]]</f>
        <v>0.25</v>
      </c>
      <c r="D40" s="1">
        <f>COUNTIFS(Table2[Sub-Sector],Table3[[#This Row],[Sub-Sector]],Table2[1W Return vs Nifty],"&gt;=5")/Table3[[#This Row],[Count]]</f>
        <v>8.3333333333333329E-2</v>
      </c>
      <c r="E40" s="1">
        <f>COUNTIFS(Table2[Sub-Sector],Table3[[#This Row],[Sub-Sector]],Table2[1M Return vs Nifty],"&gt;=5")/Table3[[#This Row],[Count]]</f>
        <v>0.16666666666666666</v>
      </c>
      <c r="F40" s="1">
        <f>COUNTIFS(Table2[Sub-Sector],Table3[[#This Row],[Sub-Sector]],Table2[6M Return vs Nifty],"&gt;=10")/Table3[[#This Row],[Count]]</f>
        <v>0.25</v>
      </c>
      <c r="G40" s="1">
        <f>COUNTIFS(Table2[Sub-Sector],Table3[[#This Row],[Sub-Sector]],Table2[1Y Return vs Nifty],"&gt;=10")/Table3[[#This Row],[Count]]</f>
        <v>0.33333333333333331</v>
      </c>
      <c r="H40" s="1">
        <f>COUNTIFS(Table2[Sub-Sector],Table3[[#This Row],[Sub-Sector]],Table2[RSI Exponential â€“ 14D],"&gt;=50")/Table3[[#This Row],[Count]]</f>
        <v>0.33333333333333331</v>
      </c>
      <c r="I40" s="1">
        <f>COUNTIFS(Table2[Sub-Sector],Table3[[#This Row],[Sub-Sector]],Table2[Relative Volume],"&gt;=1")/Table3[[#This Row],[Count]]</f>
        <v>0.41666666666666669</v>
      </c>
      <c r="J40" s="1">
        <f>COUNTIFS(Table2[Sub-Sector],Table3[[#This Row],[Sub-Sector]],Table2[% Away From Day Low],"&gt;=0.05")/Table3[[#This Row],[Count]]</f>
        <v>0</v>
      </c>
      <c r="K40" s="1">
        <f>COUNTIFS(Table2[Sub-Sector],Table3[[#This Row],[Sub-Sector]],Table2[% Away From Day High],"&lt;=0.05")/Table3[[#This Row],[Count]]</f>
        <v>1</v>
      </c>
      <c r="L40" s="1">
        <f>COUNTIFS(Table2[Sub-Sector],Table3[[#This Row],[Sub-Sector]],Table2[% Away From Current Week Low],"&gt;=0.05")/Table3[[#This Row],[Count]]</f>
        <v>0.33333333333333331</v>
      </c>
      <c r="M40" s="1">
        <f>COUNTIFS(Table2[Sub-Sector],Table3[[#This Row],[Sub-Sector]],Table2[% Away From Current Week High],"&lt;=0.05")/Table3[[#This Row],[Count]]</f>
        <v>0.75</v>
      </c>
      <c r="N40" s="1">
        <f>COUNTIFS(Table2[Sub-Sector],Table3[[#This Row],[Sub-Sector]],Table2[% Away From Current Month Low],"&gt;=0.05")/Table3[[#This Row],[Count]]</f>
        <v>0.5</v>
      </c>
      <c r="O40" s="1">
        <f>COUNTIFS(Table2[Sub-Sector],Table3[[#This Row],[Sub-Sector]],Table2[% Away From Current Month High],"&lt;=0.05")/Table3[[#This Row],[Count]]</f>
        <v>0.25</v>
      </c>
      <c r="P40" s="1">
        <f>COUNTIFS(Table2[Sub-Sector],Table3[[#This Row],[Sub-Sector]],Table2[% Away From 52W High],"&lt;=10")/Table3[[#This Row],[Count]]</f>
        <v>0.25</v>
      </c>
      <c r="Q40" s="1">
        <f>COUNTIFS(Table2[Sub-Sector],Table3[[#This Row],[Sub-Sector]],Table2[% Away From 52W Low],"&gt;=10")/Table3[[#This Row],[Count]]</f>
        <v>0.5</v>
      </c>
      <c r="R40" s="1">
        <f>COUNTIFS(Table2[Sub-Sector],Table3[[#This Row],[Sub-Sector]],Table2[% Price above 20 EMA],"&gt;=0")/Table3[[#This Row],[Count]]</f>
        <v>0.33333333333333331</v>
      </c>
      <c r="S40" s="1">
        <f>COUNTIFS(Table2[Sub-Sector],Table3[[#This Row],[Sub-Sector]],Table2[% Price above 50 EMA],"&gt;=0")/Table3[[#This Row],[Count]]</f>
        <v>0.33333333333333331</v>
      </c>
      <c r="T40" s="1">
        <f>COUNTIFS(Table2[Sub-Sector],Table3[[#This Row],[Sub-Sector]],Table2[% Price above 200 EMA],"&gt;=0")/Table3[[#This Row],[Count]]</f>
        <v>0.41666666666666669</v>
      </c>
      <c r="U40" s="1">
        <f>COUNTIFS(Table2[Sub-Sector],Table3[[#This Row],[Sub-Sector]],Table2[Rate of Change - Zone],"Positive")/Table3[[#This Row],[Count]]</f>
        <v>0.33333333333333331</v>
      </c>
      <c r="V40" s="1">
        <f>COUNTIFS(Table2[Sub-Sector],Table3[[#This Row],[Sub-Sector]],Table2[Sharpe Ratio],"&gt;=0.10")/Table3[[#This Row],[Count]]</f>
        <v>0.33333333333333331</v>
      </c>
      <c r="W4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278</v>
      </c>
      <c r="X40">
        <f>_xlfn.RANK.AVG(Table3[[#This Row],[Score]],Table3[Score],1)</f>
        <v>18</v>
      </c>
      <c r="Y4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198</v>
      </c>
      <c r="Z40">
        <f>_xlfn.RANK.AVG(Table3[[#This Row],[Score 2 ]],Table3[[Score 2 ]],1)</f>
        <v>39</v>
      </c>
    </row>
    <row r="41" spans="1:26" x14ac:dyDescent="0.3">
      <c r="A41" t="s">
        <v>114</v>
      </c>
      <c r="B41">
        <f>COUNTIFS(Table2[Sub-Sector],Table3[[#This Row],[Sub-Sector]])</f>
        <v>2</v>
      </c>
      <c r="C41" s="1">
        <f>COUNTIFS(Table2[Sub-Sector],Table3[[#This Row],[Sub-Sector]],Table2[Uptrend],"Uptrend")/Table3[[#This Row],[Count]]</f>
        <v>0</v>
      </c>
      <c r="D41" s="1">
        <f>COUNTIFS(Table2[Sub-Sector],Table3[[#This Row],[Sub-Sector]],Table2[1W Return vs Nifty],"&gt;=5")/Table3[[#This Row],[Count]]</f>
        <v>0</v>
      </c>
      <c r="E41" s="1">
        <f>COUNTIFS(Table2[Sub-Sector],Table3[[#This Row],[Sub-Sector]],Table2[1M Return vs Nifty],"&gt;=5")/Table3[[#This Row],[Count]]</f>
        <v>0</v>
      </c>
      <c r="F41" s="1">
        <f>COUNTIFS(Table2[Sub-Sector],Table3[[#This Row],[Sub-Sector]],Table2[6M Return vs Nifty],"&gt;=10")/Table3[[#This Row],[Count]]</f>
        <v>0.5</v>
      </c>
      <c r="G41" s="1">
        <f>COUNTIFS(Table2[Sub-Sector],Table3[[#This Row],[Sub-Sector]],Table2[1Y Return vs Nifty],"&gt;=10")/Table3[[#This Row],[Count]]</f>
        <v>0.5</v>
      </c>
      <c r="H41" s="1">
        <f>COUNTIFS(Table2[Sub-Sector],Table3[[#This Row],[Sub-Sector]],Table2[RSI Exponential â€“ 14D],"&gt;=50")/Table3[[#This Row],[Count]]</f>
        <v>0.5</v>
      </c>
      <c r="I41" s="1">
        <f>COUNTIFS(Table2[Sub-Sector],Table3[[#This Row],[Sub-Sector]],Table2[Relative Volume],"&gt;=1")/Table3[[#This Row],[Count]]</f>
        <v>0.5</v>
      </c>
      <c r="J41" s="1">
        <f>COUNTIFS(Table2[Sub-Sector],Table3[[#This Row],[Sub-Sector]],Table2[% Away From Day Low],"&gt;=0.05")/Table3[[#This Row],[Count]]</f>
        <v>0.5</v>
      </c>
      <c r="K41" s="1">
        <f>COUNTIFS(Table2[Sub-Sector],Table3[[#This Row],[Sub-Sector]],Table2[% Away From Day High],"&lt;=0.05")/Table3[[#This Row],[Count]]</f>
        <v>1</v>
      </c>
      <c r="L41" s="1">
        <f>COUNTIFS(Table2[Sub-Sector],Table3[[#This Row],[Sub-Sector]],Table2[% Away From Current Week Low],"&gt;=0.05")/Table3[[#This Row],[Count]]</f>
        <v>0.5</v>
      </c>
      <c r="M41" s="1">
        <f>COUNTIFS(Table2[Sub-Sector],Table3[[#This Row],[Sub-Sector]],Table2[% Away From Current Week High],"&lt;=0.05")/Table3[[#This Row],[Count]]</f>
        <v>0.5</v>
      </c>
      <c r="N41" s="1">
        <f>COUNTIFS(Table2[Sub-Sector],Table3[[#This Row],[Sub-Sector]],Table2[% Away From Current Month Low],"&gt;=0.05")/Table3[[#This Row],[Count]]</f>
        <v>0.5</v>
      </c>
      <c r="O41" s="1">
        <f>COUNTIFS(Table2[Sub-Sector],Table3[[#This Row],[Sub-Sector]],Table2[% Away From Current Month High],"&lt;=0.05")/Table3[[#This Row],[Count]]</f>
        <v>0</v>
      </c>
      <c r="P41" s="1">
        <f>COUNTIFS(Table2[Sub-Sector],Table3[[#This Row],[Sub-Sector]],Table2[% Away From 52W High],"&lt;=10")/Table3[[#This Row],[Count]]</f>
        <v>0</v>
      </c>
      <c r="Q41" s="1">
        <f>COUNTIFS(Table2[Sub-Sector],Table3[[#This Row],[Sub-Sector]],Table2[% Away From 52W Low],"&gt;=10")/Table3[[#This Row],[Count]]</f>
        <v>0.5</v>
      </c>
      <c r="R41" s="1">
        <f>COUNTIFS(Table2[Sub-Sector],Table3[[#This Row],[Sub-Sector]],Table2[% Price above 20 EMA],"&gt;=0")/Table3[[#This Row],[Count]]</f>
        <v>0</v>
      </c>
      <c r="S41" s="1">
        <f>COUNTIFS(Table2[Sub-Sector],Table3[[#This Row],[Sub-Sector]],Table2[% Price above 50 EMA],"&gt;=0")/Table3[[#This Row],[Count]]</f>
        <v>0</v>
      </c>
      <c r="T41" s="1">
        <f>COUNTIFS(Table2[Sub-Sector],Table3[[#This Row],[Sub-Sector]],Table2[% Price above 200 EMA],"&gt;=0")/Table3[[#This Row],[Count]]</f>
        <v>0.5</v>
      </c>
      <c r="U41" s="1">
        <f>COUNTIFS(Table2[Sub-Sector],Table3[[#This Row],[Sub-Sector]],Table2[Rate of Change - Zone],"Positive")/Table3[[#This Row],[Count]]</f>
        <v>0</v>
      </c>
      <c r="V41" s="1">
        <f>COUNTIFS(Table2[Sub-Sector],Table3[[#This Row],[Sub-Sector]],Table2[Sharpe Ratio],"&gt;=0.10")/Table3[[#This Row],[Count]]</f>
        <v>0</v>
      </c>
      <c r="W4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452.5</v>
      </c>
      <c r="X41">
        <f>_xlfn.RANK.AVG(Table3[[#This Row],[Score]],Table3[Score],1)</f>
        <v>64</v>
      </c>
      <c r="Y4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200</v>
      </c>
      <c r="Z41">
        <f>_xlfn.RANK.AVG(Table3[[#This Row],[Score 2 ]],Table3[[Score 2 ]],1)</f>
        <v>40</v>
      </c>
    </row>
    <row r="42" spans="1:26" x14ac:dyDescent="0.3">
      <c r="A42" t="s">
        <v>996</v>
      </c>
      <c r="B42">
        <f>COUNTIFS(Table2[Sub-Sector],Table3[[#This Row],[Sub-Sector]])</f>
        <v>2</v>
      </c>
      <c r="C42" s="1">
        <f>COUNTIFS(Table2[Sub-Sector],Table3[[#This Row],[Sub-Sector]],Table2[Uptrend],"Uptrend")/Table3[[#This Row],[Count]]</f>
        <v>0</v>
      </c>
      <c r="D42" s="1">
        <f>COUNTIFS(Table2[Sub-Sector],Table3[[#This Row],[Sub-Sector]],Table2[1W Return vs Nifty],"&gt;=5")/Table3[[#This Row],[Count]]</f>
        <v>0</v>
      </c>
      <c r="E42" s="1">
        <f>COUNTIFS(Table2[Sub-Sector],Table3[[#This Row],[Sub-Sector]],Table2[1M Return vs Nifty],"&gt;=5")/Table3[[#This Row],[Count]]</f>
        <v>0</v>
      </c>
      <c r="F42" s="1">
        <f>COUNTIFS(Table2[Sub-Sector],Table3[[#This Row],[Sub-Sector]],Table2[6M Return vs Nifty],"&gt;=10")/Table3[[#This Row],[Count]]</f>
        <v>0.5</v>
      </c>
      <c r="G42" s="1">
        <f>COUNTIFS(Table2[Sub-Sector],Table3[[#This Row],[Sub-Sector]],Table2[1Y Return vs Nifty],"&gt;=10")/Table3[[#This Row],[Count]]</f>
        <v>0.5</v>
      </c>
      <c r="H42" s="1">
        <f>COUNTIFS(Table2[Sub-Sector],Table3[[#This Row],[Sub-Sector]],Table2[RSI Exponential â€“ 14D],"&gt;=50")/Table3[[#This Row],[Count]]</f>
        <v>0.5</v>
      </c>
      <c r="I42" s="1">
        <f>COUNTIFS(Table2[Sub-Sector],Table3[[#This Row],[Sub-Sector]],Table2[Relative Volume],"&gt;=1")/Table3[[#This Row],[Count]]</f>
        <v>0</v>
      </c>
      <c r="J42" s="1">
        <f>COUNTIFS(Table2[Sub-Sector],Table3[[#This Row],[Sub-Sector]],Table2[% Away From Day Low],"&gt;=0.05")/Table3[[#This Row],[Count]]</f>
        <v>0</v>
      </c>
      <c r="K42" s="1">
        <f>COUNTIFS(Table2[Sub-Sector],Table3[[#This Row],[Sub-Sector]],Table2[% Away From Day High],"&lt;=0.05")/Table3[[#This Row],[Count]]</f>
        <v>1</v>
      </c>
      <c r="L42" s="1">
        <f>COUNTIFS(Table2[Sub-Sector],Table3[[#This Row],[Sub-Sector]],Table2[% Away From Current Week Low],"&gt;=0.05")/Table3[[#This Row],[Count]]</f>
        <v>0</v>
      </c>
      <c r="M42" s="1">
        <f>COUNTIFS(Table2[Sub-Sector],Table3[[#This Row],[Sub-Sector]],Table2[% Away From Current Week High],"&lt;=0.05")/Table3[[#This Row],[Count]]</f>
        <v>1</v>
      </c>
      <c r="N42" s="1">
        <f>COUNTIFS(Table2[Sub-Sector],Table3[[#This Row],[Sub-Sector]],Table2[% Away From Current Month Low],"&gt;=0.05")/Table3[[#This Row],[Count]]</f>
        <v>0.5</v>
      </c>
      <c r="O42" s="1">
        <f>COUNTIFS(Table2[Sub-Sector],Table3[[#This Row],[Sub-Sector]],Table2[% Away From Current Month High],"&lt;=0.05")/Table3[[#This Row],[Count]]</f>
        <v>0.5</v>
      </c>
      <c r="P42" s="1">
        <f>COUNTIFS(Table2[Sub-Sector],Table3[[#This Row],[Sub-Sector]],Table2[% Away From 52W High],"&lt;=10")/Table3[[#This Row],[Count]]</f>
        <v>0</v>
      </c>
      <c r="Q42" s="1">
        <f>COUNTIFS(Table2[Sub-Sector],Table3[[#This Row],[Sub-Sector]],Table2[% Away From 52W Low],"&gt;=10")/Table3[[#This Row],[Count]]</f>
        <v>0.5</v>
      </c>
      <c r="R42" s="1">
        <f>COUNTIFS(Table2[Sub-Sector],Table3[[#This Row],[Sub-Sector]],Table2[% Price above 20 EMA],"&gt;=0")/Table3[[#This Row],[Count]]</f>
        <v>0</v>
      </c>
      <c r="S42" s="1">
        <f>COUNTIFS(Table2[Sub-Sector],Table3[[#This Row],[Sub-Sector]],Table2[% Price above 50 EMA],"&gt;=0")/Table3[[#This Row],[Count]]</f>
        <v>0</v>
      </c>
      <c r="T42" s="1">
        <f>COUNTIFS(Table2[Sub-Sector],Table3[[#This Row],[Sub-Sector]],Table2[% Price above 200 EMA],"&gt;=0")/Table3[[#This Row],[Count]]</f>
        <v>0.5</v>
      </c>
      <c r="U42" s="1">
        <f>COUNTIFS(Table2[Sub-Sector],Table3[[#This Row],[Sub-Sector]],Table2[Rate of Change - Zone],"Positive")/Table3[[#This Row],[Count]]</f>
        <v>0.5</v>
      </c>
      <c r="V42" s="1">
        <f>COUNTIFS(Table2[Sub-Sector],Table3[[#This Row],[Sub-Sector]],Table2[Sharpe Ratio],"&gt;=0.10")/Table3[[#This Row],[Count]]</f>
        <v>0</v>
      </c>
      <c r="W4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454.5</v>
      </c>
      <c r="X42">
        <f>_xlfn.RANK.AVG(Table3[[#This Row],[Score]],Table3[Score],1)</f>
        <v>65</v>
      </c>
      <c r="Y4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202</v>
      </c>
      <c r="Z42">
        <f>_xlfn.RANK.AVG(Table3[[#This Row],[Score 2 ]],Table3[[Score 2 ]],1)</f>
        <v>41</v>
      </c>
    </row>
    <row r="43" spans="1:26" x14ac:dyDescent="0.3">
      <c r="A43" t="s">
        <v>60</v>
      </c>
      <c r="B43">
        <f>COUNTIFS(Table2[Sub-Sector],Table3[[#This Row],[Sub-Sector]])</f>
        <v>4</v>
      </c>
      <c r="C43" s="1">
        <f>COUNTIFS(Table2[Sub-Sector],Table3[[#This Row],[Sub-Sector]],Table2[Uptrend],"Uptrend")/Table3[[#This Row],[Count]]</f>
        <v>0</v>
      </c>
      <c r="D43" s="1">
        <f>COUNTIFS(Table2[Sub-Sector],Table3[[#This Row],[Sub-Sector]],Table2[1W Return vs Nifty],"&gt;=5")/Table3[[#This Row],[Count]]</f>
        <v>0</v>
      </c>
      <c r="E43" s="1">
        <f>COUNTIFS(Table2[Sub-Sector],Table3[[#This Row],[Sub-Sector]],Table2[1M Return vs Nifty],"&gt;=5")/Table3[[#This Row],[Count]]</f>
        <v>0</v>
      </c>
      <c r="F43" s="1">
        <f>COUNTIFS(Table2[Sub-Sector],Table3[[#This Row],[Sub-Sector]],Table2[6M Return vs Nifty],"&gt;=10")/Table3[[#This Row],[Count]]</f>
        <v>0</v>
      </c>
      <c r="G43" s="1">
        <f>COUNTIFS(Table2[Sub-Sector],Table3[[#This Row],[Sub-Sector]],Table2[1Y Return vs Nifty],"&gt;=10")/Table3[[#This Row],[Count]]</f>
        <v>0.75</v>
      </c>
      <c r="H43" s="1">
        <f>COUNTIFS(Table2[Sub-Sector],Table3[[#This Row],[Sub-Sector]],Table2[RSI Exponential â€“ 14D],"&gt;=50")/Table3[[#This Row],[Count]]</f>
        <v>0</v>
      </c>
      <c r="I43" s="1">
        <f>COUNTIFS(Table2[Sub-Sector],Table3[[#This Row],[Sub-Sector]],Table2[Relative Volume],"&gt;=1")/Table3[[#This Row],[Count]]</f>
        <v>0.5</v>
      </c>
      <c r="J43" s="1">
        <f>COUNTIFS(Table2[Sub-Sector],Table3[[#This Row],[Sub-Sector]],Table2[% Away From Day Low],"&gt;=0.05")/Table3[[#This Row],[Count]]</f>
        <v>0</v>
      </c>
      <c r="K43" s="1">
        <f>COUNTIFS(Table2[Sub-Sector],Table3[[#This Row],[Sub-Sector]],Table2[% Away From Day High],"&lt;=0.05")/Table3[[#This Row],[Count]]</f>
        <v>0.75</v>
      </c>
      <c r="L43" s="1">
        <f>COUNTIFS(Table2[Sub-Sector],Table3[[#This Row],[Sub-Sector]],Table2[% Away From Current Week Low],"&gt;=0.05")/Table3[[#This Row],[Count]]</f>
        <v>0.25</v>
      </c>
      <c r="M43" s="1">
        <f>COUNTIFS(Table2[Sub-Sector],Table3[[#This Row],[Sub-Sector]],Table2[% Away From Current Week High],"&lt;=0.05")/Table3[[#This Row],[Count]]</f>
        <v>0.5</v>
      </c>
      <c r="N43" s="1">
        <f>COUNTIFS(Table2[Sub-Sector],Table3[[#This Row],[Sub-Sector]],Table2[% Away From Current Month Low],"&gt;=0.05")/Table3[[#This Row],[Count]]</f>
        <v>0.5</v>
      </c>
      <c r="O43" s="1">
        <f>COUNTIFS(Table2[Sub-Sector],Table3[[#This Row],[Sub-Sector]],Table2[% Away From Current Month High],"&lt;=0.05")/Table3[[#This Row],[Count]]</f>
        <v>0</v>
      </c>
      <c r="P43" s="1">
        <f>COUNTIFS(Table2[Sub-Sector],Table3[[#This Row],[Sub-Sector]],Table2[% Away From 52W High],"&lt;=10")/Table3[[#This Row],[Count]]</f>
        <v>0</v>
      </c>
      <c r="Q43" s="1">
        <f>COUNTIFS(Table2[Sub-Sector],Table3[[#This Row],[Sub-Sector]],Table2[% Away From 52W Low],"&gt;=10")/Table3[[#This Row],[Count]]</f>
        <v>1</v>
      </c>
      <c r="R43" s="1">
        <f>COUNTIFS(Table2[Sub-Sector],Table3[[#This Row],[Sub-Sector]],Table2[% Price above 20 EMA],"&gt;=0")/Table3[[#This Row],[Count]]</f>
        <v>0</v>
      </c>
      <c r="S43" s="1">
        <f>COUNTIFS(Table2[Sub-Sector],Table3[[#This Row],[Sub-Sector]],Table2[% Price above 50 EMA],"&gt;=0")/Table3[[#This Row],[Count]]</f>
        <v>0</v>
      </c>
      <c r="T43" s="1">
        <f>COUNTIFS(Table2[Sub-Sector],Table3[[#This Row],[Sub-Sector]],Table2[% Price above 200 EMA],"&gt;=0")/Table3[[#This Row],[Count]]</f>
        <v>0.5</v>
      </c>
      <c r="U43" s="1">
        <f>COUNTIFS(Table2[Sub-Sector],Table3[[#This Row],[Sub-Sector]],Table2[Rate of Change - Zone],"Positive")/Table3[[#This Row],[Count]]</f>
        <v>0.25</v>
      </c>
      <c r="V43" s="1">
        <f>COUNTIFS(Table2[Sub-Sector],Table3[[#This Row],[Sub-Sector]],Table2[Sharpe Ratio],"&gt;=0.10")/Table3[[#This Row],[Count]]</f>
        <v>0.5</v>
      </c>
      <c r="W4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455.5</v>
      </c>
      <c r="X43">
        <f>_xlfn.RANK.AVG(Table3[[#This Row],[Score]],Table3[Score],1)</f>
        <v>66</v>
      </c>
      <c r="Y4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</v>
      </c>
      <c r="Z43">
        <f>_xlfn.RANK.AVG(Table3[[#This Row],[Score 2 ]],Table3[[Score 2 ]],1)</f>
        <v>42</v>
      </c>
    </row>
    <row r="44" spans="1:26" x14ac:dyDescent="0.3">
      <c r="A44" t="s">
        <v>451</v>
      </c>
      <c r="B44">
        <f>COUNTIFS(Table2[Sub-Sector],Table3[[#This Row],[Sub-Sector]])</f>
        <v>4</v>
      </c>
      <c r="C44" s="1">
        <f>COUNTIFS(Table2[Sub-Sector],Table3[[#This Row],[Sub-Sector]],Table2[Uptrend],"Uptrend")/Table3[[#This Row],[Count]]</f>
        <v>0.25</v>
      </c>
      <c r="D44" s="1">
        <f>COUNTIFS(Table2[Sub-Sector],Table3[[#This Row],[Sub-Sector]],Table2[1W Return vs Nifty],"&gt;=5")/Table3[[#This Row],[Count]]</f>
        <v>0</v>
      </c>
      <c r="E44" s="1">
        <f>COUNTIFS(Table2[Sub-Sector],Table3[[#This Row],[Sub-Sector]],Table2[1M Return vs Nifty],"&gt;=5")/Table3[[#This Row],[Count]]</f>
        <v>0.25</v>
      </c>
      <c r="F44" s="1">
        <f>COUNTIFS(Table2[Sub-Sector],Table3[[#This Row],[Sub-Sector]],Table2[6M Return vs Nifty],"&gt;=10")/Table3[[#This Row],[Count]]</f>
        <v>0.25</v>
      </c>
      <c r="G44" s="1">
        <f>COUNTIFS(Table2[Sub-Sector],Table3[[#This Row],[Sub-Sector]],Table2[1Y Return vs Nifty],"&gt;=10")/Table3[[#This Row],[Count]]</f>
        <v>0.75</v>
      </c>
      <c r="H44" s="1">
        <f>COUNTIFS(Table2[Sub-Sector],Table3[[#This Row],[Sub-Sector]],Table2[RSI Exponential â€“ 14D],"&gt;=50")/Table3[[#This Row],[Count]]</f>
        <v>0.25</v>
      </c>
      <c r="I44" s="1">
        <f>COUNTIFS(Table2[Sub-Sector],Table3[[#This Row],[Sub-Sector]],Table2[Relative Volume],"&gt;=1")/Table3[[#This Row],[Count]]</f>
        <v>0.5</v>
      </c>
      <c r="J44" s="1">
        <f>COUNTIFS(Table2[Sub-Sector],Table3[[#This Row],[Sub-Sector]],Table2[% Away From Day Low],"&gt;=0.05")/Table3[[#This Row],[Count]]</f>
        <v>0</v>
      </c>
      <c r="K44" s="1">
        <f>COUNTIFS(Table2[Sub-Sector],Table3[[#This Row],[Sub-Sector]],Table2[% Away From Day High],"&lt;=0.05")/Table3[[#This Row],[Count]]</f>
        <v>1</v>
      </c>
      <c r="L44" s="1">
        <f>COUNTIFS(Table2[Sub-Sector],Table3[[#This Row],[Sub-Sector]],Table2[% Away From Current Week Low],"&gt;=0.05")/Table3[[#This Row],[Count]]</f>
        <v>0</v>
      </c>
      <c r="M44" s="1">
        <f>COUNTIFS(Table2[Sub-Sector],Table3[[#This Row],[Sub-Sector]],Table2[% Away From Current Week High],"&lt;=0.05")/Table3[[#This Row],[Count]]</f>
        <v>0.5</v>
      </c>
      <c r="N44" s="1">
        <f>COUNTIFS(Table2[Sub-Sector],Table3[[#This Row],[Sub-Sector]],Table2[% Away From Current Month Low],"&gt;=0.05")/Table3[[#This Row],[Count]]</f>
        <v>0.25</v>
      </c>
      <c r="O44" s="1">
        <f>COUNTIFS(Table2[Sub-Sector],Table3[[#This Row],[Sub-Sector]],Table2[% Away From Current Month High],"&lt;=0.05")/Table3[[#This Row],[Count]]</f>
        <v>0</v>
      </c>
      <c r="P44" s="1">
        <f>COUNTIFS(Table2[Sub-Sector],Table3[[#This Row],[Sub-Sector]],Table2[% Away From 52W High],"&lt;=10")/Table3[[#This Row],[Count]]</f>
        <v>0</v>
      </c>
      <c r="Q44" s="1">
        <f>COUNTIFS(Table2[Sub-Sector],Table3[[#This Row],[Sub-Sector]],Table2[% Away From 52W Low],"&gt;=10")/Table3[[#This Row],[Count]]</f>
        <v>0.75</v>
      </c>
      <c r="R44" s="1">
        <f>COUNTIFS(Table2[Sub-Sector],Table3[[#This Row],[Sub-Sector]],Table2[% Price above 20 EMA],"&gt;=0")/Table3[[#This Row],[Count]]</f>
        <v>0.25</v>
      </c>
      <c r="S44" s="1">
        <f>COUNTIFS(Table2[Sub-Sector],Table3[[#This Row],[Sub-Sector]],Table2[% Price above 50 EMA],"&gt;=0")/Table3[[#This Row],[Count]]</f>
        <v>0.25</v>
      </c>
      <c r="T44" s="1">
        <f>COUNTIFS(Table2[Sub-Sector],Table3[[#This Row],[Sub-Sector]],Table2[% Price above 200 EMA],"&gt;=0")/Table3[[#This Row],[Count]]</f>
        <v>0.5</v>
      </c>
      <c r="U44" s="1">
        <f>COUNTIFS(Table2[Sub-Sector],Table3[[#This Row],[Sub-Sector]],Table2[Rate of Change - Zone],"Positive")/Table3[[#This Row],[Count]]</f>
        <v>0</v>
      </c>
      <c r="V44" s="1">
        <f>COUNTIFS(Table2[Sub-Sector],Table3[[#This Row],[Sub-Sector]],Table2[Sharpe Ratio],"&gt;=0.10")/Table3[[#This Row],[Count]]</f>
        <v>0.5</v>
      </c>
      <c r="W4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334</v>
      </c>
      <c r="X44">
        <f>_xlfn.RANK.AVG(Table3[[#This Row],[Score]],Table3[Score],1)</f>
        <v>31</v>
      </c>
      <c r="Y4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203.5</v>
      </c>
      <c r="Z44">
        <f>_xlfn.RANK.AVG(Table3[[#This Row],[Score 2 ]],Table3[[Score 2 ]],1)</f>
        <v>43</v>
      </c>
    </row>
    <row r="45" spans="1:26" x14ac:dyDescent="0.3">
      <c r="A45" t="s">
        <v>273</v>
      </c>
      <c r="B45">
        <f>COUNTIFS(Table2[Sub-Sector],Table3[[#This Row],[Sub-Sector]])</f>
        <v>26</v>
      </c>
      <c r="C45" s="1">
        <f>COUNTIFS(Table2[Sub-Sector],Table3[[#This Row],[Sub-Sector]],Table2[Uptrend],"Uptrend")/Table3[[#This Row],[Count]]</f>
        <v>0.15384615384615385</v>
      </c>
      <c r="D45" s="1">
        <f>COUNTIFS(Table2[Sub-Sector],Table3[[#This Row],[Sub-Sector]],Table2[1W Return vs Nifty],"&gt;=5")/Table3[[#This Row],[Count]]</f>
        <v>3.8461538461538464E-2</v>
      </c>
      <c r="E45" s="1">
        <f>COUNTIFS(Table2[Sub-Sector],Table3[[#This Row],[Sub-Sector]],Table2[1M Return vs Nifty],"&gt;=5")/Table3[[#This Row],[Count]]</f>
        <v>0.15384615384615385</v>
      </c>
      <c r="F45" s="1">
        <f>COUNTIFS(Table2[Sub-Sector],Table3[[#This Row],[Sub-Sector]],Table2[6M Return vs Nifty],"&gt;=10")/Table3[[#This Row],[Count]]</f>
        <v>0.15384615384615385</v>
      </c>
      <c r="G45" s="1">
        <f>COUNTIFS(Table2[Sub-Sector],Table3[[#This Row],[Sub-Sector]],Table2[1Y Return vs Nifty],"&gt;=10")/Table3[[#This Row],[Count]]</f>
        <v>0.34615384615384615</v>
      </c>
      <c r="H45" s="1">
        <f>COUNTIFS(Table2[Sub-Sector],Table3[[#This Row],[Sub-Sector]],Table2[RSI Exponential â€“ 14D],"&gt;=50")/Table3[[#This Row],[Count]]</f>
        <v>0.23076923076923078</v>
      </c>
      <c r="I45" s="1">
        <f>COUNTIFS(Table2[Sub-Sector],Table3[[#This Row],[Sub-Sector]],Table2[Relative Volume],"&gt;=1")/Table3[[#This Row],[Count]]</f>
        <v>0.5</v>
      </c>
      <c r="J45" s="1">
        <f>COUNTIFS(Table2[Sub-Sector],Table3[[#This Row],[Sub-Sector]],Table2[% Away From Day Low],"&gt;=0.05")/Table3[[#This Row],[Count]]</f>
        <v>7.6923076923076927E-2</v>
      </c>
      <c r="K45" s="1">
        <f>COUNTIFS(Table2[Sub-Sector],Table3[[#This Row],[Sub-Sector]],Table2[% Away From Day High],"&lt;=0.05")/Table3[[#This Row],[Count]]</f>
        <v>0.96153846153846156</v>
      </c>
      <c r="L45" s="1">
        <f>COUNTIFS(Table2[Sub-Sector],Table3[[#This Row],[Sub-Sector]],Table2[% Away From Current Week Low],"&gt;=0.05")/Table3[[#This Row],[Count]]</f>
        <v>0.23076923076923078</v>
      </c>
      <c r="M45" s="1">
        <f>COUNTIFS(Table2[Sub-Sector],Table3[[#This Row],[Sub-Sector]],Table2[% Away From Current Week High],"&lt;=0.05")/Table3[[#This Row],[Count]]</f>
        <v>0.65384615384615385</v>
      </c>
      <c r="N45" s="1">
        <f>COUNTIFS(Table2[Sub-Sector],Table3[[#This Row],[Sub-Sector]],Table2[% Away From Current Month Low],"&gt;=0.05")/Table3[[#This Row],[Count]]</f>
        <v>0.30769230769230771</v>
      </c>
      <c r="O45" s="1">
        <f>COUNTIFS(Table2[Sub-Sector],Table3[[#This Row],[Sub-Sector]],Table2[% Away From Current Month High],"&lt;=0.05")/Table3[[#This Row],[Count]]</f>
        <v>0.15384615384615385</v>
      </c>
      <c r="P45" s="1">
        <f>COUNTIFS(Table2[Sub-Sector],Table3[[#This Row],[Sub-Sector]],Table2[% Away From 52W High],"&lt;=10")/Table3[[#This Row],[Count]]</f>
        <v>3.8461538461538464E-2</v>
      </c>
      <c r="Q45" s="1">
        <f>COUNTIFS(Table2[Sub-Sector],Table3[[#This Row],[Sub-Sector]],Table2[% Away From 52W Low],"&gt;=10")/Table3[[#This Row],[Count]]</f>
        <v>0.84615384615384615</v>
      </c>
      <c r="R45" s="1">
        <f>COUNTIFS(Table2[Sub-Sector],Table3[[#This Row],[Sub-Sector]],Table2[% Price above 20 EMA],"&gt;=0")/Table3[[#This Row],[Count]]</f>
        <v>0.23076923076923078</v>
      </c>
      <c r="S45" s="1">
        <f>COUNTIFS(Table2[Sub-Sector],Table3[[#This Row],[Sub-Sector]],Table2[% Price above 50 EMA],"&gt;=0")/Table3[[#This Row],[Count]]</f>
        <v>0.15384615384615385</v>
      </c>
      <c r="T45" s="1">
        <f>COUNTIFS(Table2[Sub-Sector],Table3[[#This Row],[Sub-Sector]],Table2[% Price above 200 EMA],"&gt;=0")/Table3[[#This Row],[Count]]</f>
        <v>0.26923076923076922</v>
      </c>
      <c r="U45" s="1">
        <f>COUNTIFS(Table2[Sub-Sector],Table3[[#This Row],[Sub-Sector]],Table2[Rate of Change - Zone],"Positive")/Table3[[#This Row],[Count]]</f>
        <v>0.30769230769230771</v>
      </c>
      <c r="V45" s="1">
        <f>COUNTIFS(Table2[Sub-Sector],Table3[[#This Row],[Sub-Sector]],Table2[Sharpe Ratio],"&gt;=0.10")/Table3[[#This Row],[Count]]</f>
        <v>0.42307692307692307</v>
      </c>
      <c r="W4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309.5</v>
      </c>
      <c r="X45">
        <f>_xlfn.RANK.AVG(Table3[[#This Row],[Score]],Table3[Score],1)</f>
        <v>27</v>
      </c>
      <c r="Y4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204.5</v>
      </c>
      <c r="Z45">
        <f>_xlfn.RANK.AVG(Table3[[#This Row],[Score 2 ]],Table3[[Score 2 ]],1)</f>
        <v>44</v>
      </c>
    </row>
    <row r="46" spans="1:26" x14ac:dyDescent="0.3">
      <c r="A46" t="s">
        <v>321</v>
      </c>
      <c r="B46">
        <f>COUNTIFS(Table2[Sub-Sector],Table3[[#This Row],[Sub-Sector]])</f>
        <v>3</v>
      </c>
      <c r="C46" s="1">
        <f>COUNTIFS(Table2[Sub-Sector],Table3[[#This Row],[Sub-Sector]],Table2[Uptrend],"Uptrend")/Table3[[#This Row],[Count]]</f>
        <v>0.33333333333333331</v>
      </c>
      <c r="D46" s="1">
        <f>COUNTIFS(Table2[Sub-Sector],Table3[[#This Row],[Sub-Sector]],Table2[1W Return vs Nifty],"&gt;=5")/Table3[[#This Row],[Count]]</f>
        <v>0</v>
      </c>
      <c r="E46" s="1">
        <f>COUNTIFS(Table2[Sub-Sector],Table3[[#This Row],[Sub-Sector]],Table2[1M Return vs Nifty],"&gt;=5")/Table3[[#This Row],[Count]]</f>
        <v>0</v>
      </c>
      <c r="F46" s="1">
        <f>COUNTIFS(Table2[Sub-Sector],Table3[[#This Row],[Sub-Sector]],Table2[6M Return vs Nifty],"&gt;=10")/Table3[[#This Row],[Count]]</f>
        <v>0.33333333333333331</v>
      </c>
      <c r="G46" s="1">
        <f>COUNTIFS(Table2[Sub-Sector],Table3[[#This Row],[Sub-Sector]],Table2[1Y Return vs Nifty],"&gt;=10")/Table3[[#This Row],[Count]]</f>
        <v>0.66666666666666663</v>
      </c>
      <c r="H46" s="1">
        <f>COUNTIFS(Table2[Sub-Sector],Table3[[#This Row],[Sub-Sector]],Table2[RSI Exponential â€“ 14D],"&gt;=50")/Table3[[#This Row],[Count]]</f>
        <v>0</v>
      </c>
      <c r="I46" s="1">
        <f>COUNTIFS(Table2[Sub-Sector],Table3[[#This Row],[Sub-Sector]],Table2[Relative Volume],"&gt;=1")/Table3[[#This Row],[Count]]</f>
        <v>0.33333333333333331</v>
      </c>
      <c r="J46" s="1">
        <f>COUNTIFS(Table2[Sub-Sector],Table3[[#This Row],[Sub-Sector]],Table2[% Away From Day Low],"&gt;=0.05")/Table3[[#This Row],[Count]]</f>
        <v>0</v>
      </c>
      <c r="K46" s="1">
        <f>COUNTIFS(Table2[Sub-Sector],Table3[[#This Row],[Sub-Sector]],Table2[% Away From Day High],"&lt;=0.05")/Table3[[#This Row],[Count]]</f>
        <v>0.66666666666666663</v>
      </c>
      <c r="L46" s="1">
        <f>COUNTIFS(Table2[Sub-Sector],Table3[[#This Row],[Sub-Sector]],Table2[% Away From Current Week Low],"&gt;=0.05")/Table3[[#This Row],[Count]]</f>
        <v>0.33333333333333331</v>
      </c>
      <c r="M46" s="1">
        <f>COUNTIFS(Table2[Sub-Sector],Table3[[#This Row],[Sub-Sector]],Table2[% Away From Current Week High],"&lt;=0.05")/Table3[[#This Row],[Count]]</f>
        <v>0.33333333333333331</v>
      </c>
      <c r="N46" s="1">
        <f>COUNTIFS(Table2[Sub-Sector],Table3[[#This Row],[Sub-Sector]],Table2[% Away From Current Month Low],"&gt;=0.05")/Table3[[#This Row],[Count]]</f>
        <v>0.33333333333333331</v>
      </c>
      <c r="O46" s="1">
        <f>COUNTIFS(Table2[Sub-Sector],Table3[[#This Row],[Sub-Sector]],Table2[% Away From Current Month High],"&lt;=0.05")/Table3[[#This Row],[Count]]</f>
        <v>0</v>
      </c>
      <c r="P46" s="1">
        <f>COUNTIFS(Table2[Sub-Sector],Table3[[#This Row],[Sub-Sector]],Table2[% Away From 52W High],"&lt;=10")/Table3[[#This Row],[Count]]</f>
        <v>0</v>
      </c>
      <c r="Q46" s="1">
        <f>COUNTIFS(Table2[Sub-Sector],Table3[[#This Row],[Sub-Sector]],Table2[% Away From 52W Low],"&gt;=10")/Table3[[#This Row],[Count]]</f>
        <v>0.66666666666666663</v>
      </c>
      <c r="R46" s="1">
        <f>COUNTIFS(Table2[Sub-Sector],Table3[[#This Row],[Sub-Sector]],Table2[% Price above 20 EMA],"&gt;=0")/Table3[[#This Row],[Count]]</f>
        <v>0</v>
      </c>
      <c r="S46" s="1">
        <f>COUNTIFS(Table2[Sub-Sector],Table3[[#This Row],[Sub-Sector]],Table2[% Price above 50 EMA],"&gt;=0")/Table3[[#This Row],[Count]]</f>
        <v>0</v>
      </c>
      <c r="T46" s="1">
        <f>COUNTIFS(Table2[Sub-Sector],Table3[[#This Row],[Sub-Sector]],Table2[% Price above 200 EMA],"&gt;=0")/Table3[[#This Row],[Count]]</f>
        <v>0.33333333333333331</v>
      </c>
      <c r="U46" s="1">
        <f>COUNTIFS(Table2[Sub-Sector],Table3[[#This Row],[Sub-Sector]],Table2[Rate of Change - Zone],"Positive")/Table3[[#This Row],[Count]]</f>
        <v>0</v>
      </c>
      <c r="V46" s="1">
        <f>COUNTIFS(Table2[Sub-Sector],Table3[[#This Row],[Sub-Sector]],Table2[Sharpe Ratio],"&gt;=0.10")/Table3[[#This Row],[Count]]</f>
        <v>0.33333333333333331</v>
      </c>
      <c r="W4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403.5</v>
      </c>
      <c r="X46">
        <f>_xlfn.RANK.AVG(Table3[[#This Row],[Score]],Table3[Score],1)</f>
        <v>51</v>
      </c>
      <c r="Y4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6">
        <f>_xlfn.RANK.AVG(Table3[[#This Row],[Score 2 ]],Table3[[Score 2 ]],1)</f>
        <v>45.5</v>
      </c>
    </row>
    <row r="47" spans="1:26" x14ac:dyDescent="0.3">
      <c r="A47" t="s">
        <v>150</v>
      </c>
      <c r="B47">
        <f>COUNTIFS(Table2[Sub-Sector],Table3[[#This Row],[Sub-Sector]])</f>
        <v>3</v>
      </c>
      <c r="C47" s="1">
        <f>COUNTIFS(Table2[Sub-Sector],Table3[[#This Row],[Sub-Sector]],Table2[Uptrend],"Uptrend")/Table3[[#This Row],[Count]]</f>
        <v>0</v>
      </c>
      <c r="D47" s="1">
        <f>COUNTIFS(Table2[Sub-Sector],Table3[[#This Row],[Sub-Sector]],Table2[1W Return vs Nifty],"&gt;=5")/Table3[[#This Row],[Count]]</f>
        <v>0.33333333333333331</v>
      </c>
      <c r="E47" s="1">
        <f>COUNTIFS(Table2[Sub-Sector],Table3[[#This Row],[Sub-Sector]],Table2[1M Return vs Nifty],"&gt;=5")/Table3[[#This Row],[Count]]</f>
        <v>0</v>
      </c>
      <c r="F47" s="1">
        <f>COUNTIFS(Table2[Sub-Sector],Table3[[#This Row],[Sub-Sector]],Table2[6M Return vs Nifty],"&gt;=10")/Table3[[#This Row],[Count]]</f>
        <v>0</v>
      </c>
      <c r="G47" s="1">
        <f>COUNTIFS(Table2[Sub-Sector],Table3[[#This Row],[Sub-Sector]],Table2[1Y Return vs Nifty],"&gt;=10")/Table3[[#This Row],[Count]]</f>
        <v>0.66666666666666663</v>
      </c>
      <c r="H47" s="1">
        <f>COUNTIFS(Table2[Sub-Sector],Table3[[#This Row],[Sub-Sector]],Table2[RSI Exponential â€“ 14D],"&gt;=50")/Table3[[#This Row],[Count]]</f>
        <v>0.33333333333333331</v>
      </c>
      <c r="I47" s="1">
        <f>COUNTIFS(Table2[Sub-Sector],Table3[[#This Row],[Sub-Sector]],Table2[Relative Volume],"&gt;=1")/Table3[[#This Row],[Count]]</f>
        <v>0.33333333333333331</v>
      </c>
      <c r="J47" s="1">
        <f>COUNTIFS(Table2[Sub-Sector],Table3[[#This Row],[Sub-Sector]],Table2[% Away From Day Low],"&gt;=0.05")/Table3[[#This Row],[Count]]</f>
        <v>0</v>
      </c>
      <c r="K47" s="1">
        <f>COUNTIFS(Table2[Sub-Sector],Table3[[#This Row],[Sub-Sector]],Table2[% Away From Day High],"&lt;=0.05")/Table3[[#This Row],[Count]]</f>
        <v>1</v>
      </c>
      <c r="L47" s="1">
        <f>COUNTIFS(Table2[Sub-Sector],Table3[[#This Row],[Sub-Sector]],Table2[% Away From Current Week Low],"&gt;=0.05")/Table3[[#This Row],[Count]]</f>
        <v>0.33333333333333331</v>
      </c>
      <c r="M47" s="1">
        <f>COUNTIFS(Table2[Sub-Sector],Table3[[#This Row],[Sub-Sector]],Table2[% Away From Current Week High],"&lt;=0.05")/Table3[[#This Row],[Count]]</f>
        <v>1</v>
      </c>
      <c r="N47" s="1">
        <f>COUNTIFS(Table2[Sub-Sector],Table3[[#This Row],[Sub-Sector]],Table2[% Away From Current Month Low],"&gt;=0.05")/Table3[[#This Row],[Count]]</f>
        <v>0.33333333333333331</v>
      </c>
      <c r="O47" s="1">
        <f>COUNTIFS(Table2[Sub-Sector],Table3[[#This Row],[Sub-Sector]],Table2[% Away From Current Month High],"&lt;=0.05")/Table3[[#This Row],[Count]]</f>
        <v>0.33333333333333331</v>
      </c>
      <c r="P47" s="1">
        <f>COUNTIFS(Table2[Sub-Sector],Table3[[#This Row],[Sub-Sector]],Table2[% Away From 52W High],"&lt;=10")/Table3[[#This Row],[Count]]</f>
        <v>0</v>
      </c>
      <c r="Q47" s="1">
        <f>COUNTIFS(Table2[Sub-Sector],Table3[[#This Row],[Sub-Sector]],Table2[% Away From 52W Low],"&gt;=10")/Table3[[#This Row],[Count]]</f>
        <v>0.66666666666666663</v>
      </c>
      <c r="R47" s="1">
        <f>COUNTIFS(Table2[Sub-Sector],Table3[[#This Row],[Sub-Sector]],Table2[% Price above 20 EMA],"&gt;=0")/Table3[[#This Row],[Count]]</f>
        <v>0.33333333333333331</v>
      </c>
      <c r="S47" s="1">
        <f>COUNTIFS(Table2[Sub-Sector],Table3[[#This Row],[Sub-Sector]],Table2[% Price above 50 EMA],"&gt;=0")/Table3[[#This Row],[Count]]</f>
        <v>0.33333333333333331</v>
      </c>
      <c r="T47" s="1">
        <f>COUNTIFS(Table2[Sub-Sector],Table3[[#This Row],[Sub-Sector]],Table2[% Price above 200 EMA],"&gt;=0")/Table3[[#This Row],[Count]]</f>
        <v>0.66666666666666663</v>
      </c>
      <c r="U47" s="1">
        <f>COUNTIFS(Table2[Sub-Sector],Table3[[#This Row],[Sub-Sector]],Table2[Rate of Change - Zone],"Positive")/Table3[[#This Row],[Count]]</f>
        <v>0.33333333333333331</v>
      </c>
      <c r="V47" s="1">
        <f>COUNTIFS(Table2[Sub-Sector],Table3[[#This Row],[Sub-Sector]],Table2[Sharpe Ratio],"&gt;=0.10")/Table3[[#This Row],[Count]]</f>
        <v>0.33333333333333331</v>
      </c>
      <c r="W4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396.5</v>
      </c>
      <c r="X47">
        <f>_xlfn.RANK.AVG(Table3[[#This Row],[Score]],Table3[Score],1)</f>
        <v>49</v>
      </c>
      <c r="Y4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215.5</v>
      </c>
      <c r="Z47">
        <f>_xlfn.RANK.AVG(Table3[[#This Row],[Score 2 ]],Table3[[Score 2 ]],1)</f>
        <v>45.5</v>
      </c>
    </row>
    <row r="48" spans="1:26" x14ac:dyDescent="0.3">
      <c r="A48" t="s">
        <v>223</v>
      </c>
      <c r="B48">
        <f>COUNTIFS(Table2[Sub-Sector],Table3[[#This Row],[Sub-Sector]])</f>
        <v>5</v>
      </c>
      <c r="C48" s="1">
        <f>COUNTIFS(Table2[Sub-Sector],Table3[[#This Row],[Sub-Sector]],Table2[Uptrend],"Uptrend")/Table3[[#This Row],[Count]]</f>
        <v>0.4</v>
      </c>
      <c r="D48" s="1">
        <f>COUNTIFS(Table2[Sub-Sector],Table3[[#This Row],[Sub-Sector]],Table2[1W Return vs Nifty],"&gt;=5")/Table3[[#This Row],[Count]]</f>
        <v>0</v>
      </c>
      <c r="E48" s="1">
        <f>COUNTIFS(Table2[Sub-Sector],Table3[[#This Row],[Sub-Sector]],Table2[1M Return vs Nifty],"&gt;=5")/Table3[[#This Row],[Count]]</f>
        <v>0.4</v>
      </c>
      <c r="F48" s="1">
        <f>COUNTIFS(Table2[Sub-Sector],Table3[[#This Row],[Sub-Sector]],Table2[6M Return vs Nifty],"&gt;=10")/Table3[[#This Row],[Count]]</f>
        <v>0.6</v>
      </c>
      <c r="G48" s="1">
        <f>COUNTIFS(Table2[Sub-Sector],Table3[[#This Row],[Sub-Sector]],Table2[1Y Return vs Nifty],"&gt;=10")/Table3[[#This Row],[Count]]</f>
        <v>0.4</v>
      </c>
      <c r="H48" s="1">
        <f>COUNTIFS(Table2[Sub-Sector],Table3[[#This Row],[Sub-Sector]],Table2[RSI Exponential â€“ 14D],"&gt;=50")/Table3[[#This Row],[Count]]</f>
        <v>0.4</v>
      </c>
      <c r="I48" s="1">
        <f>COUNTIFS(Table2[Sub-Sector],Table3[[#This Row],[Sub-Sector]],Table2[Relative Volume],"&gt;=1")/Table3[[#This Row],[Count]]</f>
        <v>0</v>
      </c>
      <c r="J48" s="1">
        <f>COUNTIFS(Table2[Sub-Sector],Table3[[#This Row],[Sub-Sector]],Table2[% Away From Day Low],"&gt;=0.05")/Table3[[#This Row],[Count]]</f>
        <v>0</v>
      </c>
      <c r="K48" s="1">
        <f>COUNTIFS(Table2[Sub-Sector],Table3[[#This Row],[Sub-Sector]],Table2[% Away From Day High],"&lt;=0.05")/Table3[[#This Row],[Count]]</f>
        <v>1</v>
      </c>
      <c r="L48" s="1">
        <f>COUNTIFS(Table2[Sub-Sector],Table3[[#This Row],[Sub-Sector]],Table2[% Away From Current Week Low],"&gt;=0.05")/Table3[[#This Row],[Count]]</f>
        <v>0</v>
      </c>
      <c r="M48" s="1">
        <f>COUNTIFS(Table2[Sub-Sector],Table3[[#This Row],[Sub-Sector]],Table2[% Away From Current Week High],"&lt;=0.05")/Table3[[#This Row],[Count]]</f>
        <v>1</v>
      </c>
      <c r="N48" s="1">
        <f>COUNTIFS(Table2[Sub-Sector],Table3[[#This Row],[Sub-Sector]],Table2[% Away From Current Month Low],"&gt;=0.05")/Table3[[#This Row],[Count]]</f>
        <v>0.4</v>
      </c>
      <c r="O48" s="1">
        <f>COUNTIFS(Table2[Sub-Sector],Table3[[#This Row],[Sub-Sector]],Table2[% Away From Current Month High],"&lt;=0.05")/Table3[[#This Row],[Count]]</f>
        <v>0.4</v>
      </c>
      <c r="P48" s="1">
        <f>COUNTIFS(Table2[Sub-Sector],Table3[[#This Row],[Sub-Sector]],Table2[% Away From 52W High],"&lt;=10")/Table3[[#This Row],[Count]]</f>
        <v>0.4</v>
      </c>
      <c r="Q48" s="1">
        <f>COUNTIFS(Table2[Sub-Sector],Table3[[#This Row],[Sub-Sector]],Table2[% Away From 52W Low],"&gt;=10")/Table3[[#This Row],[Count]]</f>
        <v>0.8</v>
      </c>
      <c r="R48" s="1">
        <f>COUNTIFS(Table2[Sub-Sector],Table3[[#This Row],[Sub-Sector]],Table2[% Price above 20 EMA],"&gt;=0")/Table3[[#This Row],[Count]]</f>
        <v>0.6</v>
      </c>
      <c r="S48" s="1">
        <f>COUNTIFS(Table2[Sub-Sector],Table3[[#This Row],[Sub-Sector]],Table2[% Price above 50 EMA],"&gt;=0")/Table3[[#This Row],[Count]]</f>
        <v>0.6</v>
      </c>
      <c r="T48" s="1">
        <f>COUNTIFS(Table2[Sub-Sector],Table3[[#This Row],[Sub-Sector]],Table2[% Price above 200 EMA],"&gt;=0")/Table3[[#This Row],[Count]]</f>
        <v>0.6</v>
      </c>
      <c r="U48" s="1">
        <f>COUNTIFS(Table2[Sub-Sector],Table3[[#This Row],[Sub-Sector]],Table2[Rate of Change - Zone],"Positive")/Table3[[#This Row],[Count]]</f>
        <v>0.4</v>
      </c>
      <c r="V48" s="1">
        <f>COUNTIFS(Table2[Sub-Sector],Table3[[#This Row],[Sub-Sector]],Table2[Sharpe Ratio],"&gt;=0.10")/Table3[[#This Row],[Count]]</f>
        <v>0.2</v>
      </c>
      <c r="W4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331</v>
      </c>
      <c r="X48">
        <f>_xlfn.RANK.AVG(Table3[[#This Row],[Score]],Table3[Score],1)</f>
        <v>30</v>
      </c>
      <c r="Y4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216.5</v>
      </c>
      <c r="Z48">
        <f>_xlfn.RANK.AVG(Table3[[#This Row],[Score 2 ]],Table3[[Score 2 ]],1)</f>
        <v>47</v>
      </c>
    </row>
    <row r="49" spans="1:26" x14ac:dyDescent="0.3">
      <c r="A49" t="s">
        <v>1142</v>
      </c>
      <c r="B49">
        <f>COUNTIFS(Table2[Sub-Sector],Table3[[#This Row],[Sub-Sector]])</f>
        <v>1</v>
      </c>
      <c r="C49" s="1">
        <f>COUNTIFS(Table2[Sub-Sector],Table3[[#This Row],[Sub-Sector]],Table2[Uptrend],"Uptrend")/Table3[[#This Row],[Count]]</f>
        <v>1</v>
      </c>
      <c r="D49" s="1">
        <f>COUNTIFS(Table2[Sub-Sector],Table3[[#This Row],[Sub-Sector]],Table2[1W Return vs Nifty],"&gt;=5")/Table3[[#This Row],[Count]]</f>
        <v>0</v>
      </c>
      <c r="E49" s="1">
        <f>COUNTIFS(Table2[Sub-Sector],Table3[[#This Row],[Sub-Sector]],Table2[1M Return vs Nifty],"&gt;=5")/Table3[[#This Row],[Count]]</f>
        <v>0</v>
      </c>
      <c r="F49" s="1">
        <f>COUNTIFS(Table2[Sub-Sector],Table3[[#This Row],[Sub-Sector]],Table2[6M Return vs Nifty],"&gt;=10")/Table3[[#This Row],[Count]]</f>
        <v>1</v>
      </c>
      <c r="G49" s="1">
        <f>COUNTIFS(Table2[Sub-Sector],Table3[[#This Row],[Sub-Sector]],Table2[1Y Return vs Nifty],"&gt;=10")/Table3[[#This Row],[Count]]</f>
        <v>1</v>
      </c>
      <c r="H49" s="1">
        <f>COUNTIFS(Table2[Sub-Sector],Table3[[#This Row],[Sub-Sector]],Table2[RSI Exponential â€“ 14D],"&gt;=50")/Table3[[#This Row],[Count]]</f>
        <v>0</v>
      </c>
      <c r="I49" s="1">
        <f>COUNTIFS(Table2[Sub-Sector],Table3[[#This Row],[Sub-Sector]],Table2[Relative Volume],"&gt;=1")/Table3[[#This Row],[Count]]</f>
        <v>0</v>
      </c>
      <c r="J49" s="1">
        <f>COUNTIFS(Table2[Sub-Sector],Table3[[#This Row],[Sub-Sector]],Table2[% Away From Day Low],"&gt;=0.05")/Table3[[#This Row],[Count]]</f>
        <v>0</v>
      </c>
      <c r="K49" s="1">
        <f>COUNTIFS(Table2[Sub-Sector],Table3[[#This Row],[Sub-Sector]],Table2[% Away From Day High],"&lt;=0.05")/Table3[[#This Row],[Count]]</f>
        <v>1</v>
      </c>
      <c r="L49" s="1">
        <f>COUNTIFS(Table2[Sub-Sector],Table3[[#This Row],[Sub-Sector]],Table2[% Away From Current Week Low],"&gt;=0.05")/Table3[[#This Row],[Count]]</f>
        <v>0</v>
      </c>
      <c r="M49" s="1">
        <f>COUNTIFS(Table2[Sub-Sector],Table3[[#This Row],[Sub-Sector]],Table2[% Away From Current Week High],"&lt;=0.05")/Table3[[#This Row],[Count]]</f>
        <v>1</v>
      </c>
      <c r="N49" s="1">
        <f>COUNTIFS(Table2[Sub-Sector],Table3[[#This Row],[Sub-Sector]],Table2[% Away From Current Month Low],"&gt;=0.05")/Table3[[#This Row],[Count]]</f>
        <v>0</v>
      </c>
      <c r="O49" s="1">
        <f>COUNTIFS(Table2[Sub-Sector],Table3[[#This Row],[Sub-Sector]],Table2[% Away From Current Month High],"&lt;=0.05")/Table3[[#This Row],[Count]]</f>
        <v>0</v>
      </c>
      <c r="P49" s="1">
        <f>COUNTIFS(Table2[Sub-Sector],Table3[[#This Row],[Sub-Sector]],Table2[% Away From 52W High],"&lt;=10")/Table3[[#This Row],[Count]]</f>
        <v>0</v>
      </c>
      <c r="Q49" s="1">
        <f>COUNTIFS(Table2[Sub-Sector],Table3[[#This Row],[Sub-Sector]],Table2[% Away From 52W Low],"&gt;=10")/Table3[[#This Row],[Count]]</f>
        <v>1</v>
      </c>
      <c r="R49" s="1">
        <f>COUNTIFS(Table2[Sub-Sector],Table3[[#This Row],[Sub-Sector]],Table2[% Price above 20 EMA],"&gt;=0")/Table3[[#This Row],[Count]]</f>
        <v>0</v>
      </c>
      <c r="S49" s="1">
        <f>COUNTIFS(Table2[Sub-Sector],Table3[[#This Row],[Sub-Sector]],Table2[% Price above 50 EMA],"&gt;=0")/Table3[[#This Row],[Count]]</f>
        <v>1</v>
      </c>
      <c r="T49" s="1">
        <f>COUNTIFS(Table2[Sub-Sector],Table3[[#This Row],[Sub-Sector]],Table2[% Price above 200 EMA],"&gt;=0")/Table3[[#This Row],[Count]]</f>
        <v>1</v>
      </c>
      <c r="U49" s="1">
        <f>COUNTIFS(Table2[Sub-Sector],Table3[[#This Row],[Sub-Sector]],Table2[Rate of Change - Zone],"Positive")/Table3[[#This Row],[Count]]</f>
        <v>0</v>
      </c>
      <c r="V49" s="1">
        <f>COUNTIFS(Table2[Sub-Sector],Table3[[#This Row],[Sub-Sector]],Table2[Sharpe Ratio],"&gt;=0.10")/Table3[[#This Row],[Count]]</f>
        <v>1</v>
      </c>
      <c r="W4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384</v>
      </c>
      <c r="X49">
        <f>_xlfn.RANK.AVG(Table3[[#This Row],[Score]],Table3[Score],1)</f>
        <v>45</v>
      </c>
      <c r="Y4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49">
        <f>_xlfn.RANK.AVG(Table3[[#This Row],[Score 2 ]],Table3[[Score 2 ]],1)</f>
        <v>49</v>
      </c>
    </row>
    <row r="50" spans="1:26" x14ac:dyDescent="0.3">
      <c r="A50" t="s">
        <v>982</v>
      </c>
      <c r="B50">
        <f>COUNTIFS(Table2[Sub-Sector],Table3[[#This Row],[Sub-Sector]])</f>
        <v>1</v>
      </c>
      <c r="C50" s="1">
        <f>COUNTIFS(Table2[Sub-Sector],Table3[[#This Row],[Sub-Sector]],Table2[Uptrend],"Uptrend")/Table3[[#This Row],[Count]]</f>
        <v>0</v>
      </c>
      <c r="D50" s="1">
        <f>COUNTIFS(Table2[Sub-Sector],Table3[[#This Row],[Sub-Sector]],Table2[1W Return vs Nifty],"&gt;=5")/Table3[[#This Row],[Count]]</f>
        <v>0</v>
      </c>
      <c r="E50" s="1">
        <f>COUNTIFS(Table2[Sub-Sector],Table3[[#This Row],[Sub-Sector]],Table2[1M Return vs Nifty],"&gt;=5")/Table3[[#This Row],[Count]]</f>
        <v>0</v>
      </c>
      <c r="F50" s="1">
        <f>COUNTIFS(Table2[Sub-Sector],Table3[[#This Row],[Sub-Sector]],Table2[6M Return vs Nifty],"&gt;=10")/Table3[[#This Row],[Count]]</f>
        <v>1</v>
      </c>
      <c r="G50" s="1">
        <f>COUNTIFS(Table2[Sub-Sector],Table3[[#This Row],[Sub-Sector]],Table2[1Y Return vs Nifty],"&gt;=10")/Table3[[#This Row],[Count]]</f>
        <v>1</v>
      </c>
      <c r="H50" s="1">
        <f>COUNTIFS(Table2[Sub-Sector],Table3[[#This Row],[Sub-Sector]],Table2[RSI Exponential â€“ 14D],"&gt;=50")/Table3[[#This Row],[Count]]</f>
        <v>0</v>
      </c>
      <c r="I50" s="1">
        <f>COUNTIFS(Table2[Sub-Sector],Table3[[#This Row],[Sub-Sector]],Table2[Relative Volume],"&gt;=1")/Table3[[#This Row],[Count]]</f>
        <v>0</v>
      </c>
      <c r="J50" s="1">
        <f>COUNTIFS(Table2[Sub-Sector],Table3[[#This Row],[Sub-Sector]],Table2[% Away From Day Low],"&gt;=0.05")/Table3[[#This Row],[Count]]</f>
        <v>0</v>
      </c>
      <c r="K50" s="1">
        <f>COUNTIFS(Table2[Sub-Sector],Table3[[#This Row],[Sub-Sector]],Table2[% Away From Day High],"&lt;=0.05")/Table3[[#This Row],[Count]]</f>
        <v>1</v>
      </c>
      <c r="L50" s="1">
        <f>COUNTIFS(Table2[Sub-Sector],Table3[[#This Row],[Sub-Sector]],Table2[% Away From Current Week Low],"&gt;=0.05")/Table3[[#This Row],[Count]]</f>
        <v>0</v>
      </c>
      <c r="M50" s="1">
        <f>COUNTIFS(Table2[Sub-Sector],Table3[[#This Row],[Sub-Sector]],Table2[% Away From Current Week High],"&lt;=0.05")/Table3[[#This Row],[Count]]</f>
        <v>0</v>
      </c>
      <c r="N50" s="1">
        <f>COUNTIFS(Table2[Sub-Sector],Table3[[#This Row],[Sub-Sector]],Table2[% Away From Current Month Low],"&gt;=0.05")/Table3[[#This Row],[Count]]</f>
        <v>0</v>
      </c>
      <c r="O50" s="1">
        <f>COUNTIFS(Table2[Sub-Sector],Table3[[#This Row],[Sub-Sector]],Table2[% Away From Current Month High],"&lt;=0.05")/Table3[[#This Row],[Count]]</f>
        <v>0</v>
      </c>
      <c r="P50" s="1">
        <f>COUNTIFS(Table2[Sub-Sector],Table3[[#This Row],[Sub-Sector]],Table2[% Away From 52W High],"&lt;=10")/Table3[[#This Row],[Count]]</f>
        <v>0</v>
      </c>
      <c r="Q50" s="1">
        <f>COUNTIFS(Table2[Sub-Sector],Table3[[#This Row],[Sub-Sector]],Table2[% Away From 52W Low],"&gt;=10")/Table3[[#This Row],[Count]]</f>
        <v>1</v>
      </c>
      <c r="R50" s="1">
        <f>COUNTIFS(Table2[Sub-Sector],Table3[[#This Row],[Sub-Sector]],Table2[% Price above 20 EMA],"&gt;=0")/Table3[[#This Row],[Count]]</f>
        <v>0</v>
      </c>
      <c r="S50" s="1">
        <f>COUNTIFS(Table2[Sub-Sector],Table3[[#This Row],[Sub-Sector]],Table2[% Price above 50 EMA],"&gt;=0")/Table3[[#This Row],[Count]]</f>
        <v>0</v>
      </c>
      <c r="T50" s="1">
        <f>COUNTIFS(Table2[Sub-Sector],Table3[[#This Row],[Sub-Sector]],Table2[% Price above 200 EMA],"&gt;=0")/Table3[[#This Row],[Count]]</f>
        <v>1</v>
      </c>
      <c r="U50" s="1">
        <f>COUNTIFS(Table2[Sub-Sector],Table3[[#This Row],[Sub-Sector]],Table2[Rate of Change - Zone],"Positive")/Table3[[#This Row],[Count]]</f>
        <v>0</v>
      </c>
      <c r="V50" s="1">
        <f>COUNTIFS(Table2[Sub-Sector],Table3[[#This Row],[Sub-Sector]],Table2[Sharpe Ratio],"&gt;=0.10")/Table3[[#This Row],[Count]]</f>
        <v>1</v>
      </c>
      <c r="W5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469.5</v>
      </c>
      <c r="X50">
        <f>_xlfn.RANK.AVG(Table3[[#This Row],[Score]],Table3[Score],1)</f>
        <v>68</v>
      </c>
      <c r="Y5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50">
        <f>_xlfn.RANK.AVG(Table3[[#This Row],[Score 2 ]],Table3[[Score 2 ]],1)</f>
        <v>49</v>
      </c>
    </row>
    <row r="51" spans="1:26" x14ac:dyDescent="0.3">
      <c r="A51" t="s">
        <v>671</v>
      </c>
      <c r="B51">
        <f>COUNTIFS(Table2[Sub-Sector],Table3[[#This Row],[Sub-Sector]])</f>
        <v>1</v>
      </c>
      <c r="C51" s="1">
        <f>COUNTIFS(Table2[Sub-Sector],Table3[[#This Row],[Sub-Sector]],Table2[Uptrend],"Uptrend")/Table3[[#This Row],[Count]]</f>
        <v>1</v>
      </c>
      <c r="D51" s="1">
        <f>COUNTIFS(Table2[Sub-Sector],Table3[[#This Row],[Sub-Sector]],Table2[1W Return vs Nifty],"&gt;=5")/Table3[[#This Row],[Count]]</f>
        <v>0</v>
      </c>
      <c r="E51" s="1">
        <f>COUNTIFS(Table2[Sub-Sector],Table3[[#This Row],[Sub-Sector]],Table2[1M Return vs Nifty],"&gt;=5")/Table3[[#This Row],[Count]]</f>
        <v>1</v>
      </c>
      <c r="F51" s="1">
        <f>COUNTIFS(Table2[Sub-Sector],Table3[[#This Row],[Sub-Sector]],Table2[6M Return vs Nifty],"&gt;=10")/Table3[[#This Row],[Count]]</f>
        <v>1</v>
      </c>
      <c r="G51" s="1">
        <f>COUNTIFS(Table2[Sub-Sector],Table3[[#This Row],[Sub-Sector]],Table2[1Y Return vs Nifty],"&gt;=10")/Table3[[#This Row],[Count]]</f>
        <v>1</v>
      </c>
      <c r="H51" s="1">
        <f>COUNTIFS(Table2[Sub-Sector],Table3[[#This Row],[Sub-Sector]],Table2[RSI Exponential â€“ 14D],"&gt;=50")/Table3[[#This Row],[Count]]</f>
        <v>0</v>
      </c>
      <c r="I51" s="1">
        <f>COUNTIFS(Table2[Sub-Sector],Table3[[#This Row],[Sub-Sector]],Table2[Relative Volume],"&gt;=1")/Table3[[#This Row],[Count]]</f>
        <v>0</v>
      </c>
      <c r="J51" s="1">
        <f>COUNTIFS(Table2[Sub-Sector],Table3[[#This Row],[Sub-Sector]],Table2[% Away From Day Low],"&gt;=0.05")/Table3[[#This Row],[Count]]</f>
        <v>0</v>
      </c>
      <c r="K51" s="1">
        <f>COUNTIFS(Table2[Sub-Sector],Table3[[#This Row],[Sub-Sector]],Table2[% Away From Day High],"&lt;=0.05")/Table3[[#This Row],[Count]]</f>
        <v>1</v>
      </c>
      <c r="L51" s="1">
        <f>COUNTIFS(Table2[Sub-Sector],Table3[[#This Row],[Sub-Sector]],Table2[% Away From Current Week Low],"&gt;=0.05")/Table3[[#This Row],[Count]]</f>
        <v>0</v>
      </c>
      <c r="M51" s="1">
        <f>COUNTIFS(Table2[Sub-Sector],Table3[[#This Row],[Sub-Sector]],Table2[% Away From Current Week High],"&lt;=0.05")/Table3[[#This Row],[Count]]</f>
        <v>0</v>
      </c>
      <c r="N51" s="1">
        <f>COUNTIFS(Table2[Sub-Sector],Table3[[#This Row],[Sub-Sector]],Table2[% Away From Current Month Low],"&gt;=0.05")/Table3[[#This Row],[Count]]</f>
        <v>0</v>
      </c>
      <c r="O51" s="1">
        <f>COUNTIFS(Table2[Sub-Sector],Table3[[#This Row],[Sub-Sector]],Table2[% Away From Current Month High],"&lt;=0.05")/Table3[[#This Row],[Count]]</f>
        <v>0</v>
      </c>
      <c r="P51" s="1">
        <f>COUNTIFS(Table2[Sub-Sector],Table3[[#This Row],[Sub-Sector]],Table2[% Away From 52W High],"&lt;=10")/Table3[[#This Row],[Count]]</f>
        <v>0</v>
      </c>
      <c r="Q51" s="1">
        <f>COUNTIFS(Table2[Sub-Sector],Table3[[#This Row],[Sub-Sector]],Table2[% Away From 52W Low],"&gt;=10")/Table3[[#This Row],[Count]]</f>
        <v>1</v>
      </c>
      <c r="R51" s="1">
        <f>COUNTIFS(Table2[Sub-Sector],Table3[[#This Row],[Sub-Sector]],Table2[% Price above 20 EMA],"&gt;=0")/Table3[[#This Row],[Count]]</f>
        <v>0</v>
      </c>
      <c r="S51" s="1">
        <f>COUNTIFS(Table2[Sub-Sector],Table3[[#This Row],[Sub-Sector]],Table2[% Price above 50 EMA],"&gt;=0")/Table3[[#This Row],[Count]]</f>
        <v>1</v>
      </c>
      <c r="T51" s="1">
        <f>COUNTIFS(Table2[Sub-Sector],Table3[[#This Row],[Sub-Sector]],Table2[% Price above 200 EMA],"&gt;=0")/Table3[[#This Row],[Count]]</f>
        <v>1</v>
      </c>
      <c r="U51" s="1">
        <f>COUNTIFS(Table2[Sub-Sector],Table3[[#This Row],[Sub-Sector]],Table2[Rate of Change - Zone],"Positive")/Table3[[#This Row],[Count]]</f>
        <v>0</v>
      </c>
      <c r="V51" s="1">
        <f>COUNTIFS(Table2[Sub-Sector],Table3[[#This Row],[Sub-Sector]],Table2[Sharpe Ratio],"&gt;=0.10")/Table3[[#This Row],[Count]]</f>
        <v>1</v>
      </c>
      <c r="W5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302</v>
      </c>
      <c r="X51">
        <f>_xlfn.RANK.AVG(Table3[[#This Row],[Score]],Table3[Score],1)</f>
        <v>26</v>
      </c>
      <c r="Y5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217</v>
      </c>
      <c r="Z51">
        <f>_xlfn.RANK.AVG(Table3[[#This Row],[Score 2 ]],Table3[[Score 2 ]],1)</f>
        <v>49</v>
      </c>
    </row>
    <row r="52" spans="1:26" x14ac:dyDescent="0.3">
      <c r="A52" t="s">
        <v>158</v>
      </c>
      <c r="B52">
        <f>COUNTIFS(Table2[Sub-Sector],Table3[[#This Row],[Sub-Sector]])</f>
        <v>1</v>
      </c>
      <c r="C52" s="1">
        <f>COUNTIFS(Table2[Sub-Sector],Table3[[#This Row],[Sub-Sector]],Table2[Uptrend],"Uptrend")/Table3[[#This Row],[Count]]</f>
        <v>0</v>
      </c>
      <c r="D52" s="1">
        <f>COUNTIFS(Table2[Sub-Sector],Table3[[#This Row],[Sub-Sector]],Table2[1W Return vs Nifty],"&gt;=5")/Table3[[#This Row],[Count]]</f>
        <v>0</v>
      </c>
      <c r="E52" s="1">
        <f>COUNTIFS(Table2[Sub-Sector],Table3[[#This Row],[Sub-Sector]],Table2[1M Return vs Nifty],"&gt;=5")/Table3[[#This Row],[Count]]</f>
        <v>0</v>
      </c>
      <c r="F52" s="1">
        <f>COUNTIFS(Table2[Sub-Sector],Table3[[#This Row],[Sub-Sector]],Table2[6M Return vs Nifty],"&gt;=10")/Table3[[#This Row],[Count]]</f>
        <v>0</v>
      </c>
      <c r="G52" s="1">
        <f>COUNTIFS(Table2[Sub-Sector],Table3[[#This Row],[Sub-Sector]],Table2[1Y Return vs Nifty],"&gt;=10")/Table3[[#This Row],[Count]]</f>
        <v>1</v>
      </c>
      <c r="H52" s="1">
        <f>COUNTIFS(Table2[Sub-Sector],Table3[[#This Row],[Sub-Sector]],Table2[RSI Exponential â€“ 14D],"&gt;=50")/Table3[[#This Row],[Count]]</f>
        <v>1</v>
      </c>
      <c r="I52" s="1">
        <f>COUNTIFS(Table2[Sub-Sector],Table3[[#This Row],[Sub-Sector]],Table2[Relative Volume],"&gt;=1")/Table3[[#This Row],[Count]]</f>
        <v>0</v>
      </c>
      <c r="J52" s="1">
        <f>COUNTIFS(Table2[Sub-Sector],Table3[[#This Row],[Sub-Sector]],Table2[% Away From Day Low],"&gt;=0.05")/Table3[[#This Row],[Count]]</f>
        <v>0</v>
      </c>
      <c r="K52" s="1">
        <f>COUNTIFS(Table2[Sub-Sector],Table3[[#This Row],[Sub-Sector]],Table2[% Away From Day High],"&lt;=0.05")/Table3[[#This Row],[Count]]</f>
        <v>1</v>
      </c>
      <c r="L52" s="1">
        <f>COUNTIFS(Table2[Sub-Sector],Table3[[#This Row],[Sub-Sector]],Table2[% Away From Current Week Low],"&gt;=0.05")/Table3[[#This Row],[Count]]</f>
        <v>1</v>
      </c>
      <c r="M52" s="1">
        <f>COUNTIFS(Table2[Sub-Sector],Table3[[#This Row],[Sub-Sector]],Table2[% Away From Current Week High],"&lt;=0.05")/Table3[[#This Row],[Count]]</f>
        <v>1</v>
      </c>
      <c r="N52" s="1">
        <f>COUNTIFS(Table2[Sub-Sector],Table3[[#This Row],[Sub-Sector]],Table2[% Away From Current Month Low],"&gt;=0.05")/Table3[[#This Row],[Count]]</f>
        <v>1</v>
      </c>
      <c r="O52" s="1">
        <f>COUNTIFS(Table2[Sub-Sector],Table3[[#This Row],[Sub-Sector]],Table2[% Away From Current Month High],"&lt;=0.05")/Table3[[#This Row],[Count]]</f>
        <v>1</v>
      </c>
      <c r="P52" s="1">
        <f>COUNTIFS(Table2[Sub-Sector],Table3[[#This Row],[Sub-Sector]],Table2[% Away From 52W High],"&lt;=10")/Table3[[#This Row],[Count]]</f>
        <v>0</v>
      </c>
      <c r="Q52" s="1">
        <f>COUNTIFS(Table2[Sub-Sector],Table3[[#This Row],[Sub-Sector]],Table2[% Away From 52W Low],"&gt;=10")/Table3[[#This Row],[Count]]</f>
        <v>1</v>
      </c>
      <c r="R52" s="1">
        <f>COUNTIFS(Table2[Sub-Sector],Table3[[#This Row],[Sub-Sector]],Table2[% Price above 20 EMA],"&gt;=0")/Table3[[#This Row],[Count]]</f>
        <v>1</v>
      </c>
      <c r="S52" s="1">
        <f>COUNTIFS(Table2[Sub-Sector],Table3[[#This Row],[Sub-Sector]],Table2[% Price above 50 EMA],"&gt;=0")/Table3[[#This Row],[Count]]</f>
        <v>0</v>
      </c>
      <c r="T52" s="1">
        <f>COUNTIFS(Table2[Sub-Sector],Table3[[#This Row],[Sub-Sector]],Table2[% Price above 200 EMA],"&gt;=0")/Table3[[#This Row],[Count]]</f>
        <v>1</v>
      </c>
      <c r="U52" s="1">
        <f>COUNTIFS(Table2[Sub-Sector],Table3[[#This Row],[Sub-Sector]],Table2[Rate of Change - Zone],"Positive")/Table3[[#This Row],[Count]]</f>
        <v>1</v>
      </c>
      <c r="V52" s="1">
        <f>COUNTIFS(Table2[Sub-Sector],Table3[[#This Row],[Sub-Sector]],Table2[Sharpe Ratio],"&gt;=0.10")/Table3[[#This Row],[Count]]</f>
        <v>1</v>
      </c>
      <c r="W5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471</v>
      </c>
      <c r="X52">
        <f>_xlfn.RANK.AVG(Table3[[#This Row],[Score]],Table3[Score],1)</f>
        <v>69</v>
      </c>
      <c r="Y5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218.5</v>
      </c>
      <c r="Z52">
        <f>_xlfn.RANK.AVG(Table3[[#This Row],[Score 2 ]],Table3[[Score 2 ]],1)</f>
        <v>51</v>
      </c>
    </row>
    <row r="53" spans="1:26" x14ac:dyDescent="0.3">
      <c r="A53" t="s">
        <v>166</v>
      </c>
      <c r="B53">
        <f>COUNTIFS(Table2[Sub-Sector],Table3[[#This Row],[Sub-Sector]])</f>
        <v>9</v>
      </c>
      <c r="C53" s="1">
        <f>COUNTIFS(Table2[Sub-Sector],Table3[[#This Row],[Sub-Sector]],Table2[Uptrend],"Uptrend")/Table3[[#This Row],[Count]]</f>
        <v>0</v>
      </c>
      <c r="D53" s="1">
        <f>COUNTIFS(Table2[Sub-Sector],Table3[[#This Row],[Sub-Sector]],Table2[1W Return vs Nifty],"&gt;=5")/Table3[[#This Row],[Count]]</f>
        <v>0.1111111111111111</v>
      </c>
      <c r="E53" s="1">
        <f>COUNTIFS(Table2[Sub-Sector],Table3[[#This Row],[Sub-Sector]],Table2[1M Return vs Nifty],"&gt;=5")/Table3[[#This Row],[Count]]</f>
        <v>0.1111111111111111</v>
      </c>
      <c r="F53" s="1">
        <f>COUNTIFS(Table2[Sub-Sector],Table3[[#This Row],[Sub-Sector]],Table2[6M Return vs Nifty],"&gt;=10")/Table3[[#This Row],[Count]]</f>
        <v>0.55555555555555558</v>
      </c>
      <c r="G53" s="1">
        <f>COUNTIFS(Table2[Sub-Sector],Table3[[#This Row],[Sub-Sector]],Table2[1Y Return vs Nifty],"&gt;=10")/Table3[[#This Row],[Count]]</f>
        <v>0.44444444444444442</v>
      </c>
      <c r="H53" s="1">
        <f>COUNTIFS(Table2[Sub-Sector],Table3[[#This Row],[Sub-Sector]],Table2[RSI Exponential â€“ 14D],"&gt;=50")/Table3[[#This Row],[Count]]</f>
        <v>0.22222222222222221</v>
      </c>
      <c r="I53" s="1">
        <f>COUNTIFS(Table2[Sub-Sector],Table3[[#This Row],[Sub-Sector]],Table2[Relative Volume],"&gt;=1")/Table3[[#This Row],[Count]]</f>
        <v>0.33333333333333331</v>
      </c>
      <c r="J53" s="1">
        <f>COUNTIFS(Table2[Sub-Sector],Table3[[#This Row],[Sub-Sector]],Table2[% Away From Day Low],"&gt;=0.05")/Table3[[#This Row],[Count]]</f>
        <v>0.1111111111111111</v>
      </c>
      <c r="K53" s="1">
        <f>COUNTIFS(Table2[Sub-Sector],Table3[[#This Row],[Sub-Sector]],Table2[% Away From Day High],"&lt;=0.05")/Table3[[#This Row],[Count]]</f>
        <v>0.88888888888888884</v>
      </c>
      <c r="L53" s="1">
        <f>COUNTIFS(Table2[Sub-Sector],Table3[[#This Row],[Sub-Sector]],Table2[% Away From Current Week Low],"&gt;=0.05")/Table3[[#This Row],[Count]]</f>
        <v>0.22222222222222221</v>
      </c>
      <c r="M53" s="1">
        <f>COUNTIFS(Table2[Sub-Sector],Table3[[#This Row],[Sub-Sector]],Table2[% Away From Current Week High],"&lt;=0.05")/Table3[[#This Row],[Count]]</f>
        <v>0.66666666666666663</v>
      </c>
      <c r="N53" s="1">
        <f>COUNTIFS(Table2[Sub-Sector],Table3[[#This Row],[Sub-Sector]],Table2[% Away From Current Month Low],"&gt;=0.05")/Table3[[#This Row],[Count]]</f>
        <v>0.22222222222222221</v>
      </c>
      <c r="O53" s="1">
        <f>COUNTIFS(Table2[Sub-Sector],Table3[[#This Row],[Sub-Sector]],Table2[% Away From Current Month High],"&lt;=0.05")/Table3[[#This Row],[Count]]</f>
        <v>0</v>
      </c>
      <c r="P53" s="1">
        <f>COUNTIFS(Table2[Sub-Sector],Table3[[#This Row],[Sub-Sector]],Table2[% Away From 52W High],"&lt;=10")/Table3[[#This Row],[Count]]</f>
        <v>0.1111111111111111</v>
      </c>
      <c r="Q53" s="1">
        <f>COUNTIFS(Table2[Sub-Sector],Table3[[#This Row],[Sub-Sector]],Table2[% Away From 52W Low],"&gt;=10")/Table3[[#This Row],[Count]]</f>
        <v>0.88888888888888884</v>
      </c>
      <c r="R53" s="1">
        <f>COUNTIFS(Table2[Sub-Sector],Table3[[#This Row],[Sub-Sector]],Table2[% Price above 20 EMA],"&gt;=0")/Table3[[#This Row],[Count]]</f>
        <v>0.1111111111111111</v>
      </c>
      <c r="S53" s="1">
        <f>COUNTIFS(Table2[Sub-Sector],Table3[[#This Row],[Sub-Sector]],Table2[% Price above 50 EMA],"&gt;=0")/Table3[[#This Row],[Count]]</f>
        <v>0.1111111111111111</v>
      </c>
      <c r="T53" s="1">
        <f>COUNTIFS(Table2[Sub-Sector],Table3[[#This Row],[Sub-Sector]],Table2[% Price above 200 EMA],"&gt;=0")/Table3[[#This Row],[Count]]</f>
        <v>0.55555555555555558</v>
      </c>
      <c r="U53" s="1">
        <f>COUNTIFS(Table2[Sub-Sector],Table3[[#This Row],[Sub-Sector]],Table2[Rate of Change - Zone],"Positive")/Table3[[#This Row],[Count]]</f>
        <v>0</v>
      </c>
      <c r="V53" s="1">
        <f>COUNTIFS(Table2[Sub-Sector],Table3[[#This Row],[Sub-Sector]],Table2[Sharpe Ratio],"&gt;=0.10")/Table3[[#This Row],[Count]]</f>
        <v>0</v>
      </c>
      <c r="W5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367</v>
      </c>
      <c r="X53">
        <f>_xlfn.RANK.AVG(Table3[[#This Row],[Score]],Table3[Score],1)</f>
        <v>40</v>
      </c>
      <c r="Y5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</v>
      </c>
      <c r="Z53">
        <f>_xlfn.RANK.AVG(Table3[[#This Row],[Score 2 ]],Table3[[Score 2 ]],1)</f>
        <v>52</v>
      </c>
    </row>
    <row r="54" spans="1:26" x14ac:dyDescent="0.3">
      <c r="A54" t="s">
        <v>181</v>
      </c>
      <c r="B54">
        <f>COUNTIFS(Table2[Sub-Sector],Table3[[#This Row],[Sub-Sector]])</f>
        <v>2</v>
      </c>
      <c r="C54" s="1">
        <f>COUNTIFS(Table2[Sub-Sector],Table3[[#This Row],[Sub-Sector]],Table2[Uptrend],"Uptrend")/Table3[[#This Row],[Count]]</f>
        <v>0.5</v>
      </c>
      <c r="D54" s="1">
        <f>COUNTIFS(Table2[Sub-Sector],Table3[[#This Row],[Sub-Sector]],Table2[1W Return vs Nifty],"&gt;=5")/Table3[[#This Row],[Count]]</f>
        <v>0</v>
      </c>
      <c r="E54" s="1">
        <f>COUNTIFS(Table2[Sub-Sector],Table3[[#This Row],[Sub-Sector]],Table2[1M Return vs Nifty],"&gt;=5")/Table3[[#This Row],[Count]]</f>
        <v>0</v>
      </c>
      <c r="F54" s="1">
        <f>COUNTIFS(Table2[Sub-Sector],Table3[[#This Row],[Sub-Sector]],Table2[6M Return vs Nifty],"&gt;=10")/Table3[[#This Row],[Count]]</f>
        <v>0</v>
      </c>
      <c r="G54" s="1">
        <f>COUNTIFS(Table2[Sub-Sector],Table3[[#This Row],[Sub-Sector]],Table2[1Y Return vs Nifty],"&gt;=10")/Table3[[#This Row],[Count]]</f>
        <v>0</v>
      </c>
      <c r="H54" s="1">
        <f>COUNTIFS(Table2[Sub-Sector],Table3[[#This Row],[Sub-Sector]],Table2[RSI Exponential â€“ 14D],"&gt;=50")/Table3[[#This Row],[Count]]</f>
        <v>1</v>
      </c>
      <c r="I54" s="1">
        <f>COUNTIFS(Table2[Sub-Sector],Table3[[#This Row],[Sub-Sector]],Table2[Relative Volume],"&gt;=1")/Table3[[#This Row],[Count]]</f>
        <v>1</v>
      </c>
      <c r="J54" s="1">
        <f>COUNTIFS(Table2[Sub-Sector],Table3[[#This Row],[Sub-Sector]],Table2[% Away From Day Low],"&gt;=0.05")/Table3[[#This Row],[Count]]</f>
        <v>0</v>
      </c>
      <c r="K54" s="1">
        <f>COUNTIFS(Table2[Sub-Sector],Table3[[#This Row],[Sub-Sector]],Table2[% Away From Day High],"&lt;=0.05")/Table3[[#This Row],[Count]]</f>
        <v>1</v>
      </c>
      <c r="L54" s="1">
        <f>COUNTIFS(Table2[Sub-Sector],Table3[[#This Row],[Sub-Sector]],Table2[% Away From Current Week Low],"&gt;=0.05")/Table3[[#This Row],[Count]]</f>
        <v>0</v>
      </c>
      <c r="M54" s="1">
        <f>COUNTIFS(Table2[Sub-Sector],Table3[[#This Row],[Sub-Sector]],Table2[% Away From Current Week High],"&lt;=0.05")/Table3[[#This Row],[Count]]</f>
        <v>1</v>
      </c>
      <c r="N54" s="1">
        <f>COUNTIFS(Table2[Sub-Sector],Table3[[#This Row],[Sub-Sector]],Table2[% Away From Current Month Low],"&gt;=0.05")/Table3[[#This Row],[Count]]</f>
        <v>1</v>
      </c>
      <c r="O54" s="1">
        <f>COUNTIFS(Table2[Sub-Sector],Table3[[#This Row],[Sub-Sector]],Table2[% Away From Current Month High],"&lt;=0.05")/Table3[[#This Row],[Count]]</f>
        <v>1</v>
      </c>
      <c r="P54" s="1">
        <f>COUNTIFS(Table2[Sub-Sector],Table3[[#This Row],[Sub-Sector]],Table2[% Away From 52W High],"&lt;=10")/Table3[[#This Row],[Count]]</f>
        <v>0.5</v>
      </c>
      <c r="Q54" s="1">
        <f>COUNTIFS(Table2[Sub-Sector],Table3[[#This Row],[Sub-Sector]],Table2[% Away From 52W Low],"&gt;=10")/Table3[[#This Row],[Count]]</f>
        <v>1</v>
      </c>
      <c r="R54" s="1">
        <f>COUNTIFS(Table2[Sub-Sector],Table3[[#This Row],[Sub-Sector]],Table2[% Price above 20 EMA],"&gt;=0")/Table3[[#This Row],[Count]]</f>
        <v>1</v>
      </c>
      <c r="S54" s="1">
        <f>COUNTIFS(Table2[Sub-Sector],Table3[[#This Row],[Sub-Sector]],Table2[% Price above 50 EMA],"&gt;=0")/Table3[[#This Row],[Count]]</f>
        <v>0.5</v>
      </c>
      <c r="T54" s="1">
        <f>COUNTIFS(Table2[Sub-Sector],Table3[[#This Row],[Sub-Sector]],Table2[% Price above 200 EMA],"&gt;=0")/Table3[[#This Row],[Count]]</f>
        <v>1</v>
      </c>
      <c r="U54" s="1">
        <f>COUNTIFS(Table2[Sub-Sector],Table3[[#This Row],[Sub-Sector]],Table2[Rate of Change - Zone],"Positive")/Table3[[#This Row],[Count]]</f>
        <v>1</v>
      </c>
      <c r="V54" s="1">
        <f>COUNTIFS(Table2[Sub-Sector],Table3[[#This Row],[Sub-Sector]],Table2[Sharpe Ratio],"&gt;=0.10")/Table3[[#This Row],[Count]]</f>
        <v>0</v>
      </c>
      <c r="W5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402</v>
      </c>
      <c r="X54">
        <f>_xlfn.RANK.AVG(Table3[[#This Row],[Score]],Table3[Score],1)</f>
        <v>50</v>
      </c>
      <c r="Y5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54">
        <f>_xlfn.RANK.AVG(Table3[[#This Row],[Score 2 ]],Table3[[Score 2 ]],1)</f>
        <v>53.5</v>
      </c>
    </row>
    <row r="55" spans="1:26" x14ac:dyDescent="0.3">
      <c r="A55" t="s">
        <v>1163</v>
      </c>
      <c r="B55">
        <f>COUNTIFS(Table2[Sub-Sector],Table3[[#This Row],[Sub-Sector]])</f>
        <v>1</v>
      </c>
      <c r="C55" s="1">
        <f>COUNTIFS(Table2[Sub-Sector],Table3[[#This Row],[Sub-Sector]],Table2[Uptrend],"Uptrend")/Table3[[#This Row],[Count]]</f>
        <v>0</v>
      </c>
      <c r="D55" s="1">
        <f>COUNTIFS(Table2[Sub-Sector],Table3[[#This Row],[Sub-Sector]],Table2[1W Return vs Nifty],"&gt;=5")/Table3[[#This Row],[Count]]</f>
        <v>0</v>
      </c>
      <c r="E55" s="1">
        <f>COUNTIFS(Table2[Sub-Sector],Table3[[#This Row],[Sub-Sector]],Table2[1M Return vs Nifty],"&gt;=5")/Table3[[#This Row],[Count]]</f>
        <v>0</v>
      </c>
      <c r="F55" s="1">
        <f>COUNTIFS(Table2[Sub-Sector],Table3[[#This Row],[Sub-Sector]],Table2[6M Return vs Nifty],"&gt;=10")/Table3[[#This Row],[Count]]</f>
        <v>0</v>
      </c>
      <c r="G55" s="1">
        <f>COUNTIFS(Table2[Sub-Sector],Table3[[#This Row],[Sub-Sector]],Table2[1Y Return vs Nifty],"&gt;=10")/Table3[[#This Row],[Count]]</f>
        <v>0</v>
      </c>
      <c r="H55" s="1">
        <f>COUNTIFS(Table2[Sub-Sector],Table3[[#This Row],[Sub-Sector]],Table2[RSI Exponential â€“ 14D],"&gt;=50")/Table3[[#This Row],[Count]]</f>
        <v>0</v>
      </c>
      <c r="I55" s="1">
        <f>COUNTIFS(Table2[Sub-Sector],Table3[[#This Row],[Sub-Sector]],Table2[Relative Volume],"&gt;=1")/Table3[[#This Row],[Count]]</f>
        <v>1</v>
      </c>
      <c r="J55" s="1">
        <f>COUNTIFS(Table2[Sub-Sector],Table3[[#This Row],[Sub-Sector]],Table2[% Away From Day Low],"&gt;=0.05")/Table3[[#This Row],[Count]]</f>
        <v>0</v>
      </c>
      <c r="K55" s="1">
        <f>COUNTIFS(Table2[Sub-Sector],Table3[[#This Row],[Sub-Sector]],Table2[% Away From Day High],"&lt;=0.05")/Table3[[#This Row],[Count]]</f>
        <v>1</v>
      </c>
      <c r="L55" s="1">
        <f>COUNTIFS(Table2[Sub-Sector],Table3[[#This Row],[Sub-Sector]],Table2[% Away From Current Week Low],"&gt;=0.05")/Table3[[#This Row],[Count]]</f>
        <v>0</v>
      </c>
      <c r="M55" s="1">
        <f>COUNTIFS(Table2[Sub-Sector],Table3[[#This Row],[Sub-Sector]],Table2[% Away From Current Week High],"&lt;=0.05")/Table3[[#This Row],[Count]]</f>
        <v>0</v>
      </c>
      <c r="N55" s="1">
        <f>COUNTIFS(Table2[Sub-Sector],Table3[[#This Row],[Sub-Sector]],Table2[% Away From Current Month Low],"&gt;=0.05")/Table3[[#This Row],[Count]]</f>
        <v>0</v>
      </c>
      <c r="O55" s="1">
        <f>COUNTIFS(Table2[Sub-Sector],Table3[[#This Row],[Sub-Sector]],Table2[% Away From Current Month High],"&lt;=0.05")/Table3[[#This Row],[Count]]</f>
        <v>0</v>
      </c>
      <c r="P55" s="1">
        <f>COUNTIFS(Table2[Sub-Sector],Table3[[#This Row],[Sub-Sector]],Table2[% Away From 52W High],"&lt;=10")/Table3[[#This Row],[Count]]</f>
        <v>0</v>
      </c>
      <c r="Q55" s="1">
        <f>COUNTIFS(Table2[Sub-Sector],Table3[[#This Row],[Sub-Sector]],Table2[% Away From 52W Low],"&gt;=10")/Table3[[#This Row],[Count]]</f>
        <v>1</v>
      </c>
      <c r="R55" s="1">
        <f>COUNTIFS(Table2[Sub-Sector],Table3[[#This Row],[Sub-Sector]],Table2[% Price above 20 EMA],"&gt;=0")/Table3[[#This Row],[Count]]</f>
        <v>0</v>
      </c>
      <c r="S55" s="1">
        <f>COUNTIFS(Table2[Sub-Sector],Table3[[#This Row],[Sub-Sector]],Table2[% Price above 50 EMA],"&gt;=0")/Table3[[#This Row],[Count]]</f>
        <v>0</v>
      </c>
      <c r="T55" s="1">
        <f>COUNTIFS(Table2[Sub-Sector],Table3[[#This Row],[Sub-Sector]],Table2[% Price above 200 EMA],"&gt;=0")/Table3[[#This Row],[Count]]</f>
        <v>0</v>
      </c>
      <c r="U55" s="1">
        <f>COUNTIFS(Table2[Sub-Sector],Table3[[#This Row],[Sub-Sector]],Table2[Rate of Change - Zone],"Positive")/Table3[[#This Row],[Count]]</f>
        <v>1</v>
      </c>
      <c r="V55" s="1">
        <f>COUNTIFS(Table2[Sub-Sector],Table3[[#This Row],[Sub-Sector]],Table2[Sharpe Ratio],"&gt;=0.10")/Table3[[#This Row],[Count]]</f>
        <v>0</v>
      </c>
      <c r="W5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474</v>
      </c>
      <c r="X55">
        <f>_xlfn.RANK.AVG(Table3[[#This Row],[Score]],Table3[Score],1)</f>
        <v>70</v>
      </c>
      <c r="Y5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221.5</v>
      </c>
      <c r="Z55">
        <f>_xlfn.RANK.AVG(Table3[[#This Row],[Score 2 ]],Table3[[Score 2 ]],1)</f>
        <v>53.5</v>
      </c>
    </row>
    <row r="56" spans="1:26" x14ac:dyDescent="0.3">
      <c r="A56" t="s">
        <v>265</v>
      </c>
      <c r="B56">
        <f>COUNTIFS(Table2[Sub-Sector],Table3[[#This Row],[Sub-Sector]])</f>
        <v>3</v>
      </c>
      <c r="C56" s="1">
        <f>COUNTIFS(Table2[Sub-Sector],Table3[[#This Row],[Sub-Sector]],Table2[Uptrend],"Uptrend")/Table3[[#This Row],[Count]]</f>
        <v>0.66666666666666663</v>
      </c>
      <c r="D56" s="1">
        <f>COUNTIFS(Table2[Sub-Sector],Table3[[#This Row],[Sub-Sector]],Table2[1W Return vs Nifty],"&gt;=5")/Table3[[#This Row],[Count]]</f>
        <v>0</v>
      </c>
      <c r="E56" s="1">
        <f>COUNTIFS(Table2[Sub-Sector],Table3[[#This Row],[Sub-Sector]],Table2[1M Return vs Nifty],"&gt;=5")/Table3[[#This Row],[Count]]</f>
        <v>0.33333333333333331</v>
      </c>
      <c r="F56" s="1">
        <f>COUNTIFS(Table2[Sub-Sector],Table3[[#This Row],[Sub-Sector]],Table2[6M Return vs Nifty],"&gt;=10")/Table3[[#This Row],[Count]]</f>
        <v>0.66666666666666663</v>
      </c>
      <c r="G56" s="1">
        <f>COUNTIFS(Table2[Sub-Sector],Table3[[#This Row],[Sub-Sector]],Table2[1Y Return vs Nifty],"&gt;=10")/Table3[[#This Row],[Count]]</f>
        <v>0.33333333333333331</v>
      </c>
      <c r="H56" s="1">
        <f>COUNTIFS(Table2[Sub-Sector],Table3[[#This Row],[Sub-Sector]],Table2[RSI Exponential â€“ 14D],"&gt;=50")/Table3[[#This Row],[Count]]</f>
        <v>0.33333333333333331</v>
      </c>
      <c r="I56" s="1">
        <f>COUNTIFS(Table2[Sub-Sector],Table3[[#This Row],[Sub-Sector]],Table2[Relative Volume],"&gt;=1")/Table3[[#This Row],[Count]]</f>
        <v>0</v>
      </c>
      <c r="J56" s="1">
        <f>COUNTIFS(Table2[Sub-Sector],Table3[[#This Row],[Sub-Sector]],Table2[% Away From Day Low],"&gt;=0.05")/Table3[[#This Row],[Count]]</f>
        <v>0</v>
      </c>
      <c r="K56" s="1">
        <f>COUNTIFS(Table2[Sub-Sector],Table3[[#This Row],[Sub-Sector]],Table2[% Away From Day High],"&lt;=0.05")/Table3[[#This Row],[Count]]</f>
        <v>1</v>
      </c>
      <c r="L56" s="1">
        <f>COUNTIFS(Table2[Sub-Sector],Table3[[#This Row],[Sub-Sector]],Table2[% Away From Current Week Low],"&gt;=0.05")/Table3[[#This Row],[Count]]</f>
        <v>0.33333333333333331</v>
      </c>
      <c r="M56" s="1">
        <f>COUNTIFS(Table2[Sub-Sector],Table3[[#This Row],[Sub-Sector]],Table2[% Away From Current Week High],"&lt;=0.05")/Table3[[#This Row],[Count]]</f>
        <v>0.66666666666666663</v>
      </c>
      <c r="N56" s="1">
        <f>COUNTIFS(Table2[Sub-Sector],Table3[[#This Row],[Sub-Sector]],Table2[% Away From Current Month Low],"&gt;=0.05")/Table3[[#This Row],[Count]]</f>
        <v>0.33333333333333331</v>
      </c>
      <c r="O56" s="1">
        <f>COUNTIFS(Table2[Sub-Sector],Table3[[#This Row],[Sub-Sector]],Table2[% Away From Current Month High],"&lt;=0.05")/Table3[[#This Row],[Count]]</f>
        <v>0.33333333333333331</v>
      </c>
      <c r="P56" s="1">
        <f>COUNTIFS(Table2[Sub-Sector],Table3[[#This Row],[Sub-Sector]],Table2[% Away From 52W High],"&lt;=10")/Table3[[#This Row],[Count]]</f>
        <v>0</v>
      </c>
      <c r="Q56" s="1">
        <f>COUNTIFS(Table2[Sub-Sector],Table3[[#This Row],[Sub-Sector]],Table2[% Away From 52W Low],"&gt;=10")/Table3[[#This Row],[Count]]</f>
        <v>0.66666666666666663</v>
      </c>
      <c r="R56" s="1">
        <f>COUNTIFS(Table2[Sub-Sector],Table3[[#This Row],[Sub-Sector]],Table2[% Price above 20 EMA],"&gt;=0")/Table3[[#This Row],[Count]]</f>
        <v>0.33333333333333331</v>
      </c>
      <c r="S56" s="1">
        <f>COUNTIFS(Table2[Sub-Sector],Table3[[#This Row],[Sub-Sector]],Table2[% Price above 50 EMA],"&gt;=0")/Table3[[#This Row],[Count]]</f>
        <v>0.33333333333333331</v>
      </c>
      <c r="T56" s="1">
        <f>COUNTIFS(Table2[Sub-Sector],Table3[[#This Row],[Sub-Sector]],Table2[% Price above 200 EMA],"&gt;=0")/Table3[[#This Row],[Count]]</f>
        <v>0.66666666666666663</v>
      </c>
      <c r="U56" s="1">
        <f>COUNTIFS(Table2[Sub-Sector],Table3[[#This Row],[Sub-Sector]],Table2[Rate of Change - Zone],"Positive")/Table3[[#This Row],[Count]]</f>
        <v>0.33333333333333331</v>
      </c>
      <c r="V56" s="1">
        <f>COUNTIFS(Table2[Sub-Sector],Table3[[#This Row],[Sub-Sector]],Table2[Sharpe Ratio],"&gt;=0.10")/Table3[[#This Row],[Count]]</f>
        <v>0</v>
      </c>
      <c r="W5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335</v>
      </c>
      <c r="X56">
        <f>_xlfn.RANK.AVG(Table3[[#This Row],[Score]],Table3[Score],1)</f>
        <v>32</v>
      </c>
      <c r="Y5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228</v>
      </c>
      <c r="Z56">
        <f>_xlfn.RANK.AVG(Table3[[#This Row],[Score 2 ]],Table3[[Score 2 ]],1)</f>
        <v>55</v>
      </c>
    </row>
    <row r="57" spans="1:26" x14ac:dyDescent="0.3">
      <c r="A57" t="s">
        <v>232</v>
      </c>
      <c r="B57">
        <f>COUNTIFS(Table2[Sub-Sector],Table3[[#This Row],[Sub-Sector]])</f>
        <v>8</v>
      </c>
      <c r="C57" s="1">
        <f>COUNTIFS(Table2[Sub-Sector],Table3[[#This Row],[Sub-Sector]],Table2[Uptrend],"Uptrend")/Table3[[#This Row],[Count]]</f>
        <v>0.125</v>
      </c>
      <c r="D57" s="1">
        <f>COUNTIFS(Table2[Sub-Sector],Table3[[#This Row],[Sub-Sector]],Table2[1W Return vs Nifty],"&gt;=5")/Table3[[#This Row],[Count]]</f>
        <v>0.125</v>
      </c>
      <c r="E57" s="1">
        <f>COUNTIFS(Table2[Sub-Sector],Table3[[#This Row],[Sub-Sector]],Table2[1M Return vs Nifty],"&gt;=5")/Table3[[#This Row],[Count]]</f>
        <v>0</v>
      </c>
      <c r="F57" s="1">
        <f>COUNTIFS(Table2[Sub-Sector],Table3[[#This Row],[Sub-Sector]],Table2[6M Return vs Nifty],"&gt;=10")/Table3[[#This Row],[Count]]</f>
        <v>0.25</v>
      </c>
      <c r="G57" s="1">
        <f>COUNTIFS(Table2[Sub-Sector],Table3[[#This Row],[Sub-Sector]],Table2[1Y Return vs Nifty],"&gt;=10")/Table3[[#This Row],[Count]]</f>
        <v>0.375</v>
      </c>
      <c r="H57" s="1">
        <f>COUNTIFS(Table2[Sub-Sector],Table3[[#This Row],[Sub-Sector]],Table2[RSI Exponential â€“ 14D],"&gt;=50")/Table3[[#This Row],[Count]]</f>
        <v>0.5</v>
      </c>
      <c r="I57" s="1">
        <f>COUNTIFS(Table2[Sub-Sector],Table3[[#This Row],[Sub-Sector]],Table2[Relative Volume],"&gt;=1")/Table3[[#This Row],[Count]]</f>
        <v>0.125</v>
      </c>
      <c r="J57" s="1">
        <f>COUNTIFS(Table2[Sub-Sector],Table3[[#This Row],[Sub-Sector]],Table2[% Away From Day Low],"&gt;=0.05")/Table3[[#This Row],[Count]]</f>
        <v>0</v>
      </c>
      <c r="K57" s="1">
        <f>COUNTIFS(Table2[Sub-Sector],Table3[[#This Row],[Sub-Sector]],Table2[% Away From Day High],"&lt;=0.05")/Table3[[#This Row],[Count]]</f>
        <v>1</v>
      </c>
      <c r="L57" s="1">
        <f>COUNTIFS(Table2[Sub-Sector],Table3[[#This Row],[Sub-Sector]],Table2[% Away From Current Week Low],"&gt;=0.05")/Table3[[#This Row],[Count]]</f>
        <v>0.375</v>
      </c>
      <c r="M57" s="1">
        <f>COUNTIFS(Table2[Sub-Sector],Table3[[#This Row],[Sub-Sector]],Table2[% Away From Current Week High],"&lt;=0.05")/Table3[[#This Row],[Count]]</f>
        <v>0.875</v>
      </c>
      <c r="N57" s="1">
        <f>COUNTIFS(Table2[Sub-Sector],Table3[[#This Row],[Sub-Sector]],Table2[% Away From Current Month Low],"&gt;=0.05")/Table3[[#This Row],[Count]]</f>
        <v>0.375</v>
      </c>
      <c r="O57" s="1">
        <f>COUNTIFS(Table2[Sub-Sector],Table3[[#This Row],[Sub-Sector]],Table2[% Away From Current Month High],"&lt;=0.05")/Table3[[#This Row],[Count]]</f>
        <v>0.375</v>
      </c>
      <c r="P57" s="1">
        <f>COUNTIFS(Table2[Sub-Sector],Table3[[#This Row],[Sub-Sector]],Table2[% Away From 52W High],"&lt;=10")/Table3[[#This Row],[Count]]</f>
        <v>0.125</v>
      </c>
      <c r="Q57" s="1">
        <f>COUNTIFS(Table2[Sub-Sector],Table3[[#This Row],[Sub-Sector]],Table2[% Away From 52W Low],"&gt;=10")/Table3[[#This Row],[Count]]</f>
        <v>0.875</v>
      </c>
      <c r="R57" s="1">
        <f>COUNTIFS(Table2[Sub-Sector],Table3[[#This Row],[Sub-Sector]],Table2[% Price above 20 EMA],"&gt;=0")/Table3[[#This Row],[Count]]</f>
        <v>0.25</v>
      </c>
      <c r="S57" s="1">
        <f>COUNTIFS(Table2[Sub-Sector],Table3[[#This Row],[Sub-Sector]],Table2[% Price above 50 EMA],"&gt;=0")/Table3[[#This Row],[Count]]</f>
        <v>0.125</v>
      </c>
      <c r="T57" s="1">
        <f>COUNTIFS(Table2[Sub-Sector],Table3[[#This Row],[Sub-Sector]],Table2[% Price above 200 EMA],"&gt;=0")/Table3[[#This Row],[Count]]</f>
        <v>0.5</v>
      </c>
      <c r="U57" s="1">
        <f>COUNTIFS(Table2[Sub-Sector],Table3[[#This Row],[Sub-Sector]],Table2[Rate of Change - Zone],"Positive")/Table3[[#This Row],[Count]]</f>
        <v>0.375</v>
      </c>
      <c r="V57" s="1">
        <f>COUNTIFS(Table2[Sub-Sector],Table3[[#This Row],[Sub-Sector]],Table2[Sharpe Ratio],"&gt;=0.10")/Table3[[#This Row],[Count]]</f>
        <v>0.375</v>
      </c>
      <c r="W5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376.5</v>
      </c>
      <c r="X57">
        <f>_xlfn.RANK.AVG(Table3[[#This Row],[Score]],Table3[Score],1)</f>
        <v>42</v>
      </c>
      <c r="Y5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</v>
      </c>
      <c r="Z57">
        <f>_xlfn.RANK.AVG(Table3[[#This Row],[Score 2 ]],Table3[[Score 2 ]],1)</f>
        <v>56</v>
      </c>
    </row>
    <row r="58" spans="1:26" x14ac:dyDescent="0.3">
      <c r="A58" t="s">
        <v>436</v>
      </c>
      <c r="B58">
        <f>COUNTIFS(Table2[Sub-Sector],Table3[[#This Row],[Sub-Sector]])</f>
        <v>10</v>
      </c>
      <c r="C58" s="1">
        <f>COUNTIFS(Table2[Sub-Sector],Table3[[#This Row],[Sub-Sector]],Table2[Uptrend],"Uptrend")/Table3[[#This Row],[Count]]</f>
        <v>0.1</v>
      </c>
      <c r="D58" s="1">
        <f>COUNTIFS(Table2[Sub-Sector],Table3[[#This Row],[Sub-Sector]],Table2[1W Return vs Nifty],"&gt;=5")/Table3[[#This Row],[Count]]</f>
        <v>0</v>
      </c>
      <c r="E58" s="1">
        <f>COUNTIFS(Table2[Sub-Sector],Table3[[#This Row],[Sub-Sector]],Table2[1M Return vs Nifty],"&gt;=5")/Table3[[#This Row],[Count]]</f>
        <v>0</v>
      </c>
      <c r="F58" s="1">
        <f>COUNTIFS(Table2[Sub-Sector],Table3[[#This Row],[Sub-Sector]],Table2[6M Return vs Nifty],"&gt;=10")/Table3[[#This Row],[Count]]</f>
        <v>0.3</v>
      </c>
      <c r="G58" s="1">
        <f>COUNTIFS(Table2[Sub-Sector],Table3[[#This Row],[Sub-Sector]],Table2[1Y Return vs Nifty],"&gt;=10")/Table3[[#This Row],[Count]]</f>
        <v>0.2</v>
      </c>
      <c r="H58" s="1">
        <f>COUNTIFS(Table2[Sub-Sector],Table3[[#This Row],[Sub-Sector]],Table2[RSI Exponential â€“ 14D],"&gt;=50")/Table3[[#This Row],[Count]]</f>
        <v>0.5</v>
      </c>
      <c r="I58" s="1">
        <f>COUNTIFS(Table2[Sub-Sector],Table3[[#This Row],[Sub-Sector]],Table2[Relative Volume],"&gt;=1")/Table3[[#This Row],[Count]]</f>
        <v>0.2</v>
      </c>
      <c r="J58" s="1">
        <f>COUNTIFS(Table2[Sub-Sector],Table3[[#This Row],[Sub-Sector]],Table2[% Away From Day Low],"&gt;=0.05")/Table3[[#This Row],[Count]]</f>
        <v>0.1</v>
      </c>
      <c r="K58" s="1">
        <f>COUNTIFS(Table2[Sub-Sector],Table3[[#This Row],[Sub-Sector]],Table2[% Away From Day High],"&lt;=0.05")/Table3[[#This Row],[Count]]</f>
        <v>1</v>
      </c>
      <c r="L58" s="1">
        <f>COUNTIFS(Table2[Sub-Sector],Table3[[#This Row],[Sub-Sector]],Table2[% Away From Current Week Low],"&gt;=0.05")/Table3[[#This Row],[Count]]</f>
        <v>0.5</v>
      </c>
      <c r="M58" s="1">
        <f>COUNTIFS(Table2[Sub-Sector],Table3[[#This Row],[Sub-Sector]],Table2[% Away From Current Week High],"&lt;=0.05")/Table3[[#This Row],[Count]]</f>
        <v>0.9</v>
      </c>
      <c r="N58" s="1">
        <f>COUNTIFS(Table2[Sub-Sector],Table3[[#This Row],[Sub-Sector]],Table2[% Away From Current Month Low],"&gt;=0.05")/Table3[[#This Row],[Count]]</f>
        <v>0.6</v>
      </c>
      <c r="O58" s="1">
        <f>COUNTIFS(Table2[Sub-Sector],Table3[[#This Row],[Sub-Sector]],Table2[% Away From Current Month High],"&lt;=0.05")/Table3[[#This Row],[Count]]</f>
        <v>0.3</v>
      </c>
      <c r="P58" s="1">
        <f>COUNTIFS(Table2[Sub-Sector],Table3[[#This Row],[Sub-Sector]],Table2[% Away From 52W High],"&lt;=10")/Table3[[#This Row],[Count]]</f>
        <v>0.2</v>
      </c>
      <c r="Q58" s="1">
        <f>COUNTIFS(Table2[Sub-Sector],Table3[[#This Row],[Sub-Sector]],Table2[% Away From 52W Low],"&gt;=10")/Table3[[#This Row],[Count]]</f>
        <v>0.9</v>
      </c>
      <c r="R58" s="1">
        <f>COUNTIFS(Table2[Sub-Sector],Table3[[#This Row],[Sub-Sector]],Table2[% Price above 20 EMA],"&gt;=0")/Table3[[#This Row],[Count]]</f>
        <v>0.6</v>
      </c>
      <c r="S58" s="1">
        <f>COUNTIFS(Table2[Sub-Sector],Table3[[#This Row],[Sub-Sector]],Table2[% Price above 50 EMA],"&gt;=0")/Table3[[#This Row],[Count]]</f>
        <v>0.4</v>
      </c>
      <c r="T58" s="1">
        <f>COUNTIFS(Table2[Sub-Sector],Table3[[#This Row],[Sub-Sector]],Table2[% Price above 200 EMA],"&gt;=0")/Table3[[#This Row],[Count]]</f>
        <v>0.5</v>
      </c>
      <c r="U58" s="1">
        <f>COUNTIFS(Table2[Sub-Sector],Table3[[#This Row],[Sub-Sector]],Table2[Rate of Change - Zone],"Positive")/Table3[[#This Row],[Count]]</f>
        <v>0.4</v>
      </c>
      <c r="V58" s="1">
        <f>COUNTIFS(Table2[Sub-Sector],Table3[[#This Row],[Sub-Sector]],Table2[Sharpe Ratio],"&gt;=0.10")/Table3[[#This Row],[Count]]</f>
        <v>0.4</v>
      </c>
      <c r="W5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444.5</v>
      </c>
      <c r="X58">
        <f>_xlfn.RANK.AVG(Table3[[#This Row],[Score]],Table3[Score],1)</f>
        <v>61</v>
      </c>
      <c r="Y5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230.5</v>
      </c>
      <c r="Z58">
        <f>_xlfn.RANK.AVG(Table3[[#This Row],[Score 2 ]],Table3[[Score 2 ]],1)</f>
        <v>57</v>
      </c>
    </row>
    <row r="59" spans="1:26" x14ac:dyDescent="0.3">
      <c r="A59" t="s">
        <v>105</v>
      </c>
      <c r="B59">
        <f>COUNTIFS(Table2[Sub-Sector],Table3[[#This Row],[Sub-Sector]])</f>
        <v>24</v>
      </c>
      <c r="C59" s="1">
        <f>COUNTIFS(Table2[Sub-Sector],Table3[[#This Row],[Sub-Sector]],Table2[Uptrend],"Uptrend")/Table3[[#This Row],[Count]]</f>
        <v>0.20833333333333334</v>
      </c>
      <c r="D59" s="1">
        <f>COUNTIFS(Table2[Sub-Sector],Table3[[#This Row],[Sub-Sector]],Table2[1W Return vs Nifty],"&gt;=5")/Table3[[#This Row],[Count]]</f>
        <v>4.1666666666666664E-2</v>
      </c>
      <c r="E59" s="1">
        <f>COUNTIFS(Table2[Sub-Sector],Table3[[#This Row],[Sub-Sector]],Table2[1M Return vs Nifty],"&gt;=5")/Table3[[#This Row],[Count]]</f>
        <v>4.1666666666666664E-2</v>
      </c>
      <c r="F59" s="1">
        <f>COUNTIFS(Table2[Sub-Sector],Table3[[#This Row],[Sub-Sector]],Table2[6M Return vs Nifty],"&gt;=10")/Table3[[#This Row],[Count]]</f>
        <v>0.25</v>
      </c>
      <c r="G59" s="1">
        <f>COUNTIFS(Table2[Sub-Sector],Table3[[#This Row],[Sub-Sector]],Table2[1Y Return vs Nifty],"&gt;=10")/Table3[[#This Row],[Count]]</f>
        <v>0.41666666666666669</v>
      </c>
      <c r="H59" s="1">
        <f>COUNTIFS(Table2[Sub-Sector],Table3[[#This Row],[Sub-Sector]],Table2[RSI Exponential â€“ 14D],"&gt;=50")/Table3[[#This Row],[Count]]</f>
        <v>8.3333333333333329E-2</v>
      </c>
      <c r="I59" s="1">
        <f>COUNTIFS(Table2[Sub-Sector],Table3[[#This Row],[Sub-Sector]],Table2[Relative Volume],"&gt;=1")/Table3[[#This Row],[Count]]</f>
        <v>0.25</v>
      </c>
      <c r="J59" s="1">
        <f>COUNTIFS(Table2[Sub-Sector],Table3[[#This Row],[Sub-Sector]],Table2[% Away From Day Low],"&gt;=0.05")/Table3[[#This Row],[Count]]</f>
        <v>0</v>
      </c>
      <c r="K59" s="1">
        <f>COUNTIFS(Table2[Sub-Sector],Table3[[#This Row],[Sub-Sector]],Table2[% Away From Day High],"&lt;=0.05")/Table3[[#This Row],[Count]]</f>
        <v>1</v>
      </c>
      <c r="L59" s="1">
        <f>COUNTIFS(Table2[Sub-Sector],Table3[[#This Row],[Sub-Sector]],Table2[% Away From Current Week Low],"&gt;=0.05")/Table3[[#This Row],[Count]]</f>
        <v>0.20833333333333334</v>
      </c>
      <c r="M59" s="1">
        <f>COUNTIFS(Table2[Sub-Sector],Table3[[#This Row],[Sub-Sector]],Table2[% Away From Current Week High],"&lt;=0.05")/Table3[[#This Row],[Count]]</f>
        <v>0.70833333333333337</v>
      </c>
      <c r="N59" s="1">
        <f>COUNTIFS(Table2[Sub-Sector],Table3[[#This Row],[Sub-Sector]],Table2[% Away From Current Month Low],"&gt;=0.05")/Table3[[#This Row],[Count]]</f>
        <v>0.25</v>
      </c>
      <c r="O59" s="1">
        <f>COUNTIFS(Table2[Sub-Sector],Table3[[#This Row],[Sub-Sector]],Table2[% Away From Current Month High],"&lt;=0.05")/Table3[[#This Row],[Count]]</f>
        <v>4.1666666666666664E-2</v>
      </c>
      <c r="P59" s="1">
        <f>COUNTIFS(Table2[Sub-Sector],Table3[[#This Row],[Sub-Sector]],Table2[% Away From 52W High],"&lt;=10")/Table3[[#This Row],[Count]]</f>
        <v>4.1666666666666664E-2</v>
      </c>
      <c r="Q59" s="1">
        <f>COUNTIFS(Table2[Sub-Sector],Table3[[#This Row],[Sub-Sector]],Table2[% Away From 52W Low],"&gt;=10")/Table3[[#This Row],[Count]]</f>
        <v>0.95833333333333337</v>
      </c>
      <c r="R59" s="1">
        <f>COUNTIFS(Table2[Sub-Sector],Table3[[#This Row],[Sub-Sector]],Table2[% Price above 20 EMA],"&gt;=0")/Table3[[#This Row],[Count]]</f>
        <v>4.1666666666666664E-2</v>
      </c>
      <c r="S59" s="1">
        <f>COUNTIFS(Table2[Sub-Sector],Table3[[#This Row],[Sub-Sector]],Table2[% Price above 50 EMA],"&gt;=0")/Table3[[#This Row],[Count]]</f>
        <v>8.3333333333333329E-2</v>
      </c>
      <c r="T59" s="1">
        <f>COUNTIFS(Table2[Sub-Sector],Table3[[#This Row],[Sub-Sector]],Table2[% Price above 200 EMA],"&gt;=0")/Table3[[#This Row],[Count]]</f>
        <v>0.41666666666666669</v>
      </c>
      <c r="U59" s="1">
        <f>COUNTIFS(Table2[Sub-Sector],Table3[[#This Row],[Sub-Sector]],Table2[Rate of Change - Zone],"Positive")/Table3[[#This Row],[Count]]</f>
        <v>0.125</v>
      </c>
      <c r="V59" s="1">
        <f>COUNTIFS(Table2[Sub-Sector],Table3[[#This Row],[Sub-Sector]],Table2[Sharpe Ratio],"&gt;=0.10")/Table3[[#This Row],[Count]]</f>
        <v>0.41666666666666669</v>
      </c>
      <c r="W5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347</v>
      </c>
      <c r="X59">
        <f>_xlfn.RANK.AVG(Table3[[#This Row],[Score]],Table3[Score],1)</f>
        <v>34</v>
      </c>
      <c r="Y5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59">
        <f>_xlfn.RANK.AVG(Table3[[#This Row],[Score 2 ]],Table3[[Score 2 ]],1)</f>
        <v>58.5</v>
      </c>
    </row>
    <row r="60" spans="1:26" x14ac:dyDescent="0.3">
      <c r="A60" t="s">
        <v>1333</v>
      </c>
      <c r="B60">
        <f>COUNTIFS(Table2[Sub-Sector],Table3[[#This Row],[Sub-Sector]])</f>
        <v>2</v>
      </c>
      <c r="C60" s="1">
        <f>COUNTIFS(Table2[Sub-Sector],Table3[[#This Row],[Sub-Sector]],Table2[Uptrend],"Uptrend")/Table3[[#This Row],[Count]]</f>
        <v>1</v>
      </c>
      <c r="D60" s="1">
        <f>COUNTIFS(Table2[Sub-Sector],Table3[[#This Row],[Sub-Sector]],Table2[1W Return vs Nifty],"&gt;=5")/Table3[[#This Row],[Count]]</f>
        <v>0</v>
      </c>
      <c r="E60" s="1">
        <f>COUNTIFS(Table2[Sub-Sector],Table3[[#This Row],[Sub-Sector]],Table2[1M Return vs Nifty],"&gt;=5")/Table3[[#This Row],[Count]]</f>
        <v>0</v>
      </c>
      <c r="F60" s="1">
        <f>COUNTIFS(Table2[Sub-Sector],Table3[[#This Row],[Sub-Sector]],Table2[6M Return vs Nifty],"&gt;=10")/Table3[[#This Row],[Count]]</f>
        <v>1</v>
      </c>
      <c r="G60" s="1">
        <f>COUNTIFS(Table2[Sub-Sector],Table3[[#This Row],[Sub-Sector]],Table2[1Y Return vs Nifty],"&gt;=10")/Table3[[#This Row],[Count]]</f>
        <v>0</v>
      </c>
      <c r="H60" s="1">
        <f>COUNTIFS(Table2[Sub-Sector],Table3[[#This Row],[Sub-Sector]],Table2[RSI Exponential â€“ 14D],"&gt;=50")/Table3[[#This Row],[Count]]</f>
        <v>0</v>
      </c>
      <c r="I60" s="1">
        <f>COUNTIFS(Table2[Sub-Sector],Table3[[#This Row],[Sub-Sector]],Table2[Relative Volume],"&gt;=1")/Table3[[#This Row],[Count]]</f>
        <v>0.5</v>
      </c>
      <c r="J60" s="1">
        <f>COUNTIFS(Table2[Sub-Sector],Table3[[#This Row],[Sub-Sector]],Table2[% Away From Day Low],"&gt;=0.05")/Table3[[#This Row],[Count]]</f>
        <v>0</v>
      </c>
      <c r="K60" s="1">
        <f>COUNTIFS(Table2[Sub-Sector],Table3[[#This Row],[Sub-Sector]],Table2[% Away From Day High],"&lt;=0.05")/Table3[[#This Row],[Count]]</f>
        <v>1</v>
      </c>
      <c r="L60" s="1">
        <f>COUNTIFS(Table2[Sub-Sector],Table3[[#This Row],[Sub-Sector]],Table2[% Away From Current Week Low],"&gt;=0.05")/Table3[[#This Row],[Count]]</f>
        <v>0</v>
      </c>
      <c r="M60" s="1">
        <f>COUNTIFS(Table2[Sub-Sector],Table3[[#This Row],[Sub-Sector]],Table2[% Away From Current Week High],"&lt;=0.05")/Table3[[#This Row],[Count]]</f>
        <v>1</v>
      </c>
      <c r="N60" s="1">
        <f>COUNTIFS(Table2[Sub-Sector],Table3[[#This Row],[Sub-Sector]],Table2[% Away From Current Month Low],"&gt;=0.05")/Table3[[#This Row],[Count]]</f>
        <v>0</v>
      </c>
      <c r="O60" s="1">
        <f>COUNTIFS(Table2[Sub-Sector],Table3[[#This Row],[Sub-Sector]],Table2[% Away From Current Month High],"&lt;=0.05")/Table3[[#This Row],[Count]]</f>
        <v>0</v>
      </c>
      <c r="P60" s="1">
        <f>COUNTIFS(Table2[Sub-Sector],Table3[[#This Row],[Sub-Sector]],Table2[% Away From 52W High],"&lt;=10")/Table3[[#This Row],[Count]]</f>
        <v>0.5</v>
      </c>
      <c r="Q60" s="1">
        <f>COUNTIFS(Table2[Sub-Sector],Table3[[#This Row],[Sub-Sector]],Table2[% Away From 52W Low],"&gt;=10")/Table3[[#This Row],[Count]]</f>
        <v>1</v>
      </c>
      <c r="R60" s="1">
        <f>COUNTIFS(Table2[Sub-Sector],Table3[[#This Row],[Sub-Sector]],Table2[% Price above 20 EMA],"&gt;=0")/Table3[[#This Row],[Count]]</f>
        <v>0</v>
      </c>
      <c r="S60" s="1">
        <f>COUNTIFS(Table2[Sub-Sector],Table3[[#This Row],[Sub-Sector]],Table2[% Price above 50 EMA],"&gt;=0")/Table3[[#This Row],[Count]]</f>
        <v>0.5</v>
      </c>
      <c r="T60" s="1">
        <f>COUNTIFS(Table2[Sub-Sector],Table3[[#This Row],[Sub-Sector]],Table2[% Price above 200 EMA],"&gt;=0")/Table3[[#This Row],[Count]]</f>
        <v>1</v>
      </c>
      <c r="U60" s="1">
        <f>COUNTIFS(Table2[Sub-Sector],Table3[[#This Row],[Sub-Sector]],Table2[Rate of Change - Zone],"Positive")/Table3[[#This Row],[Count]]</f>
        <v>0</v>
      </c>
      <c r="V60" s="1">
        <f>COUNTIFS(Table2[Sub-Sector],Table3[[#This Row],[Sub-Sector]],Table2[Sharpe Ratio],"&gt;=0.10")/Table3[[#This Row],[Count]]</f>
        <v>0.5</v>
      </c>
      <c r="W6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406</v>
      </c>
      <c r="X60">
        <f>_xlfn.RANK.AVG(Table3[[#This Row],[Score]],Table3[Score],1)</f>
        <v>52</v>
      </c>
      <c r="Y6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239</v>
      </c>
      <c r="Z60">
        <f>_xlfn.RANK.AVG(Table3[[#This Row],[Score 2 ]],Table3[[Score 2 ]],1)</f>
        <v>58.5</v>
      </c>
    </row>
    <row r="61" spans="1:26" x14ac:dyDescent="0.3">
      <c r="A61" t="s">
        <v>211</v>
      </c>
      <c r="B61">
        <f>COUNTIFS(Table2[Sub-Sector],Table3[[#This Row],[Sub-Sector]])</f>
        <v>28</v>
      </c>
      <c r="C61" s="1">
        <f>COUNTIFS(Table2[Sub-Sector],Table3[[#This Row],[Sub-Sector]],Table2[Uptrend],"Uptrend")/Table3[[#This Row],[Count]]</f>
        <v>7.1428571428571425E-2</v>
      </c>
      <c r="D61" s="1">
        <f>COUNTIFS(Table2[Sub-Sector],Table3[[#This Row],[Sub-Sector]],Table2[1W Return vs Nifty],"&gt;=5")/Table3[[#This Row],[Count]]</f>
        <v>7.1428571428571425E-2</v>
      </c>
      <c r="E61" s="1">
        <f>COUNTIFS(Table2[Sub-Sector],Table3[[#This Row],[Sub-Sector]],Table2[1M Return vs Nifty],"&gt;=5")/Table3[[#This Row],[Count]]</f>
        <v>0.17857142857142858</v>
      </c>
      <c r="F61" s="1">
        <f>COUNTIFS(Table2[Sub-Sector],Table3[[#This Row],[Sub-Sector]],Table2[6M Return vs Nifty],"&gt;=10")/Table3[[#This Row],[Count]]</f>
        <v>0.25</v>
      </c>
      <c r="G61" s="1">
        <f>COUNTIFS(Table2[Sub-Sector],Table3[[#This Row],[Sub-Sector]],Table2[1Y Return vs Nifty],"&gt;=10")/Table3[[#This Row],[Count]]</f>
        <v>0.5357142857142857</v>
      </c>
      <c r="H61" s="1">
        <f>COUNTIFS(Table2[Sub-Sector],Table3[[#This Row],[Sub-Sector]],Table2[RSI Exponential â€“ 14D],"&gt;=50")/Table3[[#This Row],[Count]]</f>
        <v>0.17857142857142858</v>
      </c>
      <c r="I61" s="1">
        <f>COUNTIFS(Table2[Sub-Sector],Table3[[#This Row],[Sub-Sector]],Table2[Relative Volume],"&gt;=1")/Table3[[#This Row],[Count]]</f>
        <v>0.17857142857142858</v>
      </c>
      <c r="J61" s="1">
        <f>COUNTIFS(Table2[Sub-Sector],Table3[[#This Row],[Sub-Sector]],Table2[% Away From Day Low],"&gt;=0.05")/Table3[[#This Row],[Count]]</f>
        <v>3.5714285714285712E-2</v>
      </c>
      <c r="K61" s="1">
        <f>COUNTIFS(Table2[Sub-Sector],Table3[[#This Row],[Sub-Sector]],Table2[% Away From Day High],"&lt;=0.05")/Table3[[#This Row],[Count]]</f>
        <v>1</v>
      </c>
      <c r="L61" s="1">
        <f>COUNTIFS(Table2[Sub-Sector],Table3[[#This Row],[Sub-Sector]],Table2[% Away From Current Week Low],"&gt;=0.05")/Table3[[#This Row],[Count]]</f>
        <v>0.10714285714285714</v>
      </c>
      <c r="M61" s="1">
        <f>COUNTIFS(Table2[Sub-Sector],Table3[[#This Row],[Sub-Sector]],Table2[% Away From Current Week High],"&lt;=0.05")/Table3[[#This Row],[Count]]</f>
        <v>0.9285714285714286</v>
      </c>
      <c r="N61" s="1">
        <f>COUNTIFS(Table2[Sub-Sector],Table3[[#This Row],[Sub-Sector]],Table2[% Away From Current Month Low],"&gt;=0.05")/Table3[[#This Row],[Count]]</f>
        <v>0.21428571428571427</v>
      </c>
      <c r="O61" s="1">
        <f>COUNTIFS(Table2[Sub-Sector],Table3[[#This Row],[Sub-Sector]],Table2[% Away From Current Month High],"&lt;=0.05")/Table3[[#This Row],[Count]]</f>
        <v>7.1428571428571425E-2</v>
      </c>
      <c r="P61" s="1">
        <f>COUNTIFS(Table2[Sub-Sector],Table3[[#This Row],[Sub-Sector]],Table2[% Away From 52W High],"&lt;=10")/Table3[[#This Row],[Count]]</f>
        <v>3.5714285714285712E-2</v>
      </c>
      <c r="Q61" s="1">
        <f>COUNTIFS(Table2[Sub-Sector],Table3[[#This Row],[Sub-Sector]],Table2[% Away From 52W Low],"&gt;=10")/Table3[[#This Row],[Count]]</f>
        <v>0.9285714285714286</v>
      </c>
      <c r="R61" s="1">
        <f>COUNTIFS(Table2[Sub-Sector],Table3[[#This Row],[Sub-Sector]],Table2[% Price above 20 EMA],"&gt;=0")/Table3[[#This Row],[Count]]</f>
        <v>0.14285714285714285</v>
      </c>
      <c r="S61" s="1">
        <f>COUNTIFS(Table2[Sub-Sector],Table3[[#This Row],[Sub-Sector]],Table2[% Price above 50 EMA],"&gt;=0")/Table3[[#This Row],[Count]]</f>
        <v>0.10714285714285714</v>
      </c>
      <c r="T61" s="1">
        <f>COUNTIFS(Table2[Sub-Sector],Table3[[#This Row],[Sub-Sector]],Table2[% Price above 200 EMA],"&gt;=0")/Table3[[#This Row],[Count]]</f>
        <v>0.42857142857142855</v>
      </c>
      <c r="U61" s="1">
        <f>COUNTIFS(Table2[Sub-Sector],Table3[[#This Row],[Sub-Sector]],Table2[Rate of Change - Zone],"Positive")/Table3[[#This Row],[Count]]</f>
        <v>7.1428571428571425E-2</v>
      </c>
      <c r="V61" s="1">
        <f>COUNTIFS(Table2[Sub-Sector],Table3[[#This Row],[Sub-Sector]],Table2[Sharpe Ratio],"&gt;=0.10")/Table3[[#This Row],[Count]]</f>
        <v>0.35714285714285715</v>
      </c>
      <c r="W6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342.5</v>
      </c>
      <c r="X61">
        <f>_xlfn.RANK.AVG(Table3[[#This Row],[Score]],Table3[Score],1)</f>
        <v>33</v>
      </c>
      <c r="Y6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</v>
      </c>
      <c r="Z61">
        <f>_xlfn.RANK.AVG(Table3[[#This Row],[Score 2 ]],Table3[[Score 2 ]],1)</f>
        <v>60</v>
      </c>
    </row>
    <row r="62" spans="1:26" x14ac:dyDescent="0.3">
      <c r="A62" t="s">
        <v>1620</v>
      </c>
      <c r="B62">
        <f>COUNTIFS(Table2[Sub-Sector],Table3[[#This Row],[Sub-Sector]])</f>
        <v>2</v>
      </c>
      <c r="C62" s="1">
        <f>COUNTIFS(Table2[Sub-Sector],Table3[[#This Row],[Sub-Sector]],Table2[Uptrend],"Uptrend")/Table3[[#This Row],[Count]]</f>
        <v>0.5</v>
      </c>
      <c r="D62" s="1">
        <f>COUNTIFS(Table2[Sub-Sector],Table3[[#This Row],[Sub-Sector]],Table2[1W Return vs Nifty],"&gt;=5")/Table3[[#This Row],[Count]]</f>
        <v>0</v>
      </c>
      <c r="E62" s="1">
        <f>COUNTIFS(Table2[Sub-Sector],Table3[[#This Row],[Sub-Sector]],Table2[1M Return vs Nifty],"&gt;=5")/Table3[[#This Row],[Count]]</f>
        <v>0</v>
      </c>
      <c r="F62" s="1">
        <f>COUNTIFS(Table2[Sub-Sector],Table3[[#This Row],[Sub-Sector]],Table2[6M Return vs Nifty],"&gt;=10")/Table3[[#This Row],[Count]]</f>
        <v>0.5</v>
      </c>
      <c r="G62" s="1">
        <f>COUNTIFS(Table2[Sub-Sector],Table3[[#This Row],[Sub-Sector]],Table2[1Y Return vs Nifty],"&gt;=10")/Table3[[#This Row],[Count]]</f>
        <v>0</v>
      </c>
      <c r="H62" s="1">
        <f>COUNTIFS(Table2[Sub-Sector],Table3[[#This Row],[Sub-Sector]],Table2[RSI Exponential â€“ 14D],"&gt;=50")/Table3[[#This Row],[Count]]</f>
        <v>0</v>
      </c>
      <c r="I62" s="1">
        <f>COUNTIFS(Table2[Sub-Sector],Table3[[#This Row],[Sub-Sector]],Table2[Relative Volume],"&gt;=1")/Table3[[#This Row],[Count]]</f>
        <v>1</v>
      </c>
      <c r="J62" s="1">
        <f>COUNTIFS(Table2[Sub-Sector],Table3[[#This Row],[Sub-Sector]],Table2[% Away From Day Low],"&gt;=0.05")/Table3[[#This Row],[Count]]</f>
        <v>0</v>
      </c>
      <c r="K62" s="1">
        <f>COUNTIFS(Table2[Sub-Sector],Table3[[#This Row],[Sub-Sector]],Table2[% Away From Day High],"&lt;=0.05")/Table3[[#This Row],[Count]]</f>
        <v>1</v>
      </c>
      <c r="L62" s="1">
        <f>COUNTIFS(Table2[Sub-Sector],Table3[[#This Row],[Sub-Sector]],Table2[% Away From Current Week Low],"&gt;=0.05")/Table3[[#This Row],[Count]]</f>
        <v>0</v>
      </c>
      <c r="M62" s="1">
        <f>COUNTIFS(Table2[Sub-Sector],Table3[[#This Row],[Sub-Sector]],Table2[% Away From Current Week High],"&lt;=0.05")/Table3[[#This Row],[Count]]</f>
        <v>1</v>
      </c>
      <c r="N62" s="1">
        <f>COUNTIFS(Table2[Sub-Sector],Table3[[#This Row],[Sub-Sector]],Table2[% Away From Current Month Low],"&gt;=0.05")/Table3[[#This Row],[Count]]</f>
        <v>0</v>
      </c>
      <c r="O62" s="1">
        <f>COUNTIFS(Table2[Sub-Sector],Table3[[#This Row],[Sub-Sector]],Table2[% Away From Current Month High],"&lt;=0.05")/Table3[[#This Row],[Count]]</f>
        <v>0</v>
      </c>
      <c r="P62" s="1">
        <f>COUNTIFS(Table2[Sub-Sector],Table3[[#This Row],[Sub-Sector]],Table2[% Away From 52W High],"&lt;=10")/Table3[[#This Row],[Count]]</f>
        <v>0</v>
      </c>
      <c r="Q62" s="1">
        <f>COUNTIFS(Table2[Sub-Sector],Table3[[#This Row],[Sub-Sector]],Table2[% Away From 52W Low],"&gt;=10")/Table3[[#This Row],[Count]]</f>
        <v>0.5</v>
      </c>
      <c r="R62" s="1">
        <f>COUNTIFS(Table2[Sub-Sector],Table3[[#This Row],[Sub-Sector]],Table2[% Price above 20 EMA],"&gt;=0")/Table3[[#This Row],[Count]]</f>
        <v>0</v>
      </c>
      <c r="S62" s="1">
        <f>COUNTIFS(Table2[Sub-Sector],Table3[[#This Row],[Sub-Sector]],Table2[% Price above 50 EMA],"&gt;=0")/Table3[[#This Row],[Count]]</f>
        <v>0</v>
      </c>
      <c r="T62" s="1">
        <f>COUNTIFS(Table2[Sub-Sector],Table3[[#This Row],[Sub-Sector]],Table2[% Price above 200 EMA],"&gt;=0")/Table3[[#This Row],[Count]]</f>
        <v>0.5</v>
      </c>
      <c r="U62" s="1">
        <f>COUNTIFS(Table2[Sub-Sector],Table3[[#This Row],[Sub-Sector]],Table2[Rate of Change - Zone],"Positive")/Table3[[#This Row],[Count]]</f>
        <v>0</v>
      </c>
      <c r="V62" s="1">
        <f>COUNTIFS(Table2[Sub-Sector],Table3[[#This Row],[Sub-Sector]],Table2[Sharpe Ratio],"&gt;=0.10")/Table3[[#This Row],[Count]]</f>
        <v>0</v>
      </c>
      <c r="W6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421</v>
      </c>
      <c r="X62">
        <f>_xlfn.RANK.AVG(Table3[[#This Row],[Score]],Table3[Score],1)</f>
        <v>54</v>
      </c>
      <c r="Y6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240.5</v>
      </c>
      <c r="Z62">
        <f>_xlfn.RANK.AVG(Table3[[#This Row],[Score 2 ]],Table3[[Score 2 ]],1)</f>
        <v>61</v>
      </c>
    </row>
    <row r="63" spans="1:26" x14ac:dyDescent="0.3">
      <c r="A63" t="s">
        <v>69</v>
      </c>
      <c r="B63">
        <f>COUNTIFS(Table2[Sub-Sector],Table3[[#This Row],[Sub-Sector]])</f>
        <v>17</v>
      </c>
      <c r="C63" s="1">
        <f>COUNTIFS(Table2[Sub-Sector],Table3[[#This Row],[Sub-Sector]],Table2[Uptrend],"Uptrend")/Table3[[#This Row],[Count]]</f>
        <v>0.17647058823529413</v>
      </c>
      <c r="D63" s="1">
        <f>COUNTIFS(Table2[Sub-Sector],Table3[[#This Row],[Sub-Sector]],Table2[1W Return vs Nifty],"&gt;=5")/Table3[[#This Row],[Count]]</f>
        <v>5.8823529411764705E-2</v>
      </c>
      <c r="E63" s="1">
        <f>COUNTIFS(Table2[Sub-Sector],Table3[[#This Row],[Sub-Sector]],Table2[1M Return vs Nifty],"&gt;=5")/Table3[[#This Row],[Count]]</f>
        <v>5.8823529411764705E-2</v>
      </c>
      <c r="F63" s="1">
        <f>COUNTIFS(Table2[Sub-Sector],Table3[[#This Row],[Sub-Sector]],Table2[6M Return vs Nifty],"&gt;=10")/Table3[[#This Row],[Count]]</f>
        <v>0.17647058823529413</v>
      </c>
      <c r="G63" s="1">
        <f>COUNTIFS(Table2[Sub-Sector],Table3[[#This Row],[Sub-Sector]],Table2[1Y Return vs Nifty],"&gt;=10")/Table3[[#This Row],[Count]]</f>
        <v>0.17647058823529413</v>
      </c>
      <c r="H63" s="1">
        <f>COUNTIFS(Table2[Sub-Sector],Table3[[#This Row],[Sub-Sector]],Table2[RSI Exponential â€“ 14D],"&gt;=50")/Table3[[#This Row],[Count]]</f>
        <v>0.35294117647058826</v>
      </c>
      <c r="I63" s="1">
        <f>COUNTIFS(Table2[Sub-Sector],Table3[[#This Row],[Sub-Sector]],Table2[Relative Volume],"&gt;=1")/Table3[[#This Row],[Count]]</f>
        <v>0.35294117647058826</v>
      </c>
      <c r="J63" s="1">
        <f>COUNTIFS(Table2[Sub-Sector],Table3[[#This Row],[Sub-Sector]],Table2[% Away From Day Low],"&gt;=0.05")/Table3[[#This Row],[Count]]</f>
        <v>5.8823529411764705E-2</v>
      </c>
      <c r="K63" s="1">
        <f>COUNTIFS(Table2[Sub-Sector],Table3[[#This Row],[Sub-Sector]],Table2[% Away From Day High],"&lt;=0.05")/Table3[[#This Row],[Count]]</f>
        <v>1</v>
      </c>
      <c r="L63" s="1">
        <f>COUNTIFS(Table2[Sub-Sector],Table3[[#This Row],[Sub-Sector]],Table2[% Away From Current Week Low],"&gt;=0.05")/Table3[[#This Row],[Count]]</f>
        <v>0.41176470588235292</v>
      </c>
      <c r="M63" s="1">
        <f>COUNTIFS(Table2[Sub-Sector],Table3[[#This Row],[Sub-Sector]],Table2[% Away From Current Week High],"&lt;=0.05")/Table3[[#This Row],[Count]]</f>
        <v>0.88235294117647056</v>
      </c>
      <c r="N63" s="1">
        <f>COUNTIFS(Table2[Sub-Sector],Table3[[#This Row],[Sub-Sector]],Table2[% Away From Current Month Low],"&gt;=0.05")/Table3[[#This Row],[Count]]</f>
        <v>0.52941176470588236</v>
      </c>
      <c r="O63" s="1">
        <f>COUNTIFS(Table2[Sub-Sector],Table3[[#This Row],[Sub-Sector]],Table2[% Away From Current Month High],"&lt;=0.05")/Table3[[#This Row],[Count]]</f>
        <v>0.35294117647058826</v>
      </c>
      <c r="P63" s="1">
        <f>COUNTIFS(Table2[Sub-Sector],Table3[[#This Row],[Sub-Sector]],Table2[% Away From 52W High],"&lt;=10")/Table3[[#This Row],[Count]]</f>
        <v>0.11764705882352941</v>
      </c>
      <c r="Q63" s="1">
        <f>COUNTIFS(Table2[Sub-Sector],Table3[[#This Row],[Sub-Sector]],Table2[% Away From 52W Low],"&gt;=10")/Table3[[#This Row],[Count]]</f>
        <v>0.70588235294117652</v>
      </c>
      <c r="R63" s="1">
        <f>COUNTIFS(Table2[Sub-Sector],Table3[[#This Row],[Sub-Sector]],Table2[% Price above 20 EMA],"&gt;=0")/Table3[[#This Row],[Count]]</f>
        <v>0.29411764705882354</v>
      </c>
      <c r="S63" s="1">
        <f>COUNTIFS(Table2[Sub-Sector],Table3[[#This Row],[Sub-Sector]],Table2[% Price above 50 EMA],"&gt;=0")/Table3[[#This Row],[Count]]</f>
        <v>0.17647058823529413</v>
      </c>
      <c r="T63" s="1">
        <f>COUNTIFS(Table2[Sub-Sector],Table3[[#This Row],[Sub-Sector]],Table2[% Price above 200 EMA],"&gt;=0")/Table3[[#This Row],[Count]]</f>
        <v>0.29411764705882354</v>
      </c>
      <c r="U63" s="1">
        <f>COUNTIFS(Table2[Sub-Sector],Table3[[#This Row],[Sub-Sector]],Table2[Rate of Change - Zone],"Positive")/Table3[[#This Row],[Count]]</f>
        <v>0.23529411764705882</v>
      </c>
      <c r="V63" s="1">
        <f>COUNTIFS(Table2[Sub-Sector],Table3[[#This Row],[Sub-Sector]],Table2[Sharpe Ratio],"&gt;=0.10")/Table3[[#This Row],[Count]]</f>
        <v>0</v>
      </c>
      <c r="W6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353</v>
      </c>
      <c r="X63">
        <f>_xlfn.RANK.AVG(Table3[[#This Row],[Score]],Table3[Score],1)</f>
        <v>38</v>
      </c>
      <c r="Y6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</v>
      </c>
      <c r="Z63">
        <f>_xlfn.RANK.AVG(Table3[[#This Row],[Score 2 ]],Table3[[Score 2 ]],1)</f>
        <v>62</v>
      </c>
    </row>
    <row r="64" spans="1:26" x14ac:dyDescent="0.3">
      <c r="A64" t="s">
        <v>964</v>
      </c>
      <c r="B64">
        <f>COUNTIFS(Table2[Sub-Sector],Table3[[#This Row],[Sub-Sector]])</f>
        <v>5</v>
      </c>
      <c r="C64" s="1">
        <f>COUNTIFS(Table2[Sub-Sector],Table3[[#This Row],[Sub-Sector]],Table2[Uptrend],"Uptrend")/Table3[[#This Row],[Count]]</f>
        <v>0.2</v>
      </c>
      <c r="D64" s="1">
        <f>COUNTIFS(Table2[Sub-Sector],Table3[[#This Row],[Sub-Sector]],Table2[1W Return vs Nifty],"&gt;=5")/Table3[[#This Row],[Count]]</f>
        <v>0</v>
      </c>
      <c r="E64" s="1">
        <f>COUNTIFS(Table2[Sub-Sector],Table3[[#This Row],[Sub-Sector]],Table2[1M Return vs Nifty],"&gt;=5")/Table3[[#This Row],[Count]]</f>
        <v>0.2</v>
      </c>
      <c r="F64" s="1">
        <f>COUNTIFS(Table2[Sub-Sector],Table3[[#This Row],[Sub-Sector]],Table2[6M Return vs Nifty],"&gt;=10")/Table3[[#This Row],[Count]]</f>
        <v>0.4</v>
      </c>
      <c r="G64" s="1">
        <f>COUNTIFS(Table2[Sub-Sector],Table3[[#This Row],[Sub-Sector]],Table2[1Y Return vs Nifty],"&gt;=10")/Table3[[#This Row],[Count]]</f>
        <v>0.2</v>
      </c>
      <c r="H64" s="1">
        <f>COUNTIFS(Table2[Sub-Sector],Table3[[#This Row],[Sub-Sector]],Table2[RSI Exponential â€“ 14D],"&gt;=50")/Table3[[#This Row],[Count]]</f>
        <v>0.2</v>
      </c>
      <c r="I64" s="1">
        <f>COUNTIFS(Table2[Sub-Sector],Table3[[#This Row],[Sub-Sector]],Table2[Relative Volume],"&gt;=1")/Table3[[#This Row],[Count]]</f>
        <v>0.2</v>
      </c>
      <c r="J64" s="1">
        <f>COUNTIFS(Table2[Sub-Sector],Table3[[#This Row],[Sub-Sector]],Table2[% Away From Day Low],"&gt;=0.05")/Table3[[#This Row],[Count]]</f>
        <v>0</v>
      </c>
      <c r="K64" s="1">
        <f>COUNTIFS(Table2[Sub-Sector],Table3[[#This Row],[Sub-Sector]],Table2[% Away From Day High],"&lt;=0.05")/Table3[[#This Row],[Count]]</f>
        <v>1</v>
      </c>
      <c r="L64" s="1">
        <f>COUNTIFS(Table2[Sub-Sector],Table3[[#This Row],[Sub-Sector]],Table2[% Away From Current Week Low],"&gt;=0.05")/Table3[[#This Row],[Count]]</f>
        <v>0.2</v>
      </c>
      <c r="M64" s="1">
        <f>COUNTIFS(Table2[Sub-Sector],Table3[[#This Row],[Sub-Sector]],Table2[% Away From Current Week High],"&lt;=0.05")/Table3[[#This Row],[Count]]</f>
        <v>0.8</v>
      </c>
      <c r="N64" s="1">
        <f>COUNTIFS(Table2[Sub-Sector],Table3[[#This Row],[Sub-Sector]],Table2[% Away From Current Month Low],"&gt;=0.05")/Table3[[#This Row],[Count]]</f>
        <v>0.2</v>
      </c>
      <c r="O64" s="1">
        <f>COUNTIFS(Table2[Sub-Sector],Table3[[#This Row],[Sub-Sector]],Table2[% Away From Current Month High],"&lt;=0.05")/Table3[[#This Row],[Count]]</f>
        <v>0.2</v>
      </c>
      <c r="P64" s="1">
        <f>COUNTIFS(Table2[Sub-Sector],Table3[[#This Row],[Sub-Sector]],Table2[% Away From 52W High],"&lt;=10")/Table3[[#This Row],[Count]]</f>
        <v>0.2</v>
      </c>
      <c r="Q64" s="1">
        <f>COUNTIFS(Table2[Sub-Sector],Table3[[#This Row],[Sub-Sector]],Table2[% Away From 52W Low],"&gt;=10")/Table3[[#This Row],[Count]]</f>
        <v>0.8</v>
      </c>
      <c r="R64" s="1">
        <f>COUNTIFS(Table2[Sub-Sector],Table3[[#This Row],[Sub-Sector]],Table2[% Price above 20 EMA],"&gt;=0")/Table3[[#This Row],[Count]]</f>
        <v>0.2</v>
      </c>
      <c r="S64" s="1">
        <f>COUNTIFS(Table2[Sub-Sector],Table3[[#This Row],[Sub-Sector]],Table2[% Price above 50 EMA],"&gt;=0")/Table3[[#This Row],[Count]]</f>
        <v>0.2</v>
      </c>
      <c r="T64" s="1">
        <f>COUNTIFS(Table2[Sub-Sector],Table3[[#This Row],[Sub-Sector]],Table2[% Price above 200 EMA],"&gt;=0")/Table3[[#This Row],[Count]]</f>
        <v>0.4</v>
      </c>
      <c r="U64" s="1">
        <f>COUNTIFS(Table2[Sub-Sector],Table3[[#This Row],[Sub-Sector]],Table2[Rate of Change - Zone],"Positive")/Table3[[#This Row],[Count]]</f>
        <v>0.2</v>
      </c>
      <c r="V64" s="1">
        <f>COUNTIFS(Table2[Sub-Sector],Table3[[#This Row],[Sub-Sector]],Table2[Sharpe Ratio],"&gt;=0.10")/Table3[[#This Row],[Count]]</f>
        <v>0</v>
      </c>
      <c r="W6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387</v>
      </c>
      <c r="X64">
        <f>_xlfn.RANK.AVG(Table3[[#This Row],[Score]],Table3[Score],1)</f>
        <v>48</v>
      </c>
      <c r="Y6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244.5</v>
      </c>
      <c r="Z64">
        <f>_xlfn.RANK.AVG(Table3[[#This Row],[Score 2 ]],Table3[[Score 2 ]],1)</f>
        <v>63</v>
      </c>
    </row>
    <row r="65" spans="1:26" x14ac:dyDescent="0.3">
      <c r="A65" t="s">
        <v>48</v>
      </c>
      <c r="B65">
        <f>COUNTIFS(Table2[Sub-Sector],Table3[[#This Row],[Sub-Sector]])</f>
        <v>26</v>
      </c>
      <c r="C65" s="1">
        <f>COUNTIFS(Table2[Sub-Sector],Table3[[#This Row],[Sub-Sector]],Table2[Uptrend],"Uptrend")/Table3[[#This Row],[Count]]</f>
        <v>7.6923076923076927E-2</v>
      </c>
      <c r="D65" s="1">
        <f>COUNTIFS(Table2[Sub-Sector],Table3[[#This Row],[Sub-Sector]],Table2[1W Return vs Nifty],"&gt;=5")/Table3[[#This Row],[Count]]</f>
        <v>0</v>
      </c>
      <c r="E65" s="1">
        <f>COUNTIFS(Table2[Sub-Sector],Table3[[#This Row],[Sub-Sector]],Table2[1M Return vs Nifty],"&gt;=5")/Table3[[#This Row],[Count]]</f>
        <v>0</v>
      </c>
      <c r="F65" s="1">
        <f>COUNTIFS(Table2[Sub-Sector],Table3[[#This Row],[Sub-Sector]],Table2[6M Return vs Nifty],"&gt;=10")/Table3[[#This Row],[Count]]</f>
        <v>0.23076923076923078</v>
      </c>
      <c r="G65" s="1">
        <f>COUNTIFS(Table2[Sub-Sector],Table3[[#This Row],[Sub-Sector]],Table2[1Y Return vs Nifty],"&gt;=10")/Table3[[#This Row],[Count]]</f>
        <v>0.42307692307692307</v>
      </c>
      <c r="H65" s="1">
        <f>COUNTIFS(Table2[Sub-Sector],Table3[[#This Row],[Sub-Sector]],Table2[RSI Exponential â€“ 14D],"&gt;=50")/Table3[[#This Row],[Count]]</f>
        <v>0.30769230769230771</v>
      </c>
      <c r="I65" s="1">
        <f>COUNTIFS(Table2[Sub-Sector],Table3[[#This Row],[Sub-Sector]],Table2[Relative Volume],"&gt;=1")/Table3[[#This Row],[Count]]</f>
        <v>0.15384615384615385</v>
      </c>
      <c r="J65" s="1">
        <f>COUNTIFS(Table2[Sub-Sector],Table3[[#This Row],[Sub-Sector]],Table2[% Away From Day Low],"&gt;=0.05")/Table3[[#This Row],[Count]]</f>
        <v>0.11538461538461539</v>
      </c>
      <c r="K65" s="1">
        <f>COUNTIFS(Table2[Sub-Sector],Table3[[#This Row],[Sub-Sector]],Table2[% Away From Day High],"&lt;=0.05")/Table3[[#This Row],[Count]]</f>
        <v>1</v>
      </c>
      <c r="L65" s="1">
        <f>COUNTIFS(Table2[Sub-Sector],Table3[[#This Row],[Sub-Sector]],Table2[% Away From Current Week Low],"&gt;=0.05")/Table3[[#This Row],[Count]]</f>
        <v>0.30769230769230771</v>
      </c>
      <c r="M65" s="1">
        <f>COUNTIFS(Table2[Sub-Sector],Table3[[#This Row],[Sub-Sector]],Table2[% Away From Current Week High],"&lt;=0.05")/Table3[[#This Row],[Count]]</f>
        <v>0.76923076923076927</v>
      </c>
      <c r="N65" s="1">
        <f>COUNTIFS(Table2[Sub-Sector],Table3[[#This Row],[Sub-Sector]],Table2[% Away From Current Month Low],"&gt;=0.05")/Table3[[#This Row],[Count]]</f>
        <v>0.42307692307692307</v>
      </c>
      <c r="O65" s="1">
        <f>COUNTIFS(Table2[Sub-Sector],Table3[[#This Row],[Sub-Sector]],Table2[% Away From Current Month High],"&lt;=0.05")/Table3[[#This Row],[Count]]</f>
        <v>0.19230769230769232</v>
      </c>
      <c r="P65" s="1">
        <f>COUNTIFS(Table2[Sub-Sector],Table3[[#This Row],[Sub-Sector]],Table2[% Away From 52W High],"&lt;=10")/Table3[[#This Row],[Count]]</f>
        <v>0.11538461538461539</v>
      </c>
      <c r="Q65" s="1">
        <f>COUNTIFS(Table2[Sub-Sector],Table3[[#This Row],[Sub-Sector]],Table2[% Away From 52W Low],"&gt;=10")/Table3[[#This Row],[Count]]</f>
        <v>0.96153846153846156</v>
      </c>
      <c r="R65" s="1">
        <f>COUNTIFS(Table2[Sub-Sector],Table3[[#This Row],[Sub-Sector]],Table2[% Price above 20 EMA],"&gt;=0")/Table3[[#This Row],[Count]]</f>
        <v>0.19230769230769232</v>
      </c>
      <c r="S65" s="1">
        <f>COUNTIFS(Table2[Sub-Sector],Table3[[#This Row],[Sub-Sector]],Table2[% Price above 50 EMA],"&gt;=0")/Table3[[#This Row],[Count]]</f>
        <v>0.19230769230769232</v>
      </c>
      <c r="T65" s="1">
        <f>COUNTIFS(Table2[Sub-Sector],Table3[[#This Row],[Sub-Sector]],Table2[% Price above 200 EMA],"&gt;=0")/Table3[[#This Row],[Count]]</f>
        <v>0.38461538461538464</v>
      </c>
      <c r="U65" s="1">
        <f>COUNTIFS(Table2[Sub-Sector],Table3[[#This Row],[Sub-Sector]],Table2[Rate of Change - Zone],"Positive")/Table3[[#This Row],[Count]]</f>
        <v>0.26923076923076922</v>
      </c>
      <c r="V65" s="1">
        <f>COUNTIFS(Table2[Sub-Sector],Table3[[#This Row],[Sub-Sector]],Table2[Sharpe Ratio],"&gt;=0.10")/Table3[[#This Row],[Count]]</f>
        <v>0.5</v>
      </c>
      <c r="W6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461</v>
      </c>
      <c r="X65">
        <f>_xlfn.RANK.AVG(Table3[[#This Row],[Score]],Table3[Score],1)</f>
        <v>67</v>
      </c>
      <c r="Y6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5">
        <f>_xlfn.RANK.AVG(Table3[[#This Row],[Score 2 ]],Table3[[Score 2 ]],1)</f>
        <v>64.5</v>
      </c>
    </row>
    <row r="66" spans="1:26" x14ac:dyDescent="0.3">
      <c r="A66" t="s">
        <v>91</v>
      </c>
      <c r="B66">
        <f>COUNTIFS(Table2[Sub-Sector],Table3[[#This Row],[Sub-Sector]])</f>
        <v>3</v>
      </c>
      <c r="C66" s="1">
        <f>COUNTIFS(Table2[Sub-Sector],Table3[[#This Row],[Sub-Sector]],Table2[Uptrend],"Uptrend")/Table3[[#This Row],[Count]]</f>
        <v>0</v>
      </c>
      <c r="D66" s="1">
        <f>COUNTIFS(Table2[Sub-Sector],Table3[[#This Row],[Sub-Sector]],Table2[1W Return vs Nifty],"&gt;=5")/Table3[[#This Row],[Count]]</f>
        <v>0</v>
      </c>
      <c r="E66" s="1">
        <f>COUNTIFS(Table2[Sub-Sector],Table3[[#This Row],[Sub-Sector]],Table2[1M Return vs Nifty],"&gt;=5")/Table3[[#This Row],[Count]]</f>
        <v>0</v>
      </c>
      <c r="F66" s="1">
        <f>COUNTIFS(Table2[Sub-Sector],Table3[[#This Row],[Sub-Sector]],Table2[6M Return vs Nifty],"&gt;=10")/Table3[[#This Row],[Count]]</f>
        <v>0</v>
      </c>
      <c r="G66" s="1">
        <f>COUNTIFS(Table2[Sub-Sector],Table3[[#This Row],[Sub-Sector]],Table2[1Y Return vs Nifty],"&gt;=10")/Table3[[#This Row],[Count]]</f>
        <v>0.66666666666666663</v>
      </c>
      <c r="H66" s="1">
        <f>COUNTIFS(Table2[Sub-Sector],Table3[[#This Row],[Sub-Sector]],Table2[RSI Exponential â€“ 14D],"&gt;=50")/Table3[[#This Row],[Count]]</f>
        <v>0.33333333333333331</v>
      </c>
      <c r="I66" s="1">
        <f>COUNTIFS(Table2[Sub-Sector],Table3[[#This Row],[Sub-Sector]],Table2[Relative Volume],"&gt;=1")/Table3[[#This Row],[Count]]</f>
        <v>0.66666666666666663</v>
      </c>
      <c r="J66" s="1">
        <f>COUNTIFS(Table2[Sub-Sector],Table3[[#This Row],[Sub-Sector]],Table2[% Away From Day Low],"&gt;=0.05")/Table3[[#This Row],[Count]]</f>
        <v>0.33333333333333331</v>
      </c>
      <c r="K66" s="1">
        <f>COUNTIFS(Table2[Sub-Sector],Table3[[#This Row],[Sub-Sector]],Table2[% Away From Day High],"&lt;=0.05")/Table3[[#This Row],[Count]]</f>
        <v>1</v>
      </c>
      <c r="L66" s="1">
        <f>COUNTIFS(Table2[Sub-Sector],Table3[[#This Row],[Sub-Sector]],Table2[% Away From Current Week Low],"&gt;=0.05")/Table3[[#This Row],[Count]]</f>
        <v>0.66666666666666663</v>
      </c>
      <c r="M66" s="1">
        <f>COUNTIFS(Table2[Sub-Sector],Table3[[#This Row],[Sub-Sector]],Table2[% Away From Current Week High],"&lt;=0.05")/Table3[[#This Row],[Count]]</f>
        <v>0.66666666666666663</v>
      </c>
      <c r="N66" s="1">
        <f>COUNTIFS(Table2[Sub-Sector],Table3[[#This Row],[Sub-Sector]],Table2[% Away From Current Month Low],"&gt;=0.05")/Table3[[#This Row],[Count]]</f>
        <v>0.66666666666666663</v>
      </c>
      <c r="O66" s="1">
        <f>COUNTIFS(Table2[Sub-Sector],Table3[[#This Row],[Sub-Sector]],Table2[% Away From Current Month High],"&lt;=0.05")/Table3[[#This Row],[Count]]</f>
        <v>0</v>
      </c>
      <c r="P66" s="1">
        <f>COUNTIFS(Table2[Sub-Sector],Table3[[#This Row],[Sub-Sector]],Table2[% Away From 52W High],"&lt;=10")/Table3[[#This Row],[Count]]</f>
        <v>0</v>
      </c>
      <c r="Q66" s="1">
        <f>COUNTIFS(Table2[Sub-Sector],Table3[[#This Row],[Sub-Sector]],Table2[% Away From 52W Low],"&gt;=10")/Table3[[#This Row],[Count]]</f>
        <v>1</v>
      </c>
      <c r="R66" s="1">
        <f>COUNTIFS(Table2[Sub-Sector],Table3[[#This Row],[Sub-Sector]],Table2[% Price above 20 EMA],"&gt;=0")/Table3[[#This Row],[Count]]</f>
        <v>0</v>
      </c>
      <c r="S66" s="1">
        <f>COUNTIFS(Table2[Sub-Sector],Table3[[#This Row],[Sub-Sector]],Table2[% Price above 50 EMA],"&gt;=0")/Table3[[#This Row],[Count]]</f>
        <v>0</v>
      </c>
      <c r="T66" s="1">
        <f>COUNTIFS(Table2[Sub-Sector],Table3[[#This Row],[Sub-Sector]],Table2[% Price above 200 EMA],"&gt;=0")/Table3[[#This Row],[Count]]</f>
        <v>0</v>
      </c>
      <c r="U66" s="1">
        <f>COUNTIFS(Table2[Sub-Sector],Table3[[#This Row],[Sub-Sector]],Table2[Rate of Change - Zone],"Positive")/Table3[[#This Row],[Count]]</f>
        <v>0</v>
      </c>
      <c r="V66" s="1">
        <f>COUNTIFS(Table2[Sub-Sector],Table3[[#This Row],[Sub-Sector]],Table2[Sharpe Ratio],"&gt;=0.10")/Table3[[#This Row],[Count]]</f>
        <v>0</v>
      </c>
      <c r="W6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497.5</v>
      </c>
      <c r="X66">
        <f>_xlfn.RANK.AVG(Table3[[#This Row],[Score]],Table3[Score],1)</f>
        <v>75</v>
      </c>
      <c r="Y6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245</v>
      </c>
      <c r="Z66">
        <f>_xlfn.RANK.AVG(Table3[[#This Row],[Score 2 ]],Table3[[Score 2 ]],1)</f>
        <v>64.5</v>
      </c>
    </row>
    <row r="67" spans="1:26" x14ac:dyDescent="0.3">
      <c r="A67" t="s">
        <v>99</v>
      </c>
      <c r="B67">
        <f>COUNTIFS(Table2[Sub-Sector],Table3[[#This Row],[Sub-Sector]])</f>
        <v>3</v>
      </c>
      <c r="C67" s="1">
        <f>COUNTIFS(Table2[Sub-Sector],Table3[[#This Row],[Sub-Sector]],Table2[Uptrend],"Uptrend")/Table3[[#This Row],[Count]]</f>
        <v>0</v>
      </c>
      <c r="D67" s="1">
        <f>COUNTIFS(Table2[Sub-Sector],Table3[[#This Row],[Sub-Sector]],Table2[1W Return vs Nifty],"&gt;=5")/Table3[[#This Row],[Count]]</f>
        <v>0</v>
      </c>
      <c r="E67" s="1">
        <f>COUNTIFS(Table2[Sub-Sector],Table3[[#This Row],[Sub-Sector]],Table2[1M Return vs Nifty],"&gt;=5")/Table3[[#This Row],[Count]]</f>
        <v>0</v>
      </c>
      <c r="F67" s="1">
        <f>COUNTIFS(Table2[Sub-Sector],Table3[[#This Row],[Sub-Sector]],Table2[6M Return vs Nifty],"&gt;=10")/Table3[[#This Row],[Count]]</f>
        <v>0</v>
      </c>
      <c r="G67" s="1">
        <f>COUNTIFS(Table2[Sub-Sector],Table3[[#This Row],[Sub-Sector]],Table2[1Y Return vs Nifty],"&gt;=10")/Table3[[#This Row],[Count]]</f>
        <v>1</v>
      </c>
      <c r="H67" s="1">
        <f>COUNTIFS(Table2[Sub-Sector],Table3[[#This Row],[Sub-Sector]],Table2[RSI Exponential â€“ 14D],"&gt;=50")/Table3[[#This Row],[Count]]</f>
        <v>0.33333333333333331</v>
      </c>
      <c r="I67" s="1">
        <f>COUNTIFS(Table2[Sub-Sector],Table3[[#This Row],[Sub-Sector]],Table2[Relative Volume],"&gt;=1")/Table3[[#This Row],[Count]]</f>
        <v>0.33333333333333331</v>
      </c>
      <c r="J67" s="1">
        <f>COUNTIFS(Table2[Sub-Sector],Table3[[#This Row],[Sub-Sector]],Table2[% Away From Day Low],"&gt;=0.05")/Table3[[#This Row],[Count]]</f>
        <v>0.66666666666666663</v>
      </c>
      <c r="K67" s="1">
        <f>COUNTIFS(Table2[Sub-Sector],Table3[[#This Row],[Sub-Sector]],Table2[% Away From Day High],"&lt;=0.05")/Table3[[#This Row],[Count]]</f>
        <v>1</v>
      </c>
      <c r="L67" s="1">
        <f>COUNTIFS(Table2[Sub-Sector],Table3[[#This Row],[Sub-Sector]],Table2[% Away From Current Week Low],"&gt;=0.05")/Table3[[#This Row],[Count]]</f>
        <v>0.66666666666666663</v>
      </c>
      <c r="M67" s="1">
        <f>COUNTIFS(Table2[Sub-Sector],Table3[[#This Row],[Sub-Sector]],Table2[% Away From Current Week High],"&lt;=0.05")/Table3[[#This Row],[Count]]</f>
        <v>0.66666666666666663</v>
      </c>
      <c r="N67" s="1">
        <f>COUNTIFS(Table2[Sub-Sector],Table3[[#This Row],[Sub-Sector]],Table2[% Away From Current Month Low],"&gt;=0.05")/Table3[[#This Row],[Count]]</f>
        <v>0.66666666666666663</v>
      </c>
      <c r="O67" s="1">
        <f>COUNTIFS(Table2[Sub-Sector],Table3[[#This Row],[Sub-Sector]],Table2[% Away From Current Month High],"&lt;=0.05")/Table3[[#This Row],[Count]]</f>
        <v>0</v>
      </c>
      <c r="P67" s="1">
        <f>COUNTIFS(Table2[Sub-Sector],Table3[[#This Row],[Sub-Sector]],Table2[% Away From 52W High],"&lt;=10")/Table3[[#This Row],[Count]]</f>
        <v>0</v>
      </c>
      <c r="Q67" s="1">
        <f>COUNTIFS(Table2[Sub-Sector],Table3[[#This Row],[Sub-Sector]],Table2[% Away From 52W Low],"&gt;=10")/Table3[[#This Row],[Count]]</f>
        <v>1</v>
      </c>
      <c r="R67" s="1">
        <f>COUNTIFS(Table2[Sub-Sector],Table3[[#This Row],[Sub-Sector]],Table2[% Price above 20 EMA],"&gt;=0")/Table3[[#This Row],[Count]]</f>
        <v>0</v>
      </c>
      <c r="S67" s="1">
        <f>COUNTIFS(Table2[Sub-Sector],Table3[[#This Row],[Sub-Sector]],Table2[% Price above 50 EMA],"&gt;=0")/Table3[[#This Row],[Count]]</f>
        <v>0</v>
      </c>
      <c r="T67" s="1">
        <f>COUNTIFS(Table2[Sub-Sector],Table3[[#This Row],[Sub-Sector]],Table2[% Price above 200 EMA],"&gt;=0")/Table3[[#This Row],[Count]]</f>
        <v>0.33333333333333331</v>
      </c>
      <c r="U67" s="1">
        <f>COUNTIFS(Table2[Sub-Sector],Table3[[#This Row],[Sub-Sector]],Table2[Rate of Change - Zone],"Positive")/Table3[[#This Row],[Count]]</f>
        <v>0</v>
      </c>
      <c r="V67" s="1">
        <f>COUNTIFS(Table2[Sub-Sector],Table3[[#This Row],[Sub-Sector]],Table2[Sharpe Ratio],"&gt;=0.10")/Table3[[#This Row],[Count]]</f>
        <v>0</v>
      </c>
      <c r="W6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504.5</v>
      </c>
      <c r="X67">
        <f>_xlfn.RANK.AVG(Table3[[#This Row],[Score]],Table3[Score],1)</f>
        <v>77</v>
      </c>
      <c r="Y6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252</v>
      </c>
      <c r="Z67">
        <f>_xlfn.RANK.AVG(Table3[[#This Row],[Score 2 ]],Table3[[Score 2 ]],1)</f>
        <v>66</v>
      </c>
    </row>
    <row r="68" spans="1:26" x14ac:dyDescent="0.3">
      <c r="A68" t="s">
        <v>312</v>
      </c>
      <c r="B68">
        <f>COUNTIFS(Table2[Sub-Sector],Table3[[#This Row],[Sub-Sector]])</f>
        <v>3</v>
      </c>
      <c r="C68" s="1">
        <f>COUNTIFS(Table2[Sub-Sector],Table3[[#This Row],[Sub-Sector]],Table2[Uptrend],"Uptrend")/Table3[[#This Row],[Count]]</f>
        <v>0</v>
      </c>
      <c r="D68" s="1">
        <f>COUNTIFS(Table2[Sub-Sector],Table3[[#This Row],[Sub-Sector]],Table2[1W Return vs Nifty],"&gt;=5")/Table3[[#This Row],[Count]]</f>
        <v>0</v>
      </c>
      <c r="E68" s="1">
        <f>COUNTIFS(Table2[Sub-Sector],Table3[[#This Row],[Sub-Sector]],Table2[1M Return vs Nifty],"&gt;=5")/Table3[[#This Row],[Count]]</f>
        <v>0</v>
      </c>
      <c r="F68" s="1">
        <f>COUNTIFS(Table2[Sub-Sector],Table3[[#This Row],[Sub-Sector]],Table2[6M Return vs Nifty],"&gt;=10")/Table3[[#This Row],[Count]]</f>
        <v>0.33333333333333331</v>
      </c>
      <c r="G68" s="1">
        <f>COUNTIFS(Table2[Sub-Sector],Table3[[#This Row],[Sub-Sector]],Table2[1Y Return vs Nifty],"&gt;=10")/Table3[[#This Row],[Count]]</f>
        <v>1</v>
      </c>
      <c r="H68" s="1">
        <f>COUNTIFS(Table2[Sub-Sector],Table3[[#This Row],[Sub-Sector]],Table2[RSI Exponential â€“ 14D],"&gt;=50")/Table3[[#This Row],[Count]]</f>
        <v>0</v>
      </c>
      <c r="I68" s="1">
        <f>COUNTIFS(Table2[Sub-Sector],Table3[[#This Row],[Sub-Sector]],Table2[Relative Volume],"&gt;=1")/Table3[[#This Row],[Count]]</f>
        <v>0</v>
      </c>
      <c r="J68" s="1">
        <f>COUNTIFS(Table2[Sub-Sector],Table3[[#This Row],[Sub-Sector]],Table2[% Away From Day Low],"&gt;=0.05")/Table3[[#This Row],[Count]]</f>
        <v>0</v>
      </c>
      <c r="K68" s="1">
        <f>COUNTIFS(Table2[Sub-Sector],Table3[[#This Row],[Sub-Sector]],Table2[% Away From Day High],"&lt;=0.05")/Table3[[#This Row],[Count]]</f>
        <v>1</v>
      </c>
      <c r="L68" s="1">
        <f>COUNTIFS(Table2[Sub-Sector],Table3[[#This Row],[Sub-Sector]],Table2[% Away From Current Week Low],"&gt;=0.05")/Table3[[#This Row],[Count]]</f>
        <v>0</v>
      </c>
      <c r="M68" s="1">
        <f>COUNTIFS(Table2[Sub-Sector],Table3[[#This Row],[Sub-Sector]],Table2[% Away From Current Week High],"&lt;=0.05")/Table3[[#This Row],[Count]]</f>
        <v>0.66666666666666663</v>
      </c>
      <c r="N68" s="1">
        <f>COUNTIFS(Table2[Sub-Sector],Table3[[#This Row],[Sub-Sector]],Table2[% Away From Current Month Low],"&gt;=0.05")/Table3[[#This Row],[Count]]</f>
        <v>0</v>
      </c>
      <c r="O68" s="1">
        <f>COUNTIFS(Table2[Sub-Sector],Table3[[#This Row],[Sub-Sector]],Table2[% Away From Current Month High],"&lt;=0.05")/Table3[[#This Row],[Count]]</f>
        <v>0</v>
      </c>
      <c r="P68" s="1">
        <f>COUNTIFS(Table2[Sub-Sector],Table3[[#This Row],[Sub-Sector]],Table2[% Away From 52W High],"&lt;=10")/Table3[[#This Row],[Count]]</f>
        <v>0</v>
      </c>
      <c r="Q68" s="1">
        <f>COUNTIFS(Table2[Sub-Sector],Table3[[#This Row],[Sub-Sector]],Table2[% Away From 52W Low],"&gt;=10")/Table3[[#This Row],[Count]]</f>
        <v>1</v>
      </c>
      <c r="R68" s="1">
        <f>COUNTIFS(Table2[Sub-Sector],Table3[[#This Row],[Sub-Sector]],Table2[% Price above 20 EMA],"&gt;=0")/Table3[[#This Row],[Count]]</f>
        <v>0</v>
      </c>
      <c r="S68" s="1">
        <f>COUNTIFS(Table2[Sub-Sector],Table3[[#This Row],[Sub-Sector]],Table2[% Price above 50 EMA],"&gt;=0")/Table3[[#This Row],[Count]]</f>
        <v>0</v>
      </c>
      <c r="T68" s="1">
        <f>COUNTIFS(Table2[Sub-Sector],Table3[[#This Row],[Sub-Sector]],Table2[% Price above 200 EMA],"&gt;=0")/Table3[[#This Row],[Count]]</f>
        <v>0.33333333333333331</v>
      </c>
      <c r="U68" s="1">
        <f>COUNTIFS(Table2[Sub-Sector],Table3[[#This Row],[Sub-Sector]],Table2[Rate of Change - Zone],"Positive")/Table3[[#This Row],[Count]]</f>
        <v>0</v>
      </c>
      <c r="V68" s="1">
        <f>COUNTIFS(Table2[Sub-Sector],Table3[[#This Row],[Sub-Sector]],Table2[Sharpe Ratio],"&gt;=0.10")/Table3[[#This Row],[Count]]</f>
        <v>1</v>
      </c>
      <c r="W6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505.5</v>
      </c>
      <c r="X68">
        <f>_xlfn.RANK.AVG(Table3[[#This Row],[Score]],Table3[Score],1)</f>
        <v>78</v>
      </c>
      <c r="Y6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253</v>
      </c>
      <c r="Z68">
        <f>_xlfn.RANK.AVG(Table3[[#This Row],[Score 2 ]],Table3[[Score 2 ]],1)</f>
        <v>67</v>
      </c>
    </row>
    <row r="69" spans="1:26" x14ac:dyDescent="0.3">
      <c r="A69" t="s">
        <v>75</v>
      </c>
      <c r="B69">
        <f>COUNTIFS(Table2[Sub-Sector],Table3[[#This Row],[Sub-Sector]])</f>
        <v>3</v>
      </c>
      <c r="C69" s="1">
        <f>COUNTIFS(Table2[Sub-Sector],Table3[[#This Row],[Sub-Sector]],Table2[Uptrend],"Uptrend")/Table3[[#This Row],[Count]]</f>
        <v>0</v>
      </c>
      <c r="D69" s="1">
        <f>COUNTIFS(Table2[Sub-Sector],Table3[[#This Row],[Sub-Sector]],Table2[1W Return vs Nifty],"&gt;=5")/Table3[[#This Row],[Count]]</f>
        <v>0</v>
      </c>
      <c r="E69" s="1">
        <f>COUNTIFS(Table2[Sub-Sector],Table3[[#This Row],[Sub-Sector]],Table2[1M Return vs Nifty],"&gt;=5")/Table3[[#This Row],[Count]]</f>
        <v>0</v>
      </c>
      <c r="F69" s="1">
        <f>COUNTIFS(Table2[Sub-Sector],Table3[[#This Row],[Sub-Sector]],Table2[6M Return vs Nifty],"&gt;=10")/Table3[[#This Row],[Count]]</f>
        <v>0.33333333333333331</v>
      </c>
      <c r="G69" s="1">
        <f>COUNTIFS(Table2[Sub-Sector],Table3[[#This Row],[Sub-Sector]],Table2[1Y Return vs Nifty],"&gt;=10")/Table3[[#This Row],[Count]]</f>
        <v>0.33333333333333331</v>
      </c>
      <c r="H69" s="1">
        <f>COUNTIFS(Table2[Sub-Sector],Table3[[#This Row],[Sub-Sector]],Table2[RSI Exponential â€“ 14D],"&gt;=50")/Table3[[#This Row],[Count]]</f>
        <v>0.33333333333333331</v>
      </c>
      <c r="I69" s="1">
        <f>COUNTIFS(Table2[Sub-Sector],Table3[[#This Row],[Sub-Sector]],Table2[Relative Volume],"&gt;=1")/Table3[[#This Row],[Count]]</f>
        <v>0</v>
      </c>
      <c r="J69" s="1">
        <f>COUNTIFS(Table2[Sub-Sector],Table3[[#This Row],[Sub-Sector]],Table2[% Away From Day Low],"&gt;=0.05")/Table3[[#This Row],[Count]]</f>
        <v>0</v>
      </c>
      <c r="K69" s="1">
        <f>COUNTIFS(Table2[Sub-Sector],Table3[[#This Row],[Sub-Sector]],Table2[% Away From Day High],"&lt;=0.05")/Table3[[#This Row],[Count]]</f>
        <v>1</v>
      </c>
      <c r="L69" s="1">
        <f>COUNTIFS(Table2[Sub-Sector],Table3[[#This Row],[Sub-Sector]],Table2[% Away From Current Week Low],"&gt;=0.05")/Table3[[#This Row],[Count]]</f>
        <v>0.66666666666666663</v>
      </c>
      <c r="M69" s="1">
        <f>COUNTIFS(Table2[Sub-Sector],Table3[[#This Row],[Sub-Sector]],Table2[% Away From Current Week High],"&lt;=0.05")/Table3[[#This Row],[Count]]</f>
        <v>1</v>
      </c>
      <c r="N69" s="1">
        <f>COUNTIFS(Table2[Sub-Sector],Table3[[#This Row],[Sub-Sector]],Table2[% Away From Current Month Low],"&gt;=0.05")/Table3[[#This Row],[Count]]</f>
        <v>0.66666666666666663</v>
      </c>
      <c r="O69" s="1">
        <f>COUNTIFS(Table2[Sub-Sector],Table3[[#This Row],[Sub-Sector]],Table2[% Away From Current Month High],"&lt;=0.05")/Table3[[#This Row],[Count]]</f>
        <v>0</v>
      </c>
      <c r="P69" s="1">
        <f>COUNTIFS(Table2[Sub-Sector],Table3[[#This Row],[Sub-Sector]],Table2[% Away From 52W High],"&lt;=10")/Table3[[#This Row],[Count]]</f>
        <v>0</v>
      </c>
      <c r="Q69" s="1">
        <f>COUNTIFS(Table2[Sub-Sector],Table3[[#This Row],[Sub-Sector]],Table2[% Away From 52W Low],"&gt;=10")/Table3[[#This Row],[Count]]</f>
        <v>1</v>
      </c>
      <c r="R69" s="1">
        <f>COUNTIFS(Table2[Sub-Sector],Table3[[#This Row],[Sub-Sector]],Table2[% Price above 20 EMA],"&gt;=0")/Table3[[#This Row],[Count]]</f>
        <v>0.33333333333333331</v>
      </c>
      <c r="S69" s="1">
        <f>COUNTIFS(Table2[Sub-Sector],Table3[[#This Row],[Sub-Sector]],Table2[% Price above 50 EMA],"&gt;=0")/Table3[[#This Row],[Count]]</f>
        <v>0</v>
      </c>
      <c r="T69" s="1">
        <f>COUNTIFS(Table2[Sub-Sector],Table3[[#This Row],[Sub-Sector]],Table2[% Price above 200 EMA],"&gt;=0")/Table3[[#This Row],[Count]]</f>
        <v>0.33333333333333331</v>
      </c>
      <c r="U69" s="1">
        <f>COUNTIFS(Table2[Sub-Sector],Table3[[#This Row],[Sub-Sector]],Table2[Rate of Change - Zone],"Positive")/Table3[[#This Row],[Count]]</f>
        <v>0.33333333333333331</v>
      </c>
      <c r="V69" s="1">
        <f>COUNTIFS(Table2[Sub-Sector],Table3[[#This Row],[Sub-Sector]],Table2[Sharpe Ratio],"&gt;=0.10")/Table3[[#This Row],[Count]]</f>
        <v>0.33333333333333331</v>
      </c>
      <c r="W6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507.5</v>
      </c>
      <c r="X69">
        <f>_xlfn.RANK.AVG(Table3[[#This Row],[Score]],Table3[Score],1)</f>
        <v>79</v>
      </c>
      <c r="Y6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255</v>
      </c>
      <c r="Z69">
        <f>_xlfn.RANK.AVG(Table3[[#This Row],[Score 2 ]],Table3[[Score 2 ]],1)</f>
        <v>68</v>
      </c>
    </row>
    <row r="70" spans="1:26" x14ac:dyDescent="0.3">
      <c r="A70" t="s">
        <v>889</v>
      </c>
      <c r="B70">
        <f>COUNTIFS(Table2[Sub-Sector],Table3[[#This Row],[Sub-Sector]])</f>
        <v>2</v>
      </c>
      <c r="C70" s="1">
        <f>COUNTIFS(Table2[Sub-Sector],Table3[[#This Row],[Sub-Sector]],Table2[Uptrend],"Uptrend")/Table3[[#This Row],[Count]]</f>
        <v>0</v>
      </c>
      <c r="D70" s="1">
        <f>COUNTIFS(Table2[Sub-Sector],Table3[[#This Row],[Sub-Sector]],Table2[1W Return vs Nifty],"&gt;=5")/Table3[[#This Row],[Count]]</f>
        <v>0</v>
      </c>
      <c r="E70" s="1">
        <f>COUNTIFS(Table2[Sub-Sector],Table3[[#This Row],[Sub-Sector]],Table2[1M Return vs Nifty],"&gt;=5")/Table3[[#This Row],[Count]]</f>
        <v>0.5</v>
      </c>
      <c r="F70" s="1">
        <f>COUNTIFS(Table2[Sub-Sector],Table3[[#This Row],[Sub-Sector]],Table2[6M Return vs Nifty],"&gt;=10")/Table3[[#This Row],[Count]]</f>
        <v>0</v>
      </c>
      <c r="G70" s="1">
        <f>COUNTIFS(Table2[Sub-Sector],Table3[[#This Row],[Sub-Sector]],Table2[1Y Return vs Nifty],"&gt;=10")/Table3[[#This Row],[Count]]</f>
        <v>0</v>
      </c>
      <c r="H70" s="1">
        <f>COUNTIFS(Table2[Sub-Sector],Table3[[#This Row],[Sub-Sector]],Table2[RSI Exponential â€“ 14D],"&gt;=50")/Table3[[#This Row],[Count]]</f>
        <v>1</v>
      </c>
      <c r="I70" s="1">
        <f>COUNTIFS(Table2[Sub-Sector],Table3[[#This Row],[Sub-Sector]],Table2[Relative Volume],"&gt;=1")/Table3[[#This Row],[Count]]</f>
        <v>0.5</v>
      </c>
      <c r="J70" s="1">
        <f>COUNTIFS(Table2[Sub-Sector],Table3[[#This Row],[Sub-Sector]],Table2[% Away From Day Low],"&gt;=0.05")/Table3[[#This Row],[Count]]</f>
        <v>0</v>
      </c>
      <c r="K70" s="1">
        <f>COUNTIFS(Table2[Sub-Sector],Table3[[#This Row],[Sub-Sector]],Table2[% Away From Day High],"&lt;=0.05")/Table3[[#This Row],[Count]]</f>
        <v>0.5</v>
      </c>
      <c r="L70" s="1">
        <f>COUNTIFS(Table2[Sub-Sector],Table3[[#This Row],[Sub-Sector]],Table2[% Away From Current Week Low],"&gt;=0.05")/Table3[[#This Row],[Count]]</f>
        <v>0</v>
      </c>
      <c r="M70" s="1">
        <f>COUNTIFS(Table2[Sub-Sector],Table3[[#This Row],[Sub-Sector]],Table2[% Away From Current Week High],"&lt;=0.05")/Table3[[#This Row],[Count]]</f>
        <v>0.5</v>
      </c>
      <c r="N70" s="1">
        <f>COUNTIFS(Table2[Sub-Sector],Table3[[#This Row],[Sub-Sector]],Table2[% Away From Current Month Low],"&gt;=0.05")/Table3[[#This Row],[Count]]</f>
        <v>0.5</v>
      </c>
      <c r="O70" s="1">
        <f>COUNTIFS(Table2[Sub-Sector],Table3[[#This Row],[Sub-Sector]],Table2[% Away From Current Month High],"&lt;=0.05")/Table3[[#This Row],[Count]]</f>
        <v>0.5</v>
      </c>
      <c r="P70" s="1">
        <f>COUNTIFS(Table2[Sub-Sector],Table3[[#This Row],[Sub-Sector]],Table2[% Away From 52W High],"&lt;=10")/Table3[[#This Row],[Count]]</f>
        <v>0</v>
      </c>
      <c r="Q70" s="1">
        <f>COUNTIFS(Table2[Sub-Sector],Table3[[#This Row],[Sub-Sector]],Table2[% Away From 52W Low],"&gt;=10")/Table3[[#This Row],[Count]]</f>
        <v>0.5</v>
      </c>
      <c r="R70" s="1">
        <f>COUNTIFS(Table2[Sub-Sector],Table3[[#This Row],[Sub-Sector]],Table2[% Price above 20 EMA],"&gt;=0")/Table3[[#This Row],[Count]]</f>
        <v>0.5</v>
      </c>
      <c r="S70" s="1">
        <f>COUNTIFS(Table2[Sub-Sector],Table3[[#This Row],[Sub-Sector]],Table2[% Price above 50 EMA],"&gt;=0")/Table3[[#This Row],[Count]]</f>
        <v>0</v>
      </c>
      <c r="T70" s="1">
        <f>COUNTIFS(Table2[Sub-Sector],Table3[[#This Row],[Sub-Sector]],Table2[% Price above 200 EMA],"&gt;=0")/Table3[[#This Row],[Count]]</f>
        <v>0.5</v>
      </c>
      <c r="U70" s="1">
        <f>COUNTIFS(Table2[Sub-Sector],Table3[[#This Row],[Sub-Sector]],Table2[Rate of Change - Zone],"Positive")/Table3[[#This Row],[Count]]</f>
        <v>0.5</v>
      </c>
      <c r="V70" s="1">
        <f>COUNTIFS(Table2[Sub-Sector],Table3[[#This Row],[Sub-Sector]],Table2[Sharpe Ratio],"&gt;=0.10")/Table3[[#This Row],[Count]]</f>
        <v>0.5</v>
      </c>
      <c r="W7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70">
        <f>_xlfn.RANK.AVG(Table3[[#This Row],[Score]],Table3[Score],1)</f>
        <v>59.5</v>
      </c>
      <c r="Y7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258</v>
      </c>
      <c r="Z70">
        <f>_xlfn.RANK.AVG(Table3[[#This Row],[Score 2 ]],Table3[[Score 2 ]],1)</f>
        <v>69</v>
      </c>
    </row>
    <row r="71" spans="1:26" x14ac:dyDescent="0.3">
      <c r="A71" t="s">
        <v>43</v>
      </c>
      <c r="B71">
        <f>COUNTIFS(Table2[Sub-Sector],Table3[[#This Row],[Sub-Sector]])</f>
        <v>10</v>
      </c>
      <c r="C71" s="1">
        <f>COUNTIFS(Table2[Sub-Sector],Table3[[#This Row],[Sub-Sector]],Table2[Uptrend],"Uptrend")/Table3[[#This Row],[Count]]</f>
        <v>0.1</v>
      </c>
      <c r="D71" s="1">
        <f>COUNTIFS(Table2[Sub-Sector],Table3[[#This Row],[Sub-Sector]],Table2[1W Return vs Nifty],"&gt;=5")/Table3[[#This Row],[Count]]</f>
        <v>0</v>
      </c>
      <c r="E71" s="1">
        <f>COUNTIFS(Table2[Sub-Sector],Table3[[#This Row],[Sub-Sector]],Table2[1M Return vs Nifty],"&gt;=5")/Table3[[#This Row],[Count]]</f>
        <v>0</v>
      </c>
      <c r="F71" s="1">
        <f>COUNTIFS(Table2[Sub-Sector],Table3[[#This Row],[Sub-Sector]],Table2[6M Return vs Nifty],"&gt;=10")/Table3[[#This Row],[Count]]</f>
        <v>0.3</v>
      </c>
      <c r="G71" s="1">
        <f>COUNTIFS(Table2[Sub-Sector],Table3[[#This Row],[Sub-Sector]],Table2[1Y Return vs Nifty],"&gt;=10")/Table3[[#This Row],[Count]]</f>
        <v>0.2</v>
      </c>
      <c r="H71" s="1">
        <f>COUNTIFS(Table2[Sub-Sector],Table3[[#This Row],[Sub-Sector]],Table2[RSI Exponential â€“ 14D],"&gt;=50")/Table3[[#This Row],[Count]]</f>
        <v>0.1</v>
      </c>
      <c r="I71" s="1">
        <f>COUNTIFS(Table2[Sub-Sector],Table3[[#This Row],[Sub-Sector]],Table2[Relative Volume],"&gt;=1")/Table3[[#This Row],[Count]]</f>
        <v>0.2</v>
      </c>
      <c r="J71" s="1">
        <f>COUNTIFS(Table2[Sub-Sector],Table3[[#This Row],[Sub-Sector]],Table2[% Away From Day Low],"&gt;=0.05")/Table3[[#This Row],[Count]]</f>
        <v>0</v>
      </c>
      <c r="K71" s="1">
        <f>COUNTIFS(Table2[Sub-Sector],Table3[[#This Row],[Sub-Sector]],Table2[% Away From Day High],"&lt;=0.05")/Table3[[#This Row],[Count]]</f>
        <v>0.9</v>
      </c>
      <c r="L71" s="1">
        <f>COUNTIFS(Table2[Sub-Sector],Table3[[#This Row],[Sub-Sector]],Table2[% Away From Current Week Low],"&gt;=0.05")/Table3[[#This Row],[Count]]</f>
        <v>0.1</v>
      </c>
      <c r="M71" s="1">
        <f>COUNTIFS(Table2[Sub-Sector],Table3[[#This Row],[Sub-Sector]],Table2[% Away From Current Week High],"&lt;=0.05")/Table3[[#This Row],[Count]]</f>
        <v>0.6</v>
      </c>
      <c r="N71" s="1">
        <f>COUNTIFS(Table2[Sub-Sector],Table3[[#This Row],[Sub-Sector]],Table2[% Away From Current Month Low],"&gt;=0.05")/Table3[[#This Row],[Count]]</f>
        <v>0.1</v>
      </c>
      <c r="O71" s="1">
        <f>COUNTIFS(Table2[Sub-Sector],Table3[[#This Row],[Sub-Sector]],Table2[% Away From Current Month High],"&lt;=0.05")/Table3[[#This Row],[Count]]</f>
        <v>0.1</v>
      </c>
      <c r="P71" s="1">
        <f>COUNTIFS(Table2[Sub-Sector],Table3[[#This Row],[Sub-Sector]],Table2[% Away From 52W High],"&lt;=10")/Table3[[#This Row],[Count]]</f>
        <v>0</v>
      </c>
      <c r="Q71" s="1">
        <f>COUNTIFS(Table2[Sub-Sector],Table3[[#This Row],[Sub-Sector]],Table2[% Away From 52W Low],"&gt;=10")/Table3[[#This Row],[Count]]</f>
        <v>0.8</v>
      </c>
      <c r="R71" s="1">
        <f>COUNTIFS(Table2[Sub-Sector],Table3[[#This Row],[Sub-Sector]],Table2[% Price above 20 EMA],"&gt;=0")/Table3[[#This Row],[Count]]</f>
        <v>0.1</v>
      </c>
      <c r="S71" s="1">
        <f>COUNTIFS(Table2[Sub-Sector],Table3[[#This Row],[Sub-Sector]],Table2[% Price above 50 EMA],"&gt;=0")/Table3[[#This Row],[Count]]</f>
        <v>0.1</v>
      </c>
      <c r="T71" s="1">
        <f>COUNTIFS(Table2[Sub-Sector],Table3[[#This Row],[Sub-Sector]],Table2[% Price above 200 EMA],"&gt;=0")/Table3[[#This Row],[Count]]</f>
        <v>0.4</v>
      </c>
      <c r="U71" s="1">
        <f>COUNTIFS(Table2[Sub-Sector],Table3[[#This Row],[Sub-Sector]],Table2[Rate of Change - Zone],"Positive")/Table3[[#This Row],[Count]]</f>
        <v>0.1</v>
      </c>
      <c r="V71" s="1">
        <f>COUNTIFS(Table2[Sub-Sector],Table3[[#This Row],[Sub-Sector]],Table2[Sharpe Ratio],"&gt;=0.10")/Table3[[#This Row],[Count]]</f>
        <v>0.1</v>
      </c>
      <c r="W7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481</v>
      </c>
      <c r="X71">
        <f>_xlfn.RANK.AVG(Table3[[#This Row],[Score]],Table3[Score],1)</f>
        <v>71</v>
      </c>
      <c r="Y7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267</v>
      </c>
      <c r="Z71">
        <f>_xlfn.RANK.AVG(Table3[[#This Row],[Score 2 ]],Table3[[Score 2 ]],1)</f>
        <v>70</v>
      </c>
    </row>
    <row r="72" spans="1:26" x14ac:dyDescent="0.3">
      <c r="A72" t="s">
        <v>199</v>
      </c>
      <c r="B72">
        <f>COUNTIFS(Table2[Sub-Sector],Table3[[#This Row],[Sub-Sector]])</f>
        <v>9</v>
      </c>
      <c r="C72" s="1">
        <f>COUNTIFS(Table2[Sub-Sector],Table3[[#This Row],[Sub-Sector]],Table2[Uptrend],"Uptrend")/Table3[[#This Row],[Count]]</f>
        <v>0.1111111111111111</v>
      </c>
      <c r="D72" s="1">
        <f>COUNTIFS(Table2[Sub-Sector],Table3[[#This Row],[Sub-Sector]],Table2[1W Return vs Nifty],"&gt;=5")/Table3[[#This Row],[Count]]</f>
        <v>0</v>
      </c>
      <c r="E72" s="1">
        <f>COUNTIFS(Table2[Sub-Sector],Table3[[#This Row],[Sub-Sector]],Table2[1M Return vs Nifty],"&gt;=5")/Table3[[#This Row],[Count]]</f>
        <v>0.1111111111111111</v>
      </c>
      <c r="F72" s="1">
        <f>COUNTIFS(Table2[Sub-Sector],Table3[[#This Row],[Sub-Sector]],Table2[6M Return vs Nifty],"&gt;=10")/Table3[[#This Row],[Count]]</f>
        <v>0.22222222222222221</v>
      </c>
      <c r="G72" s="1">
        <f>COUNTIFS(Table2[Sub-Sector],Table3[[#This Row],[Sub-Sector]],Table2[1Y Return vs Nifty],"&gt;=10")/Table3[[#This Row],[Count]]</f>
        <v>0.1111111111111111</v>
      </c>
      <c r="H72" s="1">
        <f>COUNTIFS(Table2[Sub-Sector],Table3[[#This Row],[Sub-Sector]],Table2[RSI Exponential â€“ 14D],"&gt;=50")/Table3[[#This Row],[Count]]</f>
        <v>0.1111111111111111</v>
      </c>
      <c r="I72" s="1">
        <f>COUNTIFS(Table2[Sub-Sector],Table3[[#This Row],[Sub-Sector]],Table2[Relative Volume],"&gt;=1")/Table3[[#This Row],[Count]]</f>
        <v>0.55555555555555558</v>
      </c>
      <c r="J72" s="1">
        <f>COUNTIFS(Table2[Sub-Sector],Table3[[#This Row],[Sub-Sector]],Table2[% Away From Day Low],"&gt;=0.05")/Table3[[#This Row],[Count]]</f>
        <v>0</v>
      </c>
      <c r="K72" s="1">
        <f>COUNTIFS(Table2[Sub-Sector],Table3[[#This Row],[Sub-Sector]],Table2[% Away From Day High],"&lt;=0.05")/Table3[[#This Row],[Count]]</f>
        <v>0.88888888888888884</v>
      </c>
      <c r="L72" s="1">
        <f>COUNTIFS(Table2[Sub-Sector],Table3[[#This Row],[Sub-Sector]],Table2[% Away From Current Week Low],"&gt;=0.05")/Table3[[#This Row],[Count]]</f>
        <v>0</v>
      </c>
      <c r="M72" s="1">
        <f>COUNTIFS(Table2[Sub-Sector],Table3[[#This Row],[Sub-Sector]],Table2[% Away From Current Week High],"&lt;=0.05")/Table3[[#This Row],[Count]]</f>
        <v>0.88888888888888884</v>
      </c>
      <c r="N72" s="1">
        <f>COUNTIFS(Table2[Sub-Sector],Table3[[#This Row],[Sub-Sector]],Table2[% Away From Current Month Low],"&gt;=0.05")/Table3[[#This Row],[Count]]</f>
        <v>0</v>
      </c>
      <c r="O72" s="1">
        <f>COUNTIFS(Table2[Sub-Sector],Table3[[#This Row],[Sub-Sector]],Table2[% Away From Current Month High],"&lt;=0.05")/Table3[[#This Row],[Count]]</f>
        <v>0.1111111111111111</v>
      </c>
      <c r="P72" s="1">
        <f>COUNTIFS(Table2[Sub-Sector],Table3[[#This Row],[Sub-Sector]],Table2[% Away From 52W High],"&lt;=10")/Table3[[#This Row],[Count]]</f>
        <v>0</v>
      </c>
      <c r="Q72" s="1">
        <f>COUNTIFS(Table2[Sub-Sector],Table3[[#This Row],[Sub-Sector]],Table2[% Away From 52W Low],"&gt;=10")/Table3[[#This Row],[Count]]</f>
        <v>0.55555555555555558</v>
      </c>
      <c r="R72" s="1">
        <f>COUNTIFS(Table2[Sub-Sector],Table3[[#This Row],[Sub-Sector]],Table2[% Price above 20 EMA],"&gt;=0")/Table3[[#This Row],[Count]]</f>
        <v>0</v>
      </c>
      <c r="S72" s="1">
        <f>COUNTIFS(Table2[Sub-Sector],Table3[[#This Row],[Sub-Sector]],Table2[% Price above 50 EMA],"&gt;=0")/Table3[[#This Row],[Count]]</f>
        <v>0.1111111111111111</v>
      </c>
      <c r="T72" s="1">
        <f>COUNTIFS(Table2[Sub-Sector],Table3[[#This Row],[Sub-Sector]],Table2[% Price above 200 EMA],"&gt;=0")/Table3[[#This Row],[Count]]</f>
        <v>0.1111111111111111</v>
      </c>
      <c r="U72" s="1">
        <f>COUNTIFS(Table2[Sub-Sector],Table3[[#This Row],[Sub-Sector]],Table2[Rate of Change - Zone],"Positive")/Table3[[#This Row],[Count]]</f>
        <v>0</v>
      </c>
      <c r="V72" s="1">
        <f>COUNTIFS(Table2[Sub-Sector],Table3[[#This Row],[Sub-Sector]],Table2[Sharpe Ratio],"&gt;=0.10")/Table3[[#This Row],[Count]]</f>
        <v>0</v>
      </c>
      <c r="W7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436</v>
      </c>
      <c r="X72">
        <f>_xlfn.RANK.AVG(Table3[[#This Row],[Score]],Table3[Score],1)</f>
        <v>59.5</v>
      </c>
      <c r="Y7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269.5</v>
      </c>
      <c r="Z72">
        <f>_xlfn.RANK.AVG(Table3[[#This Row],[Score 2 ]],Table3[[Score 2 ]],1)</f>
        <v>71</v>
      </c>
    </row>
    <row r="73" spans="1:26" x14ac:dyDescent="0.3">
      <c r="A73" t="s">
        <v>831</v>
      </c>
      <c r="B73">
        <f>COUNTIFS(Table2[Sub-Sector],Table3[[#This Row],[Sub-Sector]])</f>
        <v>5</v>
      </c>
      <c r="C73" s="1">
        <f>COUNTIFS(Table2[Sub-Sector],Table3[[#This Row],[Sub-Sector]],Table2[Uptrend],"Uptrend")/Table3[[#This Row],[Count]]</f>
        <v>0</v>
      </c>
      <c r="D73" s="1">
        <f>COUNTIFS(Table2[Sub-Sector],Table3[[#This Row],[Sub-Sector]],Table2[1W Return vs Nifty],"&gt;=5")/Table3[[#This Row],[Count]]</f>
        <v>0</v>
      </c>
      <c r="E73" s="1">
        <f>COUNTIFS(Table2[Sub-Sector],Table3[[#This Row],[Sub-Sector]],Table2[1M Return vs Nifty],"&gt;=5")/Table3[[#This Row],[Count]]</f>
        <v>0</v>
      </c>
      <c r="F73" s="1">
        <f>COUNTIFS(Table2[Sub-Sector],Table3[[#This Row],[Sub-Sector]],Table2[6M Return vs Nifty],"&gt;=10")/Table3[[#This Row],[Count]]</f>
        <v>0.2</v>
      </c>
      <c r="G73" s="1">
        <f>COUNTIFS(Table2[Sub-Sector],Table3[[#This Row],[Sub-Sector]],Table2[1Y Return vs Nifty],"&gt;=10")/Table3[[#This Row],[Count]]</f>
        <v>0.2</v>
      </c>
      <c r="H73" s="1">
        <f>COUNTIFS(Table2[Sub-Sector],Table3[[#This Row],[Sub-Sector]],Table2[RSI Exponential â€“ 14D],"&gt;=50")/Table3[[#This Row],[Count]]</f>
        <v>0.2</v>
      </c>
      <c r="I73" s="1">
        <f>COUNTIFS(Table2[Sub-Sector],Table3[[#This Row],[Sub-Sector]],Table2[Relative Volume],"&gt;=1")/Table3[[#This Row],[Count]]</f>
        <v>0.2</v>
      </c>
      <c r="J73" s="1">
        <f>COUNTIFS(Table2[Sub-Sector],Table3[[#This Row],[Sub-Sector]],Table2[% Away From Day Low],"&gt;=0.05")/Table3[[#This Row],[Count]]</f>
        <v>0</v>
      </c>
      <c r="K73" s="1">
        <f>COUNTIFS(Table2[Sub-Sector],Table3[[#This Row],[Sub-Sector]],Table2[% Away From Day High],"&lt;=0.05")/Table3[[#This Row],[Count]]</f>
        <v>1</v>
      </c>
      <c r="L73" s="1">
        <f>COUNTIFS(Table2[Sub-Sector],Table3[[#This Row],[Sub-Sector]],Table2[% Away From Current Week Low],"&gt;=0.05")/Table3[[#This Row],[Count]]</f>
        <v>0</v>
      </c>
      <c r="M73" s="1">
        <f>COUNTIFS(Table2[Sub-Sector],Table3[[#This Row],[Sub-Sector]],Table2[% Away From Current Week High],"&lt;=0.05")/Table3[[#This Row],[Count]]</f>
        <v>0.6</v>
      </c>
      <c r="N73" s="1">
        <f>COUNTIFS(Table2[Sub-Sector],Table3[[#This Row],[Sub-Sector]],Table2[% Away From Current Month Low],"&gt;=0.05")/Table3[[#This Row],[Count]]</f>
        <v>0.2</v>
      </c>
      <c r="O73" s="1">
        <f>COUNTIFS(Table2[Sub-Sector],Table3[[#This Row],[Sub-Sector]],Table2[% Away From Current Month High],"&lt;=0.05")/Table3[[#This Row],[Count]]</f>
        <v>0.2</v>
      </c>
      <c r="P73" s="1">
        <f>COUNTIFS(Table2[Sub-Sector],Table3[[#This Row],[Sub-Sector]],Table2[% Away From 52W High],"&lt;=10")/Table3[[#This Row],[Count]]</f>
        <v>0</v>
      </c>
      <c r="Q73" s="1">
        <f>COUNTIFS(Table2[Sub-Sector],Table3[[#This Row],[Sub-Sector]],Table2[% Away From 52W Low],"&gt;=10")/Table3[[#This Row],[Count]]</f>
        <v>1</v>
      </c>
      <c r="R73" s="1">
        <f>COUNTIFS(Table2[Sub-Sector],Table3[[#This Row],[Sub-Sector]],Table2[% Price above 20 EMA],"&gt;=0")/Table3[[#This Row],[Count]]</f>
        <v>0.2</v>
      </c>
      <c r="S73" s="1">
        <f>COUNTIFS(Table2[Sub-Sector],Table3[[#This Row],[Sub-Sector]],Table2[% Price above 50 EMA],"&gt;=0")/Table3[[#This Row],[Count]]</f>
        <v>0.2</v>
      </c>
      <c r="T73" s="1">
        <f>COUNTIFS(Table2[Sub-Sector],Table3[[#This Row],[Sub-Sector]],Table2[% Price above 200 EMA],"&gt;=0")/Table3[[#This Row],[Count]]</f>
        <v>0.4</v>
      </c>
      <c r="U73" s="1">
        <f>COUNTIFS(Table2[Sub-Sector],Table3[[#This Row],[Sub-Sector]],Table2[Rate of Change - Zone],"Positive")/Table3[[#This Row],[Count]]</f>
        <v>0.2</v>
      </c>
      <c r="V73" s="1">
        <f>COUNTIFS(Table2[Sub-Sector],Table3[[#This Row],[Sub-Sector]],Table2[Sharpe Ratio],"&gt;=0.10")/Table3[[#This Row],[Count]]</f>
        <v>1</v>
      </c>
      <c r="W7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525.5</v>
      </c>
      <c r="X73">
        <f>_xlfn.RANK.AVG(Table3[[#This Row],[Score]],Table3[Score],1)</f>
        <v>80</v>
      </c>
      <c r="Y7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273</v>
      </c>
      <c r="Z73">
        <f>_xlfn.RANK.AVG(Table3[[#This Row],[Score 2 ]],Table3[[Score 2 ]],1)</f>
        <v>72</v>
      </c>
    </row>
    <row r="74" spans="1:26" x14ac:dyDescent="0.3">
      <c r="A74" t="s">
        <v>570</v>
      </c>
      <c r="B74">
        <f>COUNTIFS(Table2[Sub-Sector],Table3[[#This Row],[Sub-Sector]])</f>
        <v>14</v>
      </c>
      <c r="C74" s="1">
        <f>COUNTIFS(Table2[Sub-Sector],Table3[[#This Row],[Sub-Sector]],Table2[Uptrend],"Uptrend")/Table3[[#This Row],[Count]]</f>
        <v>0.2857142857142857</v>
      </c>
      <c r="D74" s="1">
        <f>COUNTIFS(Table2[Sub-Sector],Table3[[#This Row],[Sub-Sector]],Table2[1W Return vs Nifty],"&gt;=5")/Table3[[#This Row],[Count]]</f>
        <v>0.14285714285714285</v>
      </c>
      <c r="E74" s="1">
        <f>COUNTIFS(Table2[Sub-Sector],Table3[[#This Row],[Sub-Sector]],Table2[1M Return vs Nifty],"&gt;=5")/Table3[[#This Row],[Count]]</f>
        <v>0.14285714285714285</v>
      </c>
      <c r="F74" s="1">
        <f>COUNTIFS(Table2[Sub-Sector],Table3[[#This Row],[Sub-Sector]],Table2[6M Return vs Nifty],"&gt;=10")/Table3[[#This Row],[Count]]</f>
        <v>0.21428571428571427</v>
      </c>
      <c r="G74" s="1">
        <f>COUNTIFS(Table2[Sub-Sector],Table3[[#This Row],[Sub-Sector]],Table2[1Y Return vs Nifty],"&gt;=10")/Table3[[#This Row],[Count]]</f>
        <v>0.14285714285714285</v>
      </c>
      <c r="H74" s="1">
        <f>COUNTIFS(Table2[Sub-Sector],Table3[[#This Row],[Sub-Sector]],Table2[RSI Exponential â€“ 14D],"&gt;=50")/Table3[[#This Row],[Count]]</f>
        <v>0.35714285714285715</v>
      </c>
      <c r="I74" s="1">
        <f>COUNTIFS(Table2[Sub-Sector],Table3[[#This Row],[Sub-Sector]],Table2[Relative Volume],"&gt;=1")/Table3[[#This Row],[Count]]</f>
        <v>0.14285714285714285</v>
      </c>
      <c r="J74" s="1">
        <f>COUNTIFS(Table2[Sub-Sector],Table3[[#This Row],[Sub-Sector]],Table2[% Away From Day Low],"&gt;=0.05")/Table3[[#This Row],[Count]]</f>
        <v>7.1428571428571425E-2</v>
      </c>
      <c r="K74" s="1">
        <f>COUNTIFS(Table2[Sub-Sector],Table3[[#This Row],[Sub-Sector]],Table2[% Away From Day High],"&lt;=0.05")/Table3[[#This Row],[Count]]</f>
        <v>1</v>
      </c>
      <c r="L74" s="1">
        <f>COUNTIFS(Table2[Sub-Sector],Table3[[#This Row],[Sub-Sector]],Table2[% Away From Current Week Low],"&gt;=0.05")/Table3[[#This Row],[Count]]</f>
        <v>0.2857142857142857</v>
      </c>
      <c r="M74" s="1">
        <f>COUNTIFS(Table2[Sub-Sector],Table3[[#This Row],[Sub-Sector]],Table2[% Away From Current Week High],"&lt;=0.05")/Table3[[#This Row],[Count]]</f>
        <v>0.8571428571428571</v>
      </c>
      <c r="N74" s="1">
        <f>COUNTIFS(Table2[Sub-Sector],Table3[[#This Row],[Sub-Sector]],Table2[% Away From Current Month Low],"&gt;=0.05")/Table3[[#This Row],[Count]]</f>
        <v>0.42857142857142855</v>
      </c>
      <c r="O74" s="1">
        <f>COUNTIFS(Table2[Sub-Sector],Table3[[#This Row],[Sub-Sector]],Table2[% Away From Current Month High],"&lt;=0.05")/Table3[[#This Row],[Count]]</f>
        <v>0.14285714285714285</v>
      </c>
      <c r="P74" s="1">
        <f>COUNTIFS(Table2[Sub-Sector],Table3[[#This Row],[Sub-Sector]],Table2[% Away From 52W High],"&lt;=10")/Table3[[#This Row],[Count]]</f>
        <v>7.1428571428571425E-2</v>
      </c>
      <c r="Q74" s="1">
        <f>COUNTIFS(Table2[Sub-Sector],Table3[[#This Row],[Sub-Sector]],Table2[% Away From 52W Low],"&gt;=10")/Table3[[#This Row],[Count]]</f>
        <v>0.8571428571428571</v>
      </c>
      <c r="R74" s="1">
        <f>COUNTIFS(Table2[Sub-Sector],Table3[[#This Row],[Sub-Sector]],Table2[% Price above 20 EMA],"&gt;=0")/Table3[[#This Row],[Count]]</f>
        <v>0.35714285714285715</v>
      </c>
      <c r="S74" s="1">
        <f>COUNTIFS(Table2[Sub-Sector],Table3[[#This Row],[Sub-Sector]],Table2[% Price above 50 EMA],"&gt;=0")/Table3[[#This Row],[Count]]</f>
        <v>0.35714285714285715</v>
      </c>
      <c r="T74" s="1">
        <f>COUNTIFS(Table2[Sub-Sector],Table3[[#This Row],[Sub-Sector]],Table2[% Price above 200 EMA],"&gt;=0")/Table3[[#This Row],[Count]]</f>
        <v>0.42857142857142855</v>
      </c>
      <c r="U74" s="1">
        <f>COUNTIFS(Table2[Sub-Sector],Table3[[#This Row],[Sub-Sector]],Table2[Rate of Change - Zone],"Positive")/Table3[[#This Row],[Count]]</f>
        <v>0.2857142857142857</v>
      </c>
      <c r="V74" s="1">
        <f>COUNTIFS(Table2[Sub-Sector],Table3[[#This Row],[Sub-Sector]],Table2[Sharpe Ratio],"&gt;=0.10")/Table3[[#This Row],[Count]]</f>
        <v>0.14285714285714285</v>
      </c>
      <c r="W7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349.5</v>
      </c>
      <c r="X74">
        <f>_xlfn.RANK.AVG(Table3[[#This Row],[Score]],Table3[Score],1)</f>
        <v>36</v>
      </c>
      <c r="Y7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274</v>
      </c>
      <c r="Z74">
        <f>_xlfn.RANK.AVG(Table3[[#This Row],[Score 2 ]],Table3[[Score 2 ]],1)</f>
        <v>73</v>
      </c>
    </row>
    <row r="75" spans="1:26" x14ac:dyDescent="0.3">
      <c r="A75" t="s">
        <v>464</v>
      </c>
      <c r="B75">
        <f>COUNTIFS(Table2[Sub-Sector],Table3[[#This Row],[Sub-Sector]])</f>
        <v>9</v>
      </c>
      <c r="C75" s="1">
        <f>COUNTIFS(Table2[Sub-Sector],Table3[[#This Row],[Sub-Sector]],Table2[Uptrend],"Uptrend")/Table3[[#This Row],[Count]]</f>
        <v>0</v>
      </c>
      <c r="D75" s="1">
        <f>COUNTIFS(Table2[Sub-Sector],Table3[[#This Row],[Sub-Sector]],Table2[1W Return vs Nifty],"&gt;=5")/Table3[[#This Row],[Count]]</f>
        <v>0</v>
      </c>
      <c r="E75" s="1">
        <f>COUNTIFS(Table2[Sub-Sector],Table3[[#This Row],[Sub-Sector]],Table2[1M Return vs Nifty],"&gt;=5")/Table3[[#This Row],[Count]]</f>
        <v>0.1111111111111111</v>
      </c>
      <c r="F75" s="1">
        <f>COUNTIFS(Table2[Sub-Sector],Table3[[#This Row],[Sub-Sector]],Table2[6M Return vs Nifty],"&gt;=10")/Table3[[#This Row],[Count]]</f>
        <v>0</v>
      </c>
      <c r="G75" s="1">
        <f>COUNTIFS(Table2[Sub-Sector],Table3[[#This Row],[Sub-Sector]],Table2[1Y Return vs Nifty],"&gt;=10")/Table3[[#This Row],[Count]]</f>
        <v>0.1111111111111111</v>
      </c>
      <c r="H75" s="1">
        <f>COUNTIFS(Table2[Sub-Sector],Table3[[#This Row],[Sub-Sector]],Table2[RSI Exponential â€“ 14D],"&gt;=50")/Table3[[#This Row],[Count]]</f>
        <v>0.33333333333333331</v>
      </c>
      <c r="I75" s="1">
        <f>COUNTIFS(Table2[Sub-Sector],Table3[[#This Row],[Sub-Sector]],Table2[Relative Volume],"&gt;=1")/Table3[[#This Row],[Count]]</f>
        <v>0.33333333333333331</v>
      </c>
      <c r="J75" s="1">
        <f>COUNTIFS(Table2[Sub-Sector],Table3[[#This Row],[Sub-Sector]],Table2[% Away From Day Low],"&gt;=0.05")/Table3[[#This Row],[Count]]</f>
        <v>0</v>
      </c>
      <c r="K75" s="1">
        <f>COUNTIFS(Table2[Sub-Sector],Table3[[#This Row],[Sub-Sector]],Table2[% Away From Day High],"&lt;=0.05")/Table3[[#This Row],[Count]]</f>
        <v>1</v>
      </c>
      <c r="L75" s="1">
        <f>COUNTIFS(Table2[Sub-Sector],Table3[[#This Row],[Sub-Sector]],Table2[% Away From Current Week Low],"&gt;=0.05")/Table3[[#This Row],[Count]]</f>
        <v>0.1111111111111111</v>
      </c>
      <c r="M75" s="1">
        <f>COUNTIFS(Table2[Sub-Sector],Table3[[#This Row],[Sub-Sector]],Table2[% Away From Current Week High],"&lt;=0.05")/Table3[[#This Row],[Count]]</f>
        <v>0.66666666666666663</v>
      </c>
      <c r="N75" s="1">
        <f>COUNTIFS(Table2[Sub-Sector],Table3[[#This Row],[Sub-Sector]],Table2[% Away From Current Month Low],"&gt;=0.05")/Table3[[#This Row],[Count]]</f>
        <v>0.22222222222222221</v>
      </c>
      <c r="O75" s="1">
        <f>COUNTIFS(Table2[Sub-Sector],Table3[[#This Row],[Sub-Sector]],Table2[% Away From Current Month High],"&lt;=0.05")/Table3[[#This Row],[Count]]</f>
        <v>0.33333333333333331</v>
      </c>
      <c r="P75" s="1">
        <f>COUNTIFS(Table2[Sub-Sector],Table3[[#This Row],[Sub-Sector]],Table2[% Away From 52W High],"&lt;=10")/Table3[[#This Row],[Count]]</f>
        <v>0</v>
      </c>
      <c r="Q75" s="1">
        <f>COUNTIFS(Table2[Sub-Sector],Table3[[#This Row],[Sub-Sector]],Table2[% Away From 52W Low],"&gt;=10")/Table3[[#This Row],[Count]]</f>
        <v>0.66666666666666663</v>
      </c>
      <c r="R75" s="1">
        <f>COUNTIFS(Table2[Sub-Sector],Table3[[#This Row],[Sub-Sector]],Table2[% Price above 20 EMA],"&gt;=0")/Table3[[#This Row],[Count]]</f>
        <v>0.22222222222222221</v>
      </c>
      <c r="S75" s="1">
        <f>COUNTIFS(Table2[Sub-Sector],Table3[[#This Row],[Sub-Sector]],Table2[% Price above 50 EMA],"&gt;=0")/Table3[[#This Row],[Count]]</f>
        <v>0.22222222222222221</v>
      </c>
      <c r="T75" s="1">
        <f>COUNTIFS(Table2[Sub-Sector],Table3[[#This Row],[Sub-Sector]],Table2[% Price above 200 EMA],"&gt;=0")/Table3[[#This Row],[Count]]</f>
        <v>0.22222222222222221</v>
      </c>
      <c r="U75" s="1">
        <f>COUNTIFS(Table2[Sub-Sector],Table3[[#This Row],[Sub-Sector]],Table2[Rate of Change - Zone],"Positive")/Table3[[#This Row],[Count]]</f>
        <v>0.33333333333333331</v>
      </c>
      <c r="V75" s="1">
        <f>COUNTIFS(Table2[Sub-Sector],Table3[[#This Row],[Sub-Sector]],Table2[Sharpe Ratio],"&gt;=0.10")/Table3[[#This Row],[Count]]</f>
        <v>0.44444444444444442</v>
      </c>
      <c r="W7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482.5</v>
      </c>
      <c r="X75">
        <f>_xlfn.RANK.AVG(Table3[[#This Row],[Score]],Table3[Score],1)</f>
        <v>72</v>
      </c>
      <c r="Y7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5">
        <f>_xlfn.RANK.AVG(Table3[[#This Row],[Score 2 ]],Table3[[Score 2 ]],1)</f>
        <v>74.5</v>
      </c>
    </row>
    <row r="76" spans="1:26" x14ac:dyDescent="0.3">
      <c r="A76" t="s">
        <v>1211</v>
      </c>
      <c r="B76">
        <f>COUNTIFS(Table2[Sub-Sector],Table3[[#This Row],[Sub-Sector]])</f>
        <v>2</v>
      </c>
      <c r="C76" s="1">
        <f>COUNTIFS(Table2[Sub-Sector],Table3[[#This Row],[Sub-Sector]],Table2[Uptrend],"Uptrend")/Table3[[#This Row],[Count]]</f>
        <v>0</v>
      </c>
      <c r="D76" s="1">
        <f>COUNTIFS(Table2[Sub-Sector],Table3[[#This Row],[Sub-Sector]],Table2[1W Return vs Nifty],"&gt;=5")/Table3[[#This Row],[Count]]</f>
        <v>0</v>
      </c>
      <c r="E76" s="1">
        <f>COUNTIFS(Table2[Sub-Sector],Table3[[#This Row],[Sub-Sector]],Table2[1M Return vs Nifty],"&gt;=5")/Table3[[#This Row],[Count]]</f>
        <v>0</v>
      </c>
      <c r="F76" s="1">
        <f>COUNTIFS(Table2[Sub-Sector],Table3[[#This Row],[Sub-Sector]],Table2[6M Return vs Nifty],"&gt;=10")/Table3[[#This Row],[Count]]</f>
        <v>0</v>
      </c>
      <c r="G76" s="1">
        <f>COUNTIFS(Table2[Sub-Sector],Table3[[#This Row],[Sub-Sector]],Table2[1Y Return vs Nifty],"&gt;=10")/Table3[[#This Row],[Count]]</f>
        <v>0.5</v>
      </c>
      <c r="H76" s="1">
        <f>COUNTIFS(Table2[Sub-Sector],Table3[[#This Row],[Sub-Sector]],Table2[RSI Exponential â€“ 14D],"&gt;=50")/Table3[[#This Row],[Count]]</f>
        <v>0</v>
      </c>
      <c r="I76" s="1">
        <f>COUNTIFS(Table2[Sub-Sector],Table3[[#This Row],[Sub-Sector]],Table2[Relative Volume],"&gt;=1")/Table3[[#This Row],[Count]]</f>
        <v>0</v>
      </c>
      <c r="J76" s="1">
        <f>COUNTIFS(Table2[Sub-Sector],Table3[[#This Row],[Sub-Sector]],Table2[% Away From Day Low],"&gt;=0.05")/Table3[[#This Row],[Count]]</f>
        <v>0</v>
      </c>
      <c r="K76" s="1">
        <f>COUNTIFS(Table2[Sub-Sector],Table3[[#This Row],[Sub-Sector]],Table2[% Away From Day High],"&lt;=0.05")/Table3[[#This Row],[Count]]</f>
        <v>1</v>
      </c>
      <c r="L76" s="1">
        <f>COUNTIFS(Table2[Sub-Sector],Table3[[#This Row],[Sub-Sector]],Table2[% Away From Current Week Low],"&gt;=0.05")/Table3[[#This Row],[Count]]</f>
        <v>0</v>
      </c>
      <c r="M76" s="1">
        <f>COUNTIFS(Table2[Sub-Sector],Table3[[#This Row],[Sub-Sector]],Table2[% Away From Current Week High],"&lt;=0.05")/Table3[[#This Row],[Count]]</f>
        <v>1</v>
      </c>
      <c r="N76" s="1">
        <f>COUNTIFS(Table2[Sub-Sector],Table3[[#This Row],[Sub-Sector]],Table2[% Away From Current Month Low],"&gt;=0.05")/Table3[[#This Row],[Count]]</f>
        <v>0.5</v>
      </c>
      <c r="O76" s="1">
        <f>COUNTIFS(Table2[Sub-Sector],Table3[[#This Row],[Sub-Sector]],Table2[% Away From Current Month High],"&lt;=0.05")/Table3[[#This Row],[Count]]</f>
        <v>0</v>
      </c>
      <c r="P76" s="1">
        <f>COUNTIFS(Table2[Sub-Sector],Table3[[#This Row],[Sub-Sector]],Table2[% Away From 52W High],"&lt;=10")/Table3[[#This Row],[Count]]</f>
        <v>0</v>
      </c>
      <c r="Q76" s="1">
        <f>COUNTIFS(Table2[Sub-Sector],Table3[[#This Row],[Sub-Sector]],Table2[% Away From 52W Low],"&gt;=10")/Table3[[#This Row],[Count]]</f>
        <v>1</v>
      </c>
      <c r="R76" s="1">
        <f>COUNTIFS(Table2[Sub-Sector],Table3[[#This Row],[Sub-Sector]],Table2[% Price above 20 EMA],"&gt;=0")/Table3[[#This Row],[Count]]</f>
        <v>0</v>
      </c>
      <c r="S76" s="1">
        <f>COUNTIFS(Table2[Sub-Sector],Table3[[#This Row],[Sub-Sector]],Table2[% Price above 50 EMA],"&gt;=0")/Table3[[#This Row],[Count]]</f>
        <v>0</v>
      </c>
      <c r="T76" s="1">
        <f>COUNTIFS(Table2[Sub-Sector],Table3[[#This Row],[Sub-Sector]],Table2[% Price above 200 EMA],"&gt;=0")/Table3[[#This Row],[Count]]</f>
        <v>0</v>
      </c>
      <c r="U76" s="1">
        <f>COUNTIFS(Table2[Sub-Sector],Table3[[#This Row],[Sub-Sector]],Table2[Rate of Change - Zone],"Positive")/Table3[[#This Row],[Count]]</f>
        <v>0.5</v>
      </c>
      <c r="V76" s="1">
        <f>COUNTIFS(Table2[Sub-Sector],Table3[[#This Row],[Sub-Sector]],Table2[Sharpe Ratio],"&gt;=0.10")/Table3[[#This Row],[Count]]</f>
        <v>0</v>
      </c>
      <c r="W7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528</v>
      </c>
      <c r="X76">
        <f>_xlfn.RANK.AVG(Table3[[#This Row],[Score]],Table3[Score],1)</f>
        <v>81</v>
      </c>
      <c r="Y7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275.5</v>
      </c>
      <c r="Z76">
        <f>_xlfn.RANK.AVG(Table3[[#This Row],[Score 2 ]],Table3[[Score 2 ]],1)</f>
        <v>74.5</v>
      </c>
    </row>
    <row r="77" spans="1:26" x14ac:dyDescent="0.3">
      <c r="A77" t="s">
        <v>18</v>
      </c>
      <c r="B77">
        <f>COUNTIFS(Table2[Sub-Sector],Table3[[#This Row],[Sub-Sector]])</f>
        <v>6</v>
      </c>
      <c r="C77" s="1">
        <f>COUNTIFS(Table2[Sub-Sector],Table3[[#This Row],[Sub-Sector]],Table2[Uptrend],"Uptrend")/Table3[[#This Row],[Count]]</f>
        <v>0</v>
      </c>
      <c r="D77" s="1">
        <f>COUNTIFS(Table2[Sub-Sector],Table3[[#This Row],[Sub-Sector]],Table2[1W Return vs Nifty],"&gt;=5")/Table3[[#This Row],[Count]]</f>
        <v>0</v>
      </c>
      <c r="E77" s="1">
        <f>COUNTIFS(Table2[Sub-Sector],Table3[[#This Row],[Sub-Sector]],Table2[1M Return vs Nifty],"&gt;=5")/Table3[[#This Row],[Count]]</f>
        <v>0</v>
      </c>
      <c r="F77" s="1">
        <f>COUNTIFS(Table2[Sub-Sector],Table3[[#This Row],[Sub-Sector]],Table2[6M Return vs Nifty],"&gt;=10")/Table3[[#This Row],[Count]]</f>
        <v>0</v>
      </c>
      <c r="G77" s="1">
        <f>COUNTIFS(Table2[Sub-Sector],Table3[[#This Row],[Sub-Sector]],Table2[1Y Return vs Nifty],"&gt;=10")/Table3[[#This Row],[Count]]</f>
        <v>0.33333333333333331</v>
      </c>
      <c r="H77" s="1">
        <f>COUNTIFS(Table2[Sub-Sector],Table3[[#This Row],[Sub-Sector]],Table2[RSI Exponential â€“ 14D],"&gt;=50")/Table3[[#This Row],[Count]]</f>
        <v>0.16666666666666666</v>
      </c>
      <c r="I77" s="1">
        <f>COUNTIFS(Table2[Sub-Sector],Table3[[#This Row],[Sub-Sector]],Table2[Relative Volume],"&gt;=1")/Table3[[#This Row],[Count]]</f>
        <v>0.33333333333333331</v>
      </c>
      <c r="J77" s="1">
        <f>COUNTIFS(Table2[Sub-Sector],Table3[[#This Row],[Sub-Sector]],Table2[% Away From Day Low],"&gt;=0.05")/Table3[[#This Row],[Count]]</f>
        <v>0.16666666666666666</v>
      </c>
      <c r="K77" s="1">
        <f>COUNTIFS(Table2[Sub-Sector],Table3[[#This Row],[Sub-Sector]],Table2[% Away From Day High],"&lt;=0.05")/Table3[[#This Row],[Count]]</f>
        <v>1</v>
      </c>
      <c r="L77" s="1">
        <f>COUNTIFS(Table2[Sub-Sector],Table3[[#This Row],[Sub-Sector]],Table2[% Away From Current Week Low],"&gt;=0.05")/Table3[[#This Row],[Count]]</f>
        <v>0.16666666666666666</v>
      </c>
      <c r="M77" s="1">
        <f>COUNTIFS(Table2[Sub-Sector],Table3[[#This Row],[Sub-Sector]],Table2[% Away From Current Week High],"&lt;=0.05")/Table3[[#This Row],[Count]]</f>
        <v>1</v>
      </c>
      <c r="N77" s="1">
        <f>COUNTIFS(Table2[Sub-Sector],Table3[[#This Row],[Sub-Sector]],Table2[% Away From Current Month Low],"&gt;=0.05")/Table3[[#This Row],[Count]]</f>
        <v>0.16666666666666666</v>
      </c>
      <c r="O77" s="1">
        <f>COUNTIFS(Table2[Sub-Sector],Table3[[#This Row],[Sub-Sector]],Table2[% Away From Current Month High],"&lt;=0.05")/Table3[[#This Row],[Count]]</f>
        <v>0</v>
      </c>
      <c r="P77" s="1">
        <f>COUNTIFS(Table2[Sub-Sector],Table3[[#This Row],[Sub-Sector]],Table2[% Away From 52W High],"&lt;=10")/Table3[[#This Row],[Count]]</f>
        <v>0</v>
      </c>
      <c r="Q77" s="1">
        <f>COUNTIFS(Table2[Sub-Sector],Table3[[#This Row],[Sub-Sector]],Table2[% Away From 52W Low],"&gt;=10")/Table3[[#This Row],[Count]]</f>
        <v>0.66666666666666663</v>
      </c>
      <c r="R77" s="1">
        <f>COUNTIFS(Table2[Sub-Sector],Table3[[#This Row],[Sub-Sector]],Table2[% Price above 20 EMA],"&gt;=0")/Table3[[#This Row],[Count]]</f>
        <v>0.16666666666666666</v>
      </c>
      <c r="S77" s="1">
        <f>COUNTIFS(Table2[Sub-Sector],Table3[[#This Row],[Sub-Sector]],Table2[% Price above 50 EMA],"&gt;=0")/Table3[[#This Row],[Count]]</f>
        <v>0</v>
      </c>
      <c r="T77" s="1">
        <f>COUNTIFS(Table2[Sub-Sector],Table3[[#This Row],[Sub-Sector]],Table2[% Price above 200 EMA],"&gt;=0")/Table3[[#This Row],[Count]]</f>
        <v>0.16666666666666666</v>
      </c>
      <c r="U77" s="1">
        <f>COUNTIFS(Table2[Sub-Sector],Table3[[#This Row],[Sub-Sector]],Table2[Rate of Change - Zone],"Positive")/Table3[[#This Row],[Count]]</f>
        <v>0.16666666666666666</v>
      </c>
      <c r="V77" s="1">
        <f>COUNTIFS(Table2[Sub-Sector],Table3[[#This Row],[Sub-Sector]],Table2[Sharpe Ratio],"&gt;=0.10")/Table3[[#This Row],[Count]]</f>
        <v>0.33333333333333331</v>
      </c>
      <c r="W7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530.5</v>
      </c>
      <c r="X77">
        <f>_xlfn.RANK.AVG(Table3[[#This Row],[Score]],Table3[Score],1)</f>
        <v>82</v>
      </c>
      <c r="Y7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278</v>
      </c>
      <c r="Z77">
        <f>_xlfn.RANK.AVG(Table3[[#This Row],[Score 2 ]],Table3[[Score 2 ]],1)</f>
        <v>76</v>
      </c>
    </row>
    <row r="78" spans="1:26" x14ac:dyDescent="0.3">
      <c r="A78" t="s">
        <v>547</v>
      </c>
      <c r="B78">
        <f>COUNTIFS(Table2[Sub-Sector],Table3[[#This Row],[Sub-Sector]])</f>
        <v>4</v>
      </c>
      <c r="C78" s="1">
        <f>COUNTIFS(Table2[Sub-Sector],Table3[[#This Row],[Sub-Sector]],Table2[Uptrend],"Uptrend")/Table3[[#This Row],[Count]]</f>
        <v>0</v>
      </c>
      <c r="D78" s="1">
        <f>COUNTIFS(Table2[Sub-Sector],Table3[[#This Row],[Sub-Sector]],Table2[1W Return vs Nifty],"&gt;=5")/Table3[[#This Row],[Count]]</f>
        <v>0</v>
      </c>
      <c r="E78" s="1">
        <f>COUNTIFS(Table2[Sub-Sector],Table3[[#This Row],[Sub-Sector]],Table2[1M Return vs Nifty],"&gt;=5")/Table3[[#This Row],[Count]]</f>
        <v>0</v>
      </c>
      <c r="F78" s="1">
        <f>COUNTIFS(Table2[Sub-Sector],Table3[[#This Row],[Sub-Sector]],Table2[6M Return vs Nifty],"&gt;=10")/Table3[[#This Row],[Count]]</f>
        <v>0</v>
      </c>
      <c r="G78" s="1">
        <f>COUNTIFS(Table2[Sub-Sector],Table3[[#This Row],[Sub-Sector]],Table2[1Y Return vs Nifty],"&gt;=10")/Table3[[#This Row],[Count]]</f>
        <v>0.75</v>
      </c>
      <c r="H78" s="1">
        <f>COUNTIFS(Table2[Sub-Sector],Table3[[#This Row],[Sub-Sector]],Table2[RSI Exponential â€“ 14D],"&gt;=50")/Table3[[#This Row],[Count]]</f>
        <v>0.25</v>
      </c>
      <c r="I78" s="1">
        <f>COUNTIFS(Table2[Sub-Sector],Table3[[#This Row],[Sub-Sector]],Table2[Relative Volume],"&gt;=1")/Table3[[#This Row],[Count]]</f>
        <v>0</v>
      </c>
      <c r="J78" s="1">
        <f>COUNTIFS(Table2[Sub-Sector],Table3[[#This Row],[Sub-Sector]],Table2[% Away From Day Low],"&gt;=0.05")/Table3[[#This Row],[Count]]</f>
        <v>0</v>
      </c>
      <c r="K78" s="1">
        <f>COUNTIFS(Table2[Sub-Sector],Table3[[#This Row],[Sub-Sector]],Table2[% Away From Day High],"&lt;=0.05")/Table3[[#This Row],[Count]]</f>
        <v>0.75</v>
      </c>
      <c r="L78" s="1">
        <f>COUNTIFS(Table2[Sub-Sector],Table3[[#This Row],[Sub-Sector]],Table2[% Away From Current Week Low],"&gt;=0.05")/Table3[[#This Row],[Count]]</f>
        <v>0</v>
      </c>
      <c r="M78" s="1">
        <f>COUNTIFS(Table2[Sub-Sector],Table3[[#This Row],[Sub-Sector]],Table2[% Away From Current Week High],"&lt;=0.05")/Table3[[#This Row],[Count]]</f>
        <v>0.75</v>
      </c>
      <c r="N78" s="1">
        <f>COUNTIFS(Table2[Sub-Sector],Table3[[#This Row],[Sub-Sector]],Table2[% Away From Current Month Low],"&gt;=0.05")/Table3[[#This Row],[Count]]</f>
        <v>0</v>
      </c>
      <c r="O78" s="1">
        <f>COUNTIFS(Table2[Sub-Sector],Table3[[#This Row],[Sub-Sector]],Table2[% Away From Current Month High],"&lt;=0.05")/Table3[[#This Row],[Count]]</f>
        <v>0</v>
      </c>
      <c r="P78" s="1">
        <f>COUNTIFS(Table2[Sub-Sector],Table3[[#This Row],[Sub-Sector]],Table2[% Away From 52W High],"&lt;=10")/Table3[[#This Row],[Count]]</f>
        <v>0</v>
      </c>
      <c r="Q78" s="1">
        <f>COUNTIFS(Table2[Sub-Sector],Table3[[#This Row],[Sub-Sector]],Table2[% Away From 52W Low],"&gt;=10")/Table3[[#This Row],[Count]]</f>
        <v>1</v>
      </c>
      <c r="R78" s="1">
        <f>COUNTIFS(Table2[Sub-Sector],Table3[[#This Row],[Sub-Sector]],Table2[% Price above 20 EMA],"&gt;=0")/Table3[[#This Row],[Count]]</f>
        <v>0</v>
      </c>
      <c r="S78" s="1">
        <f>COUNTIFS(Table2[Sub-Sector],Table3[[#This Row],[Sub-Sector]],Table2[% Price above 50 EMA],"&gt;=0")/Table3[[#This Row],[Count]]</f>
        <v>0</v>
      </c>
      <c r="T78" s="1">
        <f>COUNTIFS(Table2[Sub-Sector],Table3[[#This Row],[Sub-Sector]],Table2[% Price above 200 EMA],"&gt;=0")/Table3[[#This Row],[Count]]</f>
        <v>0.25</v>
      </c>
      <c r="U78" s="1">
        <f>COUNTIFS(Table2[Sub-Sector],Table3[[#This Row],[Sub-Sector]],Table2[Rate of Change - Zone],"Positive")/Table3[[#This Row],[Count]]</f>
        <v>0.25</v>
      </c>
      <c r="V78" s="1">
        <f>COUNTIFS(Table2[Sub-Sector],Table3[[#This Row],[Sub-Sector]],Table2[Sharpe Ratio],"&gt;=0.10")/Table3[[#This Row],[Count]]</f>
        <v>0.5</v>
      </c>
      <c r="W7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532.5</v>
      </c>
      <c r="X78">
        <f>_xlfn.RANK.AVG(Table3[[#This Row],[Score]],Table3[Score],1)</f>
        <v>83</v>
      </c>
      <c r="Y7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280</v>
      </c>
      <c r="Z78">
        <f>_xlfn.RANK.AVG(Table3[[#This Row],[Score 2 ]],Table3[[Score 2 ]],1)</f>
        <v>77</v>
      </c>
    </row>
    <row r="79" spans="1:26" x14ac:dyDescent="0.3">
      <c r="A79" t="s">
        <v>54</v>
      </c>
      <c r="B79">
        <f>COUNTIFS(Table2[Sub-Sector],Table3[[#This Row],[Sub-Sector]])</f>
        <v>17</v>
      </c>
      <c r="C79" s="1">
        <f>COUNTIFS(Table2[Sub-Sector],Table3[[#This Row],[Sub-Sector]],Table2[Uptrend],"Uptrend")/Table3[[#This Row],[Count]]</f>
        <v>0</v>
      </c>
      <c r="D79" s="1">
        <f>COUNTIFS(Table2[Sub-Sector],Table3[[#This Row],[Sub-Sector]],Table2[1W Return vs Nifty],"&gt;=5")/Table3[[#This Row],[Count]]</f>
        <v>0</v>
      </c>
      <c r="E79" s="1">
        <f>COUNTIFS(Table2[Sub-Sector],Table3[[#This Row],[Sub-Sector]],Table2[1M Return vs Nifty],"&gt;=5")/Table3[[#This Row],[Count]]</f>
        <v>0</v>
      </c>
      <c r="F79" s="1">
        <f>COUNTIFS(Table2[Sub-Sector],Table3[[#This Row],[Sub-Sector]],Table2[6M Return vs Nifty],"&gt;=10")/Table3[[#This Row],[Count]]</f>
        <v>5.8823529411764705E-2</v>
      </c>
      <c r="G79" s="1">
        <f>COUNTIFS(Table2[Sub-Sector],Table3[[#This Row],[Sub-Sector]],Table2[1Y Return vs Nifty],"&gt;=10")/Table3[[#This Row],[Count]]</f>
        <v>0.23529411764705882</v>
      </c>
      <c r="H79" s="1">
        <f>COUNTIFS(Table2[Sub-Sector],Table3[[#This Row],[Sub-Sector]],Table2[RSI Exponential â€“ 14D],"&gt;=50")/Table3[[#This Row],[Count]]</f>
        <v>0.11764705882352941</v>
      </c>
      <c r="I79" s="1">
        <f>COUNTIFS(Table2[Sub-Sector],Table3[[#This Row],[Sub-Sector]],Table2[Relative Volume],"&gt;=1")/Table3[[#This Row],[Count]]</f>
        <v>0.23529411764705882</v>
      </c>
      <c r="J79" s="1">
        <f>COUNTIFS(Table2[Sub-Sector],Table3[[#This Row],[Sub-Sector]],Table2[% Away From Day Low],"&gt;=0.05")/Table3[[#This Row],[Count]]</f>
        <v>0.11764705882352941</v>
      </c>
      <c r="K79" s="1">
        <f>COUNTIFS(Table2[Sub-Sector],Table3[[#This Row],[Sub-Sector]],Table2[% Away From Day High],"&lt;=0.05")/Table3[[#This Row],[Count]]</f>
        <v>1</v>
      </c>
      <c r="L79" s="1">
        <f>COUNTIFS(Table2[Sub-Sector],Table3[[#This Row],[Sub-Sector]],Table2[% Away From Current Week Low],"&gt;=0.05")/Table3[[#This Row],[Count]]</f>
        <v>0.11764705882352941</v>
      </c>
      <c r="M79" s="1">
        <f>COUNTIFS(Table2[Sub-Sector],Table3[[#This Row],[Sub-Sector]],Table2[% Away From Current Week High],"&lt;=0.05")/Table3[[#This Row],[Count]]</f>
        <v>0.88235294117647056</v>
      </c>
      <c r="N79" s="1">
        <f>COUNTIFS(Table2[Sub-Sector],Table3[[#This Row],[Sub-Sector]],Table2[% Away From Current Month Low],"&gt;=0.05")/Table3[[#This Row],[Count]]</f>
        <v>0.29411764705882354</v>
      </c>
      <c r="O79" s="1">
        <f>COUNTIFS(Table2[Sub-Sector],Table3[[#This Row],[Sub-Sector]],Table2[% Away From Current Month High],"&lt;=0.05")/Table3[[#This Row],[Count]]</f>
        <v>0.17647058823529413</v>
      </c>
      <c r="P79" s="1">
        <f>COUNTIFS(Table2[Sub-Sector],Table3[[#This Row],[Sub-Sector]],Table2[% Away From 52W High],"&lt;=10")/Table3[[#This Row],[Count]]</f>
        <v>5.8823529411764705E-2</v>
      </c>
      <c r="Q79" s="1">
        <f>COUNTIFS(Table2[Sub-Sector],Table3[[#This Row],[Sub-Sector]],Table2[% Away From 52W Low],"&gt;=10")/Table3[[#This Row],[Count]]</f>
        <v>0.47058823529411764</v>
      </c>
      <c r="R79" s="1">
        <f>COUNTIFS(Table2[Sub-Sector],Table3[[#This Row],[Sub-Sector]],Table2[% Price above 20 EMA],"&gt;=0")/Table3[[#This Row],[Count]]</f>
        <v>0.11764705882352941</v>
      </c>
      <c r="S79" s="1">
        <f>COUNTIFS(Table2[Sub-Sector],Table3[[#This Row],[Sub-Sector]],Table2[% Price above 50 EMA],"&gt;=0")/Table3[[#This Row],[Count]]</f>
        <v>5.8823529411764705E-2</v>
      </c>
      <c r="T79" s="1">
        <f>COUNTIFS(Table2[Sub-Sector],Table3[[#This Row],[Sub-Sector]],Table2[% Price above 200 EMA],"&gt;=0")/Table3[[#This Row],[Count]]</f>
        <v>0.11764705882352941</v>
      </c>
      <c r="U79" s="1">
        <f>COUNTIFS(Table2[Sub-Sector],Table3[[#This Row],[Sub-Sector]],Table2[Rate of Change - Zone],"Positive")/Table3[[#This Row],[Count]]</f>
        <v>0.11764705882352941</v>
      </c>
      <c r="V79" s="1">
        <f>COUNTIFS(Table2[Sub-Sector],Table3[[#This Row],[Sub-Sector]],Table2[Sharpe Ratio],"&gt;=0.10")/Table3[[#This Row],[Count]]</f>
        <v>5.8823529411764705E-2</v>
      </c>
      <c r="W7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533.5</v>
      </c>
      <c r="X79">
        <f>_xlfn.RANK.AVG(Table3[[#This Row],[Score]],Table3[Score],1)</f>
        <v>84</v>
      </c>
      <c r="Y7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281</v>
      </c>
      <c r="Z79">
        <f>_xlfn.RANK.AVG(Table3[[#This Row],[Score 2 ]],Table3[[Score 2 ]],1)</f>
        <v>78</v>
      </c>
    </row>
    <row r="80" spans="1:26" x14ac:dyDescent="0.3">
      <c r="A80" t="s">
        <v>565</v>
      </c>
      <c r="B80">
        <f>COUNTIFS(Table2[Sub-Sector],Table3[[#This Row],[Sub-Sector]])</f>
        <v>8</v>
      </c>
      <c r="C80" s="1">
        <f>COUNTIFS(Table2[Sub-Sector],Table3[[#This Row],[Sub-Sector]],Table2[Uptrend],"Uptrend")/Table3[[#This Row],[Count]]</f>
        <v>0</v>
      </c>
      <c r="D80" s="1">
        <f>COUNTIFS(Table2[Sub-Sector],Table3[[#This Row],[Sub-Sector]],Table2[1W Return vs Nifty],"&gt;=5")/Table3[[#This Row],[Count]]</f>
        <v>0.125</v>
      </c>
      <c r="E80" s="1">
        <f>COUNTIFS(Table2[Sub-Sector],Table3[[#This Row],[Sub-Sector]],Table2[1M Return vs Nifty],"&gt;=5")/Table3[[#This Row],[Count]]</f>
        <v>0.125</v>
      </c>
      <c r="F80" s="1">
        <f>COUNTIFS(Table2[Sub-Sector],Table3[[#This Row],[Sub-Sector]],Table2[6M Return vs Nifty],"&gt;=10")/Table3[[#This Row],[Count]]</f>
        <v>0.125</v>
      </c>
      <c r="G80" s="1">
        <f>COUNTIFS(Table2[Sub-Sector],Table3[[#This Row],[Sub-Sector]],Table2[1Y Return vs Nifty],"&gt;=10")/Table3[[#This Row],[Count]]</f>
        <v>0.125</v>
      </c>
      <c r="H80" s="1">
        <f>COUNTIFS(Table2[Sub-Sector],Table3[[#This Row],[Sub-Sector]],Table2[RSI Exponential â€“ 14D],"&gt;=50")/Table3[[#This Row],[Count]]</f>
        <v>0.25</v>
      </c>
      <c r="I80" s="1">
        <f>COUNTIFS(Table2[Sub-Sector],Table3[[#This Row],[Sub-Sector]],Table2[Relative Volume],"&gt;=1")/Table3[[#This Row],[Count]]</f>
        <v>0.25</v>
      </c>
      <c r="J80" s="1">
        <f>COUNTIFS(Table2[Sub-Sector],Table3[[#This Row],[Sub-Sector]],Table2[% Away From Day Low],"&gt;=0.05")/Table3[[#This Row],[Count]]</f>
        <v>0</v>
      </c>
      <c r="K80" s="1">
        <f>COUNTIFS(Table2[Sub-Sector],Table3[[#This Row],[Sub-Sector]],Table2[% Away From Day High],"&lt;=0.05")/Table3[[#This Row],[Count]]</f>
        <v>1</v>
      </c>
      <c r="L80" s="1">
        <f>COUNTIFS(Table2[Sub-Sector],Table3[[#This Row],[Sub-Sector]],Table2[% Away From Current Week Low],"&gt;=0.05")/Table3[[#This Row],[Count]]</f>
        <v>0.25</v>
      </c>
      <c r="M80" s="1">
        <f>COUNTIFS(Table2[Sub-Sector],Table3[[#This Row],[Sub-Sector]],Table2[% Away From Current Week High],"&lt;=0.05")/Table3[[#This Row],[Count]]</f>
        <v>1</v>
      </c>
      <c r="N80" s="1">
        <f>COUNTIFS(Table2[Sub-Sector],Table3[[#This Row],[Sub-Sector]],Table2[% Away From Current Month Low],"&gt;=0.05")/Table3[[#This Row],[Count]]</f>
        <v>0.25</v>
      </c>
      <c r="O80" s="1">
        <f>COUNTIFS(Table2[Sub-Sector],Table3[[#This Row],[Sub-Sector]],Table2[% Away From Current Month High],"&lt;=0.05")/Table3[[#This Row],[Count]]</f>
        <v>0.25</v>
      </c>
      <c r="P80" s="1">
        <f>COUNTIFS(Table2[Sub-Sector],Table3[[#This Row],[Sub-Sector]],Table2[% Away From 52W High],"&lt;=10")/Table3[[#This Row],[Count]]</f>
        <v>0</v>
      </c>
      <c r="Q80" s="1">
        <f>COUNTIFS(Table2[Sub-Sector],Table3[[#This Row],[Sub-Sector]],Table2[% Away From 52W Low],"&gt;=10")/Table3[[#This Row],[Count]]</f>
        <v>1</v>
      </c>
      <c r="R80" s="1">
        <f>COUNTIFS(Table2[Sub-Sector],Table3[[#This Row],[Sub-Sector]],Table2[% Price above 20 EMA],"&gt;=0")/Table3[[#This Row],[Count]]</f>
        <v>0.125</v>
      </c>
      <c r="S80" s="1">
        <f>COUNTIFS(Table2[Sub-Sector],Table3[[#This Row],[Sub-Sector]],Table2[% Price above 50 EMA],"&gt;=0")/Table3[[#This Row],[Count]]</f>
        <v>0.125</v>
      </c>
      <c r="T80" s="1">
        <f>COUNTIFS(Table2[Sub-Sector],Table3[[#This Row],[Sub-Sector]],Table2[% Price above 200 EMA],"&gt;=0")/Table3[[#This Row],[Count]]</f>
        <v>0.375</v>
      </c>
      <c r="U80" s="1">
        <f>COUNTIFS(Table2[Sub-Sector],Table3[[#This Row],[Sub-Sector]],Table2[Rate of Change - Zone],"Positive")/Table3[[#This Row],[Count]]</f>
        <v>0.125</v>
      </c>
      <c r="V80" s="1">
        <f>COUNTIFS(Table2[Sub-Sector],Table3[[#This Row],[Sub-Sector]],Table2[Sharpe Ratio],"&gt;=0.10")/Table3[[#This Row],[Count]]</f>
        <v>0</v>
      </c>
      <c r="W8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425.5</v>
      </c>
      <c r="X80">
        <f>_xlfn.RANK.AVG(Table3[[#This Row],[Score]],Table3[Score],1)</f>
        <v>56</v>
      </c>
      <c r="Y8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284.5</v>
      </c>
      <c r="Z80">
        <f>_xlfn.RANK.AVG(Table3[[#This Row],[Score 2 ]],Table3[[Score 2 ]],1)</f>
        <v>79</v>
      </c>
    </row>
    <row r="81" spans="1:26" x14ac:dyDescent="0.3">
      <c r="A81" t="s">
        <v>497</v>
      </c>
      <c r="B81">
        <f>COUNTIFS(Table2[Sub-Sector],Table3[[#This Row],[Sub-Sector]])</f>
        <v>17</v>
      </c>
      <c r="C81" s="1">
        <f>COUNTIFS(Table2[Sub-Sector],Table3[[#This Row],[Sub-Sector]],Table2[Uptrend],"Uptrend")/Table3[[#This Row],[Count]]</f>
        <v>0.11764705882352941</v>
      </c>
      <c r="D81" s="1">
        <f>COUNTIFS(Table2[Sub-Sector],Table3[[#This Row],[Sub-Sector]],Table2[1W Return vs Nifty],"&gt;=5")/Table3[[#This Row],[Count]]</f>
        <v>0</v>
      </c>
      <c r="E81" s="1">
        <f>COUNTIFS(Table2[Sub-Sector],Table3[[#This Row],[Sub-Sector]],Table2[1M Return vs Nifty],"&gt;=5")/Table3[[#This Row],[Count]]</f>
        <v>0</v>
      </c>
      <c r="F81" s="1">
        <f>COUNTIFS(Table2[Sub-Sector],Table3[[#This Row],[Sub-Sector]],Table2[6M Return vs Nifty],"&gt;=10")/Table3[[#This Row],[Count]]</f>
        <v>0.23529411764705882</v>
      </c>
      <c r="G81" s="1">
        <f>COUNTIFS(Table2[Sub-Sector],Table3[[#This Row],[Sub-Sector]],Table2[1Y Return vs Nifty],"&gt;=10")/Table3[[#This Row],[Count]]</f>
        <v>0.11764705882352941</v>
      </c>
      <c r="H81" s="1">
        <f>COUNTIFS(Table2[Sub-Sector],Table3[[#This Row],[Sub-Sector]],Table2[RSI Exponential â€“ 14D],"&gt;=50")/Table3[[#This Row],[Count]]</f>
        <v>0.11764705882352941</v>
      </c>
      <c r="I81" s="1">
        <f>COUNTIFS(Table2[Sub-Sector],Table3[[#This Row],[Sub-Sector]],Table2[Relative Volume],"&gt;=1")/Table3[[#This Row],[Count]]</f>
        <v>0.17647058823529413</v>
      </c>
      <c r="J81" s="1">
        <f>COUNTIFS(Table2[Sub-Sector],Table3[[#This Row],[Sub-Sector]],Table2[% Away From Day Low],"&gt;=0.05")/Table3[[#This Row],[Count]]</f>
        <v>5.8823529411764705E-2</v>
      </c>
      <c r="K81" s="1">
        <f>COUNTIFS(Table2[Sub-Sector],Table3[[#This Row],[Sub-Sector]],Table2[% Away From Day High],"&lt;=0.05")/Table3[[#This Row],[Count]]</f>
        <v>1</v>
      </c>
      <c r="L81" s="1">
        <f>COUNTIFS(Table2[Sub-Sector],Table3[[#This Row],[Sub-Sector]],Table2[% Away From Current Week Low],"&gt;=0.05")/Table3[[#This Row],[Count]]</f>
        <v>0.11764705882352941</v>
      </c>
      <c r="M81" s="1">
        <f>COUNTIFS(Table2[Sub-Sector],Table3[[#This Row],[Sub-Sector]],Table2[% Away From Current Week High],"&lt;=0.05")/Table3[[#This Row],[Count]]</f>
        <v>0.82352941176470584</v>
      </c>
      <c r="N81" s="1">
        <f>COUNTIFS(Table2[Sub-Sector],Table3[[#This Row],[Sub-Sector]],Table2[% Away From Current Month Low],"&gt;=0.05")/Table3[[#This Row],[Count]]</f>
        <v>0.11764705882352941</v>
      </c>
      <c r="O81" s="1">
        <f>COUNTIFS(Table2[Sub-Sector],Table3[[#This Row],[Sub-Sector]],Table2[% Away From Current Month High],"&lt;=0.05")/Table3[[#This Row],[Count]]</f>
        <v>0.11764705882352941</v>
      </c>
      <c r="P81" s="1">
        <f>COUNTIFS(Table2[Sub-Sector],Table3[[#This Row],[Sub-Sector]],Table2[% Away From 52W High],"&lt;=10")/Table3[[#This Row],[Count]]</f>
        <v>0</v>
      </c>
      <c r="Q81" s="1">
        <f>COUNTIFS(Table2[Sub-Sector],Table3[[#This Row],[Sub-Sector]],Table2[% Away From 52W Low],"&gt;=10")/Table3[[#This Row],[Count]]</f>
        <v>0.58823529411764708</v>
      </c>
      <c r="R81" s="1">
        <f>COUNTIFS(Table2[Sub-Sector],Table3[[#This Row],[Sub-Sector]],Table2[% Price above 20 EMA],"&gt;=0")/Table3[[#This Row],[Count]]</f>
        <v>0.11764705882352941</v>
      </c>
      <c r="S81" s="1">
        <f>COUNTIFS(Table2[Sub-Sector],Table3[[#This Row],[Sub-Sector]],Table2[% Price above 50 EMA],"&gt;=0")/Table3[[#This Row],[Count]]</f>
        <v>5.8823529411764705E-2</v>
      </c>
      <c r="T81" s="1">
        <f>COUNTIFS(Table2[Sub-Sector],Table3[[#This Row],[Sub-Sector]],Table2[% Price above 200 EMA],"&gt;=0")/Table3[[#This Row],[Count]]</f>
        <v>0.23529411764705882</v>
      </c>
      <c r="U81" s="1">
        <f>COUNTIFS(Table2[Sub-Sector],Table3[[#This Row],[Sub-Sector]],Table2[Rate of Change - Zone],"Positive")/Table3[[#This Row],[Count]]</f>
        <v>0.17647058823529413</v>
      </c>
      <c r="V81" s="1">
        <f>COUNTIFS(Table2[Sub-Sector],Table3[[#This Row],[Sub-Sector]],Table2[Sharpe Ratio],"&gt;=0.10")/Table3[[#This Row],[Count]]</f>
        <v>0.11764705882352941</v>
      </c>
      <c r="W8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498</v>
      </c>
      <c r="X81">
        <f>_xlfn.RANK.AVG(Table3[[#This Row],[Score]],Table3[Score],1)</f>
        <v>76</v>
      </c>
      <c r="Y8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287</v>
      </c>
      <c r="Z81">
        <f>_xlfn.RANK.AVG(Table3[[#This Row],[Score 2 ]],Table3[[Score 2 ]],1)</f>
        <v>80</v>
      </c>
    </row>
    <row r="82" spans="1:26" x14ac:dyDescent="0.3">
      <c r="A82" t="s">
        <v>24</v>
      </c>
      <c r="B82">
        <f>COUNTIFS(Table2[Sub-Sector],Table3[[#This Row],[Sub-Sector]])</f>
        <v>20</v>
      </c>
      <c r="C82" s="1">
        <f>COUNTIFS(Table2[Sub-Sector],Table3[[#This Row],[Sub-Sector]],Table2[Uptrend],"Uptrend")/Table3[[#This Row],[Count]]</f>
        <v>0.25</v>
      </c>
      <c r="D82" s="1">
        <f>COUNTIFS(Table2[Sub-Sector],Table3[[#This Row],[Sub-Sector]],Table2[1W Return vs Nifty],"&gt;=5")/Table3[[#This Row],[Count]]</f>
        <v>0.05</v>
      </c>
      <c r="E82" s="1">
        <f>COUNTIFS(Table2[Sub-Sector],Table3[[#This Row],[Sub-Sector]],Table2[1M Return vs Nifty],"&gt;=5")/Table3[[#This Row],[Count]]</f>
        <v>0.1</v>
      </c>
      <c r="F82" s="1">
        <f>COUNTIFS(Table2[Sub-Sector],Table3[[#This Row],[Sub-Sector]],Table2[6M Return vs Nifty],"&gt;=10")/Table3[[#This Row],[Count]]</f>
        <v>0.15</v>
      </c>
      <c r="G82" s="1">
        <f>COUNTIFS(Table2[Sub-Sector],Table3[[#This Row],[Sub-Sector]],Table2[1Y Return vs Nifty],"&gt;=10")/Table3[[#This Row],[Count]]</f>
        <v>0.15</v>
      </c>
      <c r="H82" s="1">
        <f>COUNTIFS(Table2[Sub-Sector],Table3[[#This Row],[Sub-Sector]],Table2[RSI Exponential â€“ 14D],"&gt;=50")/Table3[[#This Row],[Count]]</f>
        <v>0.2</v>
      </c>
      <c r="I82" s="1">
        <f>COUNTIFS(Table2[Sub-Sector],Table3[[#This Row],[Sub-Sector]],Table2[Relative Volume],"&gt;=1")/Table3[[#This Row],[Count]]</f>
        <v>0.1</v>
      </c>
      <c r="J82" s="1">
        <f>COUNTIFS(Table2[Sub-Sector],Table3[[#This Row],[Sub-Sector]],Table2[% Away From Day Low],"&gt;=0.05")/Table3[[#This Row],[Count]]</f>
        <v>0</v>
      </c>
      <c r="K82" s="1">
        <f>COUNTIFS(Table2[Sub-Sector],Table3[[#This Row],[Sub-Sector]],Table2[% Away From Day High],"&lt;=0.05")/Table3[[#This Row],[Count]]</f>
        <v>1</v>
      </c>
      <c r="L82" s="1">
        <f>COUNTIFS(Table2[Sub-Sector],Table3[[#This Row],[Sub-Sector]],Table2[% Away From Current Week Low],"&gt;=0.05")/Table3[[#This Row],[Count]]</f>
        <v>0.1</v>
      </c>
      <c r="M82" s="1">
        <f>COUNTIFS(Table2[Sub-Sector],Table3[[#This Row],[Sub-Sector]],Table2[% Away From Current Week High],"&lt;=0.05")/Table3[[#This Row],[Count]]</f>
        <v>0.9</v>
      </c>
      <c r="N82" s="1">
        <f>COUNTIFS(Table2[Sub-Sector],Table3[[#This Row],[Sub-Sector]],Table2[% Away From Current Month Low],"&gt;=0.05")/Table3[[#This Row],[Count]]</f>
        <v>0.1</v>
      </c>
      <c r="O82" s="1">
        <f>COUNTIFS(Table2[Sub-Sector],Table3[[#This Row],[Sub-Sector]],Table2[% Away From Current Month High],"&lt;=0.05")/Table3[[#This Row],[Count]]</f>
        <v>0.25</v>
      </c>
      <c r="P82" s="1">
        <f>COUNTIFS(Table2[Sub-Sector],Table3[[#This Row],[Sub-Sector]],Table2[% Away From 52W High],"&lt;=10")/Table3[[#This Row],[Count]]</f>
        <v>0.2</v>
      </c>
      <c r="Q82" s="1">
        <f>COUNTIFS(Table2[Sub-Sector],Table3[[#This Row],[Sub-Sector]],Table2[% Away From 52W Low],"&gt;=10")/Table3[[#This Row],[Count]]</f>
        <v>0.35</v>
      </c>
      <c r="R82" s="1">
        <f>COUNTIFS(Table2[Sub-Sector],Table3[[#This Row],[Sub-Sector]],Table2[% Price above 20 EMA],"&gt;=0")/Table3[[#This Row],[Count]]</f>
        <v>0.25</v>
      </c>
      <c r="S82" s="1">
        <f>COUNTIFS(Table2[Sub-Sector],Table3[[#This Row],[Sub-Sector]],Table2[% Price above 50 EMA],"&gt;=0")/Table3[[#This Row],[Count]]</f>
        <v>0.2</v>
      </c>
      <c r="T82" s="1">
        <f>COUNTIFS(Table2[Sub-Sector],Table3[[#This Row],[Sub-Sector]],Table2[% Price above 200 EMA],"&gt;=0")/Table3[[#This Row],[Count]]</f>
        <v>0.25</v>
      </c>
      <c r="U82" s="1">
        <f>COUNTIFS(Table2[Sub-Sector],Table3[[#This Row],[Sub-Sector]],Table2[Rate of Change - Zone],"Positive")/Table3[[#This Row],[Count]]</f>
        <v>0.25</v>
      </c>
      <c r="V82" s="1">
        <f>COUNTIFS(Table2[Sub-Sector],Table3[[#This Row],[Sub-Sector]],Table2[Sharpe Ratio],"&gt;=0.10")/Table3[[#This Row],[Count]]</f>
        <v>0.3</v>
      </c>
      <c r="W8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386</v>
      </c>
      <c r="X82">
        <f>_xlfn.RANK.AVG(Table3[[#This Row],[Score]],Table3[Score],1)</f>
        <v>46.5</v>
      </c>
      <c r="Y8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288.5</v>
      </c>
      <c r="Z82">
        <f>_xlfn.RANK.AVG(Table3[[#This Row],[Score 2 ]],Table3[[Score 2 ]],1)</f>
        <v>81</v>
      </c>
    </row>
    <row r="83" spans="1:26" x14ac:dyDescent="0.3">
      <c r="A83" t="s">
        <v>494</v>
      </c>
      <c r="B83">
        <f>COUNTIFS(Table2[Sub-Sector],Table3[[#This Row],[Sub-Sector]])</f>
        <v>5</v>
      </c>
      <c r="C83" s="1">
        <f>COUNTIFS(Table2[Sub-Sector],Table3[[#This Row],[Sub-Sector]],Table2[Uptrend],"Uptrend")/Table3[[#This Row],[Count]]</f>
        <v>0</v>
      </c>
      <c r="D83" s="1">
        <f>COUNTIFS(Table2[Sub-Sector],Table3[[#This Row],[Sub-Sector]],Table2[1W Return vs Nifty],"&gt;=5")/Table3[[#This Row],[Count]]</f>
        <v>0</v>
      </c>
      <c r="E83" s="1">
        <f>COUNTIFS(Table2[Sub-Sector],Table3[[#This Row],[Sub-Sector]],Table2[1M Return vs Nifty],"&gt;=5")/Table3[[#This Row],[Count]]</f>
        <v>0</v>
      </c>
      <c r="F83" s="1">
        <f>COUNTIFS(Table2[Sub-Sector],Table3[[#This Row],[Sub-Sector]],Table2[6M Return vs Nifty],"&gt;=10")/Table3[[#This Row],[Count]]</f>
        <v>0.2</v>
      </c>
      <c r="G83" s="1">
        <f>COUNTIFS(Table2[Sub-Sector],Table3[[#This Row],[Sub-Sector]],Table2[1Y Return vs Nifty],"&gt;=10")/Table3[[#This Row],[Count]]</f>
        <v>0</v>
      </c>
      <c r="H83" s="1">
        <f>COUNTIFS(Table2[Sub-Sector],Table3[[#This Row],[Sub-Sector]],Table2[RSI Exponential â€“ 14D],"&gt;=50")/Table3[[#This Row],[Count]]</f>
        <v>0.4</v>
      </c>
      <c r="I83" s="1">
        <f>COUNTIFS(Table2[Sub-Sector],Table3[[#This Row],[Sub-Sector]],Table2[Relative Volume],"&gt;=1")/Table3[[#This Row],[Count]]</f>
        <v>0.2</v>
      </c>
      <c r="J83" s="1">
        <f>COUNTIFS(Table2[Sub-Sector],Table3[[#This Row],[Sub-Sector]],Table2[% Away From Day Low],"&gt;=0.05")/Table3[[#This Row],[Count]]</f>
        <v>0.2</v>
      </c>
      <c r="K83" s="1">
        <f>COUNTIFS(Table2[Sub-Sector],Table3[[#This Row],[Sub-Sector]],Table2[% Away From Day High],"&lt;=0.05")/Table3[[#This Row],[Count]]</f>
        <v>0.8</v>
      </c>
      <c r="L83" s="1">
        <f>COUNTIFS(Table2[Sub-Sector],Table3[[#This Row],[Sub-Sector]],Table2[% Away From Current Week Low],"&gt;=0.05")/Table3[[#This Row],[Count]]</f>
        <v>0.2</v>
      </c>
      <c r="M83" s="1">
        <f>COUNTIFS(Table2[Sub-Sector],Table3[[#This Row],[Sub-Sector]],Table2[% Away From Current Week High],"&lt;=0.05")/Table3[[#This Row],[Count]]</f>
        <v>0.6</v>
      </c>
      <c r="N83" s="1">
        <f>COUNTIFS(Table2[Sub-Sector],Table3[[#This Row],[Sub-Sector]],Table2[% Away From Current Month Low],"&gt;=0.05")/Table3[[#This Row],[Count]]</f>
        <v>0.4</v>
      </c>
      <c r="O83" s="1">
        <f>COUNTIFS(Table2[Sub-Sector],Table3[[#This Row],[Sub-Sector]],Table2[% Away From Current Month High],"&lt;=0.05")/Table3[[#This Row],[Count]]</f>
        <v>0</v>
      </c>
      <c r="P83" s="1">
        <f>COUNTIFS(Table2[Sub-Sector],Table3[[#This Row],[Sub-Sector]],Table2[% Away From 52W High],"&lt;=10")/Table3[[#This Row],[Count]]</f>
        <v>0</v>
      </c>
      <c r="Q83" s="1">
        <f>COUNTIFS(Table2[Sub-Sector],Table3[[#This Row],[Sub-Sector]],Table2[% Away From 52W Low],"&gt;=10")/Table3[[#This Row],[Count]]</f>
        <v>0.6</v>
      </c>
      <c r="R83" s="1">
        <f>COUNTIFS(Table2[Sub-Sector],Table3[[#This Row],[Sub-Sector]],Table2[% Price above 20 EMA],"&gt;=0")/Table3[[#This Row],[Count]]</f>
        <v>0</v>
      </c>
      <c r="S83" s="1">
        <f>COUNTIFS(Table2[Sub-Sector],Table3[[#This Row],[Sub-Sector]],Table2[% Price above 50 EMA],"&gt;=0")/Table3[[#This Row],[Count]]</f>
        <v>0</v>
      </c>
      <c r="T83" s="1">
        <f>COUNTIFS(Table2[Sub-Sector],Table3[[#This Row],[Sub-Sector]],Table2[% Price above 200 EMA],"&gt;=0")/Table3[[#This Row],[Count]]</f>
        <v>0.2</v>
      </c>
      <c r="U83" s="1">
        <f>COUNTIFS(Table2[Sub-Sector],Table3[[#This Row],[Sub-Sector]],Table2[Rate of Change - Zone],"Positive")/Table3[[#This Row],[Count]]</f>
        <v>0.2</v>
      </c>
      <c r="V83" s="1">
        <f>COUNTIFS(Table2[Sub-Sector],Table3[[#This Row],[Sub-Sector]],Table2[Sharpe Ratio],"&gt;=0.10")/Table3[[#This Row],[Count]]</f>
        <v>0</v>
      </c>
      <c r="W8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553.5</v>
      </c>
      <c r="X83">
        <f>_xlfn.RANK.AVG(Table3[[#This Row],[Score]],Table3[Score],1)</f>
        <v>86</v>
      </c>
      <c r="Y8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301</v>
      </c>
      <c r="Z83">
        <f>_xlfn.RANK.AVG(Table3[[#This Row],[Score 2 ]],Table3[[Score 2 ]],1)</f>
        <v>82</v>
      </c>
    </row>
    <row r="84" spans="1:26" x14ac:dyDescent="0.3">
      <c r="A84" t="s">
        <v>155</v>
      </c>
      <c r="B84">
        <f>COUNTIFS(Table2[Sub-Sector],Table3[[#This Row],[Sub-Sector]])</f>
        <v>4</v>
      </c>
      <c r="C84" s="1">
        <f>COUNTIFS(Table2[Sub-Sector],Table3[[#This Row],[Sub-Sector]],Table2[Uptrend],"Uptrend")/Table3[[#This Row],[Count]]</f>
        <v>0</v>
      </c>
      <c r="D84" s="1">
        <f>COUNTIFS(Table2[Sub-Sector],Table3[[#This Row],[Sub-Sector]],Table2[1W Return vs Nifty],"&gt;=5")/Table3[[#This Row],[Count]]</f>
        <v>0</v>
      </c>
      <c r="E84" s="1">
        <f>COUNTIFS(Table2[Sub-Sector],Table3[[#This Row],[Sub-Sector]],Table2[1M Return vs Nifty],"&gt;=5")/Table3[[#This Row],[Count]]</f>
        <v>0</v>
      </c>
      <c r="F84" s="1">
        <f>COUNTIFS(Table2[Sub-Sector],Table3[[#This Row],[Sub-Sector]],Table2[6M Return vs Nifty],"&gt;=10")/Table3[[#This Row],[Count]]</f>
        <v>0</v>
      </c>
      <c r="G84" s="1">
        <f>COUNTIFS(Table2[Sub-Sector],Table3[[#This Row],[Sub-Sector]],Table2[1Y Return vs Nifty],"&gt;=10")/Table3[[#This Row],[Count]]</f>
        <v>0.5</v>
      </c>
      <c r="H84" s="1">
        <f>COUNTIFS(Table2[Sub-Sector],Table3[[#This Row],[Sub-Sector]],Table2[RSI Exponential â€“ 14D],"&gt;=50")/Table3[[#This Row],[Count]]</f>
        <v>0</v>
      </c>
      <c r="I84" s="1">
        <f>COUNTIFS(Table2[Sub-Sector],Table3[[#This Row],[Sub-Sector]],Table2[Relative Volume],"&gt;=1")/Table3[[#This Row],[Count]]</f>
        <v>0.25</v>
      </c>
      <c r="J84" s="1">
        <f>COUNTIFS(Table2[Sub-Sector],Table3[[#This Row],[Sub-Sector]],Table2[% Away From Day Low],"&gt;=0.05")/Table3[[#This Row],[Count]]</f>
        <v>0</v>
      </c>
      <c r="K84" s="1">
        <f>COUNTIFS(Table2[Sub-Sector],Table3[[#This Row],[Sub-Sector]],Table2[% Away From Day High],"&lt;=0.05")/Table3[[#This Row],[Count]]</f>
        <v>0.75</v>
      </c>
      <c r="L84" s="1">
        <f>COUNTIFS(Table2[Sub-Sector],Table3[[#This Row],[Sub-Sector]],Table2[% Away From Current Week Low],"&gt;=0.05")/Table3[[#This Row],[Count]]</f>
        <v>0.25</v>
      </c>
      <c r="M84" s="1">
        <f>COUNTIFS(Table2[Sub-Sector],Table3[[#This Row],[Sub-Sector]],Table2[% Away From Current Week High],"&lt;=0.05")/Table3[[#This Row],[Count]]</f>
        <v>0.75</v>
      </c>
      <c r="N84" s="1">
        <f>COUNTIFS(Table2[Sub-Sector],Table3[[#This Row],[Sub-Sector]],Table2[% Away From Current Month Low],"&gt;=0.05")/Table3[[#This Row],[Count]]</f>
        <v>0.25</v>
      </c>
      <c r="O84" s="1">
        <f>COUNTIFS(Table2[Sub-Sector],Table3[[#This Row],[Sub-Sector]],Table2[% Away From Current Month High],"&lt;=0.05")/Table3[[#This Row],[Count]]</f>
        <v>0</v>
      </c>
      <c r="P84" s="1">
        <f>COUNTIFS(Table2[Sub-Sector],Table3[[#This Row],[Sub-Sector]],Table2[% Away From 52W High],"&lt;=10")/Table3[[#This Row],[Count]]</f>
        <v>0</v>
      </c>
      <c r="Q84" s="1">
        <f>COUNTIFS(Table2[Sub-Sector],Table3[[#This Row],[Sub-Sector]],Table2[% Away From 52W Low],"&gt;=10")/Table3[[#This Row],[Count]]</f>
        <v>1</v>
      </c>
      <c r="R84" s="1">
        <f>COUNTIFS(Table2[Sub-Sector],Table3[[#This Row],[Sub-Sector]],Table2[% Price above 20 EMA],"&gt;=0")/Table3[[#This Row],[Count]]</f>
        <v>0</v>
      </c>
      <c r="S84" s="1">
        <f>COUNTIFS(Table2[Sub-Sector],Table3[[#This Row],[Sub-Sector]],Table2[% Price above 50 EMA],"&gt;=0")/Table3[[#This Row],[Count]]</f>
        <v>0</v>
      </c>
      <c r="T84" s="1">
        <f>COUNTIFS(Table2[Sub-Sector],Table3[[#This Row],[Sub-Sector]],Table2[% Price above 200 EMA],"&gt;=0")/Table3[[#This Row],[Count]]</f>
        <v>0</v>
      </c>
      <c r="U84" s="1">
        <f>COUNTIFS(Table2[Sub-Sector],Table3[[#This Row],[Sub-Sector]],Table2[Rate of Change - Zone],"Positive")/Table3[[#This Row],[Count]]</f>
        <v>0</v>
      </c>
      <c r="V84" s="1">
        <f>COUNTIFS(Table2[Sub-Sector],Table3[[#This Row],[Sub-Sector]],Table2[Sharpe Ratio],"&gt;=0.10")/Table3[[#This Row],[Count]]</f>
        <v>0.75</v>
      </c>
      <c r="W8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558</v>
      </c>
      <c r="X84">
        <f>_xlfn.RANK.AVG(Table3[[#This Row],[Score]],Table3[Score],1)</f>
        <v>87</v>
      </c>
      <c r="Y8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305.5</v>
      </c>
      <c r="Z84">
        <f>_xlfn.RANK.AVG(Table3[[#This Row],[Score 2 ]],Table3[[Score 2 ]],1)</f>
        <v>83</v>
      </c>
    </row>
    <row r="85" spans="1:26" x14ac:dyDescent="0.3">
      <c r="A85" t="s">
        <v>457</v>
      </c>
      <c r="B85">
        <f>COUNTIFS(Table2[Sub-Sector],Table3[[#This Row],[Sub-Sector]])</f>
        <v>11</v>
      </c>
      <c r="C85" s="1">
        <f>COUNTIFS(Table2[Sub-Sector],Table3[[#This Row],[Sub-Sector]],Table2[Uptrend],"Uptrend")/Table3[[#This Row],[Count]]</f>
        <v>0</v>
      </c>
      <c r="D85" s="1">
        <f>COUNTIFS(Table2[Sub-Sector],Table3[[#This Row],[Sub-Sector]],Table2[1W Return vs Nifty],"&gt;=5")/Table3[[#This Row],[Count]]</f>
        <v>0</v>
      </c>
      <c r="E85" s="1">
        <f>COUNTIFS(Table2[Sub-Sector],Table3[[#This Row],[Sub-Sector]],Table2[1M Return vs Nifty],"&gt;=5")/Table3[[#This Row],[Count]]</f>
        <v>0</v>
      </c>
      <c r="F85" s="1">
        <f>COUNTIFS(Table2[Sub-Sector],Table3[[#This Row],[Sub-Sector]],Table2[6M Return vs Nifty],"&gt;=10")/Table3[[#This Row],[Count]]</f>
        <v>0</v>
      </c>
      <c r="G85" s="1">
        <f>COUNTIFS(Table2[Sub-Sector],Table3[[#This Row],[Sub-Sector]],Table2[1Y Return vs Nifty],"&gt;=10")/Table3[[#This Row],[Count]]</f>
        <v>9.0909090909090912E-2</v>
      </c>
      <c r="H85" s="1">
        <f>COUNTIFS(Table2[Sub-Sector],Table3[[#This Row],[Sub-Sector]],Table2[RSI Exponential â€“ 14D],"&gt;=50")/Table3[[#This Row],[Count]]</f>
        <v>0.18181818181818182</v>
      </c>
      <c r="I85" s="1">
        <f>COUNTIFS(Table2[Sub-Sector],Table3[[#This Row],[Sub-Sector]],Table2[Relative Volume],"&gt;=1")/Table3[[#This Row],[Count]]</f>
        <v>0.27272727272727271</v>
      </c>
      <c r="J85" s="1">
        <f>COUNTIFS(Table2[Sub-Sector],Table3[[#This Row],[Sub-Sector]],Table2[% Away From Day Low],"&gt;=0.05")/Table3[[#This Row],[Count]]</f>
        <v>9.0909090909090912E-2</v>
      </c>
      <c r="K85" s="1">
        <f>COUNTIFS(Table2[Sub-Sector],Table3[[#This Row],[Sub-Sector]],Table2[% Away From Day High],"&lt;=0.05")/Table3[[#This Row],[Count]]</f>
        <v>1</v>
      </c>
      <c r="L85" s="1">
        <f>COUNTIFS(Table2[Sub-Sector],Table3[[#This Row],[Sub-Sector]],Table2[% Away From Current Week Low],"&gt;=0.05")/Table3[[#This Row],[Count]]</f>
        <v>0.36363636363636365</v>
      </c>
      <c r="M85" s="1">
        <f>COUNTIFS(Table2[Sub-Sector],Table3[[#This Row],[Sub-Sector]],Table2[% Away From Current Week High],"&lt;=0.05")/Table3[[#This Row],[Count]]</f>
        <v>0.72727272727272729</v>
      </c>
      <c r="N85" s="1">
        <f>COUNTIFS(Table2[Sub-Sector],Table3[[#This Row],[Sub-Sector]],Table2[% Away From Current Month Low],"&gt;=0.05")/Table3[[#This Row],[Count]]</f>
        <v>0.36363636363636365</v>
      </c>
      <c r="O85" s="1">
        <f>COUNTIFS(Table2[Sub-Sector],Table3[[#This Row],[Sub-Sector]],Table2[% Away From Current Month High],"&lt;=0.05")/Table3[[#This Row],[Count]]</f>
        <v>0</v>
      </c>
      <c r="P85" s="1">
        <f>COUNTIFS(Table2[Sub-Sector],Table3[[#This Row],[Sub-Sector]],Table2[% Away From 52W High],"&lt;=10")/Table3[[#This Row],[Count]]</f>
        <v>0</v>
      </c>
      <c r="Q85" s="1">
        <f>COUNTIFS(Table2[Sub-Sector],Table3[[#This Row],[Sub-Sector]],Table2[% Away From 52W Low],"&gt;=10")/Table3[[#This Row],[Count]]</f>
        <v>0.36363636363636365</v>
      </c>
      <c r="R85" s="1">
        <f>COUNTIFS(Table2[Sub-Sector],Table3[[#This Row],[Sub-Sector]],Table2[% Price above 20 EMA],"&gt;=0")/Table3[[#This Row],[Count]]</f>
        <v>0.18181818181818182</v>
      </c>
      <c r="S85" s="1">
        <f>COUNTIFS(Table2[Sub-Sector],Table3[[#This Row],[Sub-Sector]],Table2[% Price above 50 EMA],"&gt;=0")/Table3[[#This Row],[Count]]</f>
        <v>9.0909090909090912E-2</v>
      </c>
      <c r="T85" s="1">
        <f>COUNTIFS(Table2[Sub-Sector],Table3[[#This Row],[Sub-Sector]],Table2[% Price above 200 EMA],"&gt;=0")/Table3[[#This Row],[Count]]</f>
        <v>0</v>
      </c>
      <c r="U85" s="1">
        <f>COUNTIFS(Table2[Sub-Sector],Table3[[#This Row],[Sub-Sector]],Table2[Rate of Change - Zone],"Positive")/Table3[[#This Row],[Count]]</f>
        <v>0.18181818181818182</v>
      </c>
      <c r="V85" s="1">
        <f>COUNTIFS(Table2[Sub-Sector],Table3[[#This Row],[Sub-Sector]],Table2[Sharpe Ratio],"&gt;=0.10")/Table3[[#This Row],[Count]]</f>
        <v>0</v>
      </c>
      <c r="W8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560.5</v>
      </c>
      <c r="X85">
        <f>_xlfn.RANK.AVG(Table3[[#This Row],[Score]],Table3[Score],1)</f>
        <v>89</v>
      </c>
      <c r="Y8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308</v>
      </c>
      <c r="Z85">
        <f>_xlfn.RANK.AVG(Table3[[#This Row],[Score 2 ]],Table3[[Score 2 ]],1)</f>
        <v>84</v>
      </c>
    </row>
    <row r="86" spans="1:26" x14ac:dyDescent="0.3">
      <c r="A86" t="s">
        <v>188</v>
      </c>
      <c r="B86">
        <f>COUNTIFS(Table2[Sub-Sector],Table3[[#This Row],[Sub-Sector]])</f>
        <v>6</v>
      </c>
      <c r="C86" s="1">
        <f>COUNTIFS(Table2[Sub-Sector],Table3[[#This Row],[Sub-Sector]],Table2[Uptrend],"Uptrend")/Table3[[#This Row],[Count]]</f>
        <v>0</v>
      </c>
      <c r="D86" s="1">
        <f>COUNTIFS(Table2[Sub-Sector],Table3[[#This Row],[Sub-Sector]],Table2[1W Return vs Nifty],"&gt;=5")/Table3[[#This Row],[Count]]</f>
        <v>0</v>
      </c>
      <c r="E86" s="1">
        <f>COUNTIFS(Table2[Sub-Sector],Table3[[#This Row],[Sub-Sector]],Table2[1M Return vs Nifty],"&gt;=5")/Table3[[#This Row],[Count]]</f>
        <v>0</v>
      </c>
      <c r="F86" s="1">
        <f>COUNTIFS(Table2[Sub-Sector],Table3[[#This Row],[Sub-Sector]],Table2[6M Return vs Nifty],"&gt;=10")/Table3[[#This Row],[Count]]</f>
        <v>0</v>
      </c>
      <c r="G86" s="1">
        <f>COUNTIFS(Table2[Sub-Sector],Table3[[#This Row],[Sub-Sector]],Table2[1Y Return vs Nifty],"&gt;=10")/Table3[[#This Row],[Count]]</f>
        <v>0.16666666666666666</v>
      </c>
      <c r="H86" s="1">
        <f>COUNTIFS(Table2[Sub-Sector],Table3[[#This Row],[Sub-Sector]],Table2[RSI Exponential â€“ 14D],"&gt;=50")/Table3[[#This Row],[Count]]</f>
        <v>0</v>
      </c>
      <c r="I86" s="1">
        <f>COUNTIFS(Table2[Sub-Sector],Table3[[#This Row],[Sub-Sector]],Table2[Relative Volume],"&gt;=1")/Table3[[#This Row],[Count]]</f>
        <v>0.5</v>
      </c>
      <c r="J86" s="1">
        <f>COUNTIFS(Table2[Sub-Sector],Table3[[#This Row],[Sub-Sector]],Table2[% Away From Day Low],"&gt;=0.05")/Table3[[#This Row],[Count]]</f>
        <v>0.16666666666666666</v>
      </c>
      <c r="K86" s="1">
        <f>COUNTIFS(Table2[Sub-Sector],Table3[[#This Row],[Sub-Sector]],Table2[% Away From Day High],"&lt;=0.05")/Table3[[#This Row],[Count]]</f>
        <v>1</v>
      </c>
      <c r="L86" s="1">
        <f>COUNTIFS(Table2[Sub-Sector],Table3[[#This Row],[Sub-Sector]],Table2[% Away From Current Week Low],"&gt;=0.05")/Table3[[#This Row],[Count]]</f>
        <v>0.5</v>
      </c>
      <c r="M86" s="1">
        <f>COUNTIFS(Table2[Sub-Sector],Table3[[#This Row],[Sub-Sector]],Table2[% Away From Current Week High],"&lt;=0.05")/Table3[[#This Row],[Count]]</f>
        <v>0.16666666666666666</v>
      </c>
      <c r="N86" s="1">
        <f>COUNTIFS(Table2[Sub-Sector],Table3[[#This Row],[Sub-Sector]],Table2[% Away From Current Month Low],"&gt;=0.05")/Table3[[#This Row],[Count]]</f>
        <v>0.5</v>
      </c>
      <c r="O86" s="1">
        <f>COUNTIFS(Table2[Sub-Sector],Table3[[#This Row],[Sub-Sector]],Table2[% Away From Current Month High],"&lt;=0.05")/Table3[[#This Row],[Count]]</f>
        <v>0</v>
      </c>
      <c r="P86" s="1">
        <f>COUNTIFS(Table2[Sub-Sector],Table3[[#This Row],[Sub-Sector]],Table2[% Away From 52W High],"&lt;=10")/Table3[[#This Row],[Count]]</f>
        <v>0</v>
      </c>
      <c r="Q86" s="1">
        <f>COUNTIFS(Table2[Sub-Sector],Table3[[#This Row],[Sub-Sector]],Table2[% Away From 52W Low],"&gt;=10")/Table3[[#This Row],[Count]]</f>
        <v>0.66666666666666663</v>
      </c>
      <c r="R86" s="1">
        <f>COUNTIFS(Table2[Sub-Sector],Table3[[#This Row],[Sub-Sector]],Table2[% Price above 20 EMA],"&gt;=0")/Table3[[#This Row],[Count]]</f>
        <v>0</v>
      </c>
      <c r="S86" s="1">
        <f>COUNTIFS(Table2[Sub-Sector],Table3[[#This Row],[Sub-Sector]],Table2[% Price above 50 EMA],"&gt;=0")/Table3[[#This Row],[Count]]</f>
        <v>0</v>
      </c>
      <c r="T86" s="1">
        <f>COUNTIFS(Table2[Sub-Sector],Table3[[#This Row],[Sub-Sector]],Table2[% Price above 200 EMA],"&gt;=0")/Table3[[#This Row],[Count]]</f>
        <v>0</v>
      </c>
      <c r="U86" s="1">
        <f>COUNTIFS(Table2[Sub-Sector],Table3[[#This Row],[Sub-Sector]],Table2[Rate of Change - Zone],"Positive")/Table3[[#This Row],[Count]]</f>
        <v>0</v>
      </c>
      <c r="V86" s="1">
        <f>COUNTIFS(Table2[Sub-Sector],Table3[[#This Row],[Sub-Sector]],Table2[Sharpe Ratio],"&gt;=0.10")/Table3[[#This Row],[Count]]</f>
        <v>0</v>
      </c>
      <c r="W8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562.5</v>
      </c>
      <c r="X86">
        <f>_xlfn.RANK.AVG(Table3[[#This Row],[Score]],Table3[Score],1)</f>
        <v>90</v>
      </c>
      <c r="Y8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310</v>
      </c>
      <c r="Z86">
        <f>_xlfn.RANK.AVG(Table3[[#This Row],[Score 2 ]],Table3[[Score 2 ]],1)</f>
        <v>85</v>
      </c>
    </row>
    <row r="87" spans="1:26" x14ac:dyDescent="0.3">
      <c r="A87" t="s">
        <v>102</v>
      </c>
      <c r="B87">
        <f>COUNTIFS(Table2[Sub-Sector],Table3[[#This Row],[Sub-Sector]])</f>
        <v>2</v>
      </c>
      <c r="C87" s="1">
        <f>COUNTIFS(Table2[Sub-Sector],Table3[[#This Row],[Sub-Sector]],Table2[Uptrend],"Uptrend")/Table3[[#This Row],[Count]]</f>
        <v>0</v>
      </c>
      <c r="D87" s="1">
        <f>COUNTIFS(Table2[Sub-Sector],Table3[[#This Row],[Sub-Sector]],Table2[1W Return vs Nifty],"&gt;=5")/Table3[[#This Row],[Count]]</f>
        <v>0</v>
      </c>
      <c r="E87" s="1">
        <f>COUNTIFS(Table2[Sub-Sector],Table3[[#This Row],[Sub-Sector]],Table2[1M Return vs Nifty],"&gt;=5")/Table3[[#This Row],[Count]]</f>
        <v>0</v>
      </c>
      <c r="F87" s="1">
        <f>COUNTIFS(Table2[Sub-Sector],Table3[[#This Row],[Sub-Sector]],Table2[6M Return vs Nifty],"&gt;=10")/Table3[[#This Row],[Count]]</f>
        <v>0</v>
      </c>
      <c r="G87" s="1">
        <f>COUNTIFS(Table2[Sub-Sector],Table3[[#This Row],[Sub-Sector]],Table2[1Y Return vs Nifty],"&gt;=10")/Table3[[#This Row],[Count]]</f>
        <v>1</v>
      </c>
      <c r="H87" s="1">
        <f>COUNTIFS(Table2[Sub-Sector],Table3[[#This Row],[Sub-Sector]],Table2[RSI Exponential â€“ 14D],"&gt;=50")/Table3[[#This Row],[Count]]</f>
        <v>0.5</v>
      </c>
      <c r="I87" s="1">
        <f>COUNTIFS(Table2[Sub-Sector],Table3[[#This Row],[Sub-Sector]],Table2[Relative Volume],"&gt;=1")/Table3[[#This Row],[Count]]</f>
        <v>0</v>
      </c>
      <c r="J87" s="1">
        <f>COUNTIFS(Table2[Sub-Sector],Table3[[#This Row],[Sub-Sector]],Table2[% Away From Day Low],"&gt;=0.05")/Table3[[#This Row],[Count]]</f>
        <v>0</v>
      </c>
      <c r="K87" s="1">
        <f>COUNTIFS(Table2[Sub-Sector],Table3[[#This Row],[Sub-Sector]],Table2[% Away From Day High],"&lt;=0.05")/Table3[[#This Row],[Count]]</f>
        <v>1</v>
      </c>
      <c r="L87" s="1">
        <f>COUNTIFS(Table2[Sub-Sector],Table3[[#This Row],[Sub-Sector]],Table2[% Away From Current Week Low],"&gt;=0.05")/Table3[[#This Row],[Count]]</f>
        <v>0</v>
      </c>
      <c r="M87" s="1">
        <f>COUNTIFS(Table2[Sub-Sector],Table3[[#This Row],[Sub-Sector]],Table2[% Away From Current Week High],"&lt;=0.05")/Table3[[#This Row],[Count]]</f>
        <v>1</v>
      </c>
      <c r="N87" s="1">
        <f>COUNTIFS(Table2[Sub-Sector],Table3[[#This Row],[Sub-Sector]],Table2[% Away From Current Month Low],"&gt;=0.05")/Table3[[#This Row],[Count]]</f>
        <v>0</v>
      </c>
      <c r="O87" s="1">
        <f>COUNTIFS(Table2[Sub-Sector],Table3[[#This Row],[Sub-Sector]],Table2[% Away From Current Month High],"&lt;=0.05")/Table3[[#This Row],[Count]]</f>
        <v>0</v>
      </c>
      <c r="P87" s="1">
        <f>COUNTIFS(Table2[Sub-Sector],Table3[[#This Row],[Sub-Sector]],Table2[% Away From 52W High],"&lt;=10")/Table3[[#This Row],[Count]]</f>
        <v>0</v>
      </c>
      <c r="Q87" s="1">
        <f>COUNTIFS(Table2[Sub-Sector],Table3[[#This Row],[Sub-Sector]],Table2[% Away From 52W Low],"&gt;=10")/Table3[[#This Row],[Count]]</f>
        <v>1</v>
      </c>
      <c r="R87" s="1">
        <f>COUNTIFS(Table2[Sub-Sector],Table3[[#This Row],[Sub-Sector]],Table2[% Price above 20 EMA],"&gt;=0")/Table3[[#This Row],[Count]]</f>
        <v>0</v>
      </c>
      <c r="S87" s="1">
        <f>COUNTIFS(Table2[Sub-Sector],Table3[[#This Row],[Sub-Sector]],Table2[% Price above 50 EMA],"&gt;=0")/Table3[[#This Row],[Count]]</f>
        <v>0</v>
      </c>
      <c r="T87" s="1">
        <f>COUNTIFS(Table2[Sub-Sector],Table3[[#This Row],[Sub-Sector]],Table2[% Price above 200 EMA],"&gt;=0")/Table3[[#This Row],[Count]]</f>
        <v>0.5</v>
      </c>
      <c r="U87" s="1">
        <f>COUNTIFS(Table2[Sub-Sector],Table3[[#This Row],[Sub-Sector]],Table2[Rate of Change - Zone],"Positive")/Table3[[#This Row],[Count]]</f>
        <v>0</v>
      </c>
      <c r="V87" s="1">
        <f>COUNTIFS(Table2[Sub-Sector],Table3[[#This Row],[Sub-Sector]],Table2[Sharpe Ratio],"&gt;=0.10")/Table3[[#This Row],[Count]]</f>
        <v>0.5</v>
      </c>
      <c r="W8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7">
        <f>_xlfn.RANK.AVG(Table3[[#This Row],[Score]],Table3[Score],1)</f>
        <v>93</v>
      </c>
      <c r="Y8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7">
        <f>_xlfn.RANK.AVG(Table3[[#This Row],[Score 2 ]],Table3[[Score 2 ]],1)</f>
        <v>88</v>
      </c>
    </row>
    <row r="88" spans="1:26" x14ac:dyDescent="0.3">
      <c r="A88" t="s">
        <v>971</v>
      </c>
      <c r="B88">
        <f>COUNTIFS(Table2[Sub-Sector],Table3[[#This Row],[Sub-Sector]])</f>
        <v>2</v>
      </c>
      <c r="C88" s="1">
        <f>COUNTIFS(Table2[Sub-Sector],Table3[[#This Row],[Sub-Sector]],Table2[Uptrend],"Uptrend")/Table3[[#This Row],[Count]]</f>
        <v>0</v>
      </c>
      <c r="D88" s="1">
        <f>COUNTIFS(Table2[Sub-Sector],Table3[[#This Row],[Sub-Sector]],Table2[1W Return vs Nifty],"&gt;=5")/Table3[[#This Row],[Count]]</f>
        <v>0</v>
      </c>
      <c r="E88" s="1">
        <f>COUNTIFS(Table2[Sub-Sector],Table3[[#This Row],[Sub-Sector]],Table2[1M Return vs Nifty],"&gt;=5")/Table3[[#This Row],[Count]]</f>
        <v>0</v>
      </c>
      <c r="F88" s="1">
        <f>COUNTIFS(Table2[Sub-Sector],Table3[[#This Row],[Sub-Sector]],Table2[6M Return vs Nifty],"&gt;=10")/Table3[[#This Row],[Count]]</f>
        <v>0</v>
      </c>
      <c r="G88" s="1">
        <f>COUNTIFS(Table2[Sub-Sector],Table3[[#This Row],[Sub-Sector]],Table2[1Y Return vs Nifty],"&gt;=10")/Table3[[#This Row],[Count]]</f>
        <v>1</v>
      </c>
      <c r="H88" s="1">
        <f>COUNTIFS(Table2[Sub-Sector],Table3[[#This Row],[Sub-Sector]],Table2[RSI Exponential â€“ 14D],"&gt;=50")/Table3[[#This Row],[Count]]</f>
        <v>0</v>
      </c>
      <c r="I88" s="1">
        <f>COUNTIFS(Table2[Sub-Sector],Table3[[#This Row],[Sub-Sector]],Table2[Relative Volume],"&gt;=1")/Table3[[#This Row],[Count]]</f>
        <v>0</v>
      </c>
      <c r="J88" s="1">
        <f>COUNTIFS(Table2[Sub-Sector],Table3[[#This Row],[Sub-Sector]],Table2[% Away From Day Low],"&gt;=0.05")/Table3[[#This Row],[Count]]</f>
        <v>0</v>
      </c>
      <c r="K88" s="1">
        <f>COUNTIFS(Table2[Sub-Sector],Table3[[#This Row],[Sub-Sector]],Table2[% Away From Day High],"&lt;=0.05")/Table3[[#This Row],[Count]]</f>
        <v>1</v>
      </c>
      <c r="L88" s="1">
        <f>COUNTIFS(Table2[Sub-Sector],Table3[[#This Row],[Sub-Sector]],Table2[% Away From Current Week Low],"&gt;=0.05")/Table3[[#This Row],[Count]]</f>
        <v>0</v>
      </c>
      <c r="M88" s="1">
        <f>COUNTIFS(Table2[Sub-Sector],Table3[[#This Row],[Sub-Sector]],Table2[% Away From Current Week High],"&lt;=0.05")/Table3[[#This Row],[Count]]</f>
        <v>1</v>
      </c>
      <c r="N88" s="1">
        <f>COUNTIFS(Table2[Sub-Sector],Table3[[#This Row],[Sub-Sector]],Table2[% Away From Current Month Low],"&gt;=0.05")/Table3[[#This Row],[Count]]</f>
        <v>0.5</v>
      </c>
      <c r="O88" s="1">
        <f>COUNTIFS(Table2[Sub-Sector],Table3[[#This Row],[Sub-Sector]],Table2[% Away From Current Month High],"&lt;=0.05")/Table3[[#This Row],[Count]]</f>
        <v>0</v>
      </c>
      <c r="P88" s="1">
        <f>COUNTIFS(Table2[Sub-Sector],Table3[[#This Row],[Sub-Sector]],Table2[% Away From 52W High],"&lt;=10")/Table3[[#This Row],[Count]]</f>
        <v>0</v>
      </c>
      <c r="Q88" s="1">
        <f>COUNTIFS(Table2[Sub-Sector],Table3[[#This Row],[Sub-Sector]],Table2[% Away From 52W Low],"&gt;=10")/Table3[[#This Row],[Count]]</f>
        <v>1</v>
      </c>
      <c r="R88" s="1">
        <f>COUNTIFS(Table2[Sub-Sector],Table3[[#This Row],[Sub-Sector]],Table2[% Price above 20 EMA],"&gt;=0")/Table3[[#This Row],[Count]]</f>
        <v>0</v>
      </c>
      <c r="S88" s="1">
        <f>COUNTIFS(Table2[Sub-Sector],Table3[[#This Row],[Sub-Sector]],Table2[% Price above 50 EMA],"&gt;=0")/Table3[[#This Row],[Count]]</f>
        <v>0</v>
      </c>
      <c r="T88" s="1">
        <f>COUNTIFS(Table2[Sub-Sector],Table3[[#This Row],[Sub-Sector]],Table2[% Price above 200 EMA],"&gt;=0")/Table3[[#This Row],[Count]]</f>
        <v>0.5</v>
      </c>
      <c r="U88" s="1">
        <f>COUNTIFS(Table2[Sub-Sector],Table3[[#This Row],[Sub-Sector]],Table2[Rate of Change - Zone],"Positive")/Table3[[#This Row],[Count]]</f>
        <v>0</v>
      </c>
      <c r="V88" s="1">
        <f>COUNTIFS(Table2[Sub-Sector],Table3[[#This Row],[Sub-Sector]],Table2[Sharpe Ratio],"&gt;=0.10")/Table3[[#This Row],[Count]]</f>
        <v>0.5</v>
      </c>
      <c r="W8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8">
        <f>_xlfn.RANK.AVG(Table3[[#This Row],[Score]],Table3[Score],1)</f>
        <v>93</v>
      </c>
      <c r="Y8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8">
        <f>_xlfn.RANK.AVG(Table3[[#This Row],[Score 2 ]],Table3[[Score 2 ]],1)</f>
        <v>88</v>
      </c>
    </row>
    <row r="89" spans="1:26" x14ac:dyDescent="0.3">
      <c r="A89" t="s">
        <v>300</v>
      </c>
      <c r="B89">
        <f>COUNTIFS(Table2[Sub-Sector],Table3[[#This Row],[Sub-Sector]])</f>
        <v>1</v>
      </c>
      <c r="C89" s="1">
        <f>COUNTIFS(Table2[Sub-Sector],Table3[[#This Row],[Sub-Sector]],Table2[Uptrend],"Uptrend")/Table3[[#This Row],[Count]]</f>
        <v>0</v>
      </c>
      <c r="D89" s="1">
        <f>COUNTIFS(Table2[Sub-Sector],Table3[[#This Row],[Sub-Sector]],Table2[1W Return vs Nifty],"&gt;=5")/Table3[[#This Row],[Count]]</f>
        <v>0</v>
      </c>
      <c r="E89" s="1">
        <f>COUNTIFS(Table2[Sub-Sector],Table3[[#This Row],[Sub-Sector]],Table2[1M Return vs Nifty],"&gt;=5")/Table3[[#This Row],[Count]]</f>
        <v>0</v>
      </c>
      <c r="F89" s="1">
        <f>COUNTIFS(Table2[Sub-Sector],Table3[[#This Row],[Sub-Sector]],Table2[6M Return vs Nifty],"&gt;=10")/Table3[[#This Row],[Count]]</f>
        <v>0</v>
      </c>
      <c r="G89" s="1">
        <f>COUNTIFS(Table2[Sub-Sector],Table3[[#This Row],[Sub-Sector]],Table2[1Y Return vs Nifty],"&gt;=10")/Table3[[#This Row],[Count]]</f>
        <v>1</v>
      </c>
      <c r="H89" s="1">
        <f>COUNTIFS(Table2[Sub-Sector],Table3[[#This Row],[Sub-Sector]],Table2[RSI Exponential â€“ 14D],"&gt;=50")/Table3[[#This Row],[Count]]</f>
        <v>0</v>
      </c>
      <c r="I89" s="1">
        <f>COUNTIFS(Table2[Sub-Sector],Table3[[#This Row],[Sub-Sector]],Table2[Relative Volume],"&gt;=1")/Table3[[#This Row],[Count]]</f>
        <v>0</v>
      </c>
      <c r="J89" s="1">
        <f>COUNTIFS(Table2[Sub-Sector],Table3[[#This Row],[Sub-Sector]],Table2[% Away From Day Low],"&gt;=0.05")/Table3[[#This Row],[Count]]</f>
        <v>0</v>
      </c>
      <c r="K89" s="1">
        <f>COUNTIFS(Table2[Sub-Sector],Table3[[#This Row],[Sub-Sector]],Table2[% Away From Day High],"&lt;=0.05")/Table3[[#This Row],[Count]]</f>
        <v>1</v>
      </c>
      <c r="L89" s="1">
        <f>COUNTIFS(Table2[Sub-Sector],Table3[[#This Row],[Sub-Sector]],Table2[% Away From Current Week Low],"&gt;=0.05")/Table3[[#This Row],[Count]]</f>
        <v>0</v>
      </c>
      <c r="M89" s="1">
        <f>COUNTIFS(Table2[Sub-Sector],Table3[[#This Row],[Sub-Sector]],Table2[% Away From Current Week High],"&lt;=0.05")/Table3[[#This Row],[Count]]</f>
        <v>1</v>
      </c>
      <c r="N89" s="1">
        <f>COUNTIFS(Table2[Sub-Sector],Table3[[#This Row],[Sub-Sector]],Table2[% Away From Current Month Low],"&gt;=0.05")/Table3[[#This Row],[Count]]</f>
        <v>0</v>
      </c>
      <c r="O89" s="1">
        <f>COUNTIFS(Table2[Sub-Sector],Table3[[#This Row],[Sub-Sector]],Table2[% Away From Current Month High],"&lt;=0.05")/Table3[[#This Row],[Count]]</f>
        <v>0</v>
      </c>
      <c r="P89" s="1">
        <f>COUNTIFS(Table2[Sub-Sector],Table3[[#This Row],[Sub-Sector]],Table2[% Away From 52W High],"&lt;=10")/Table3[[#This Row],[Count]]</f>
        <v>0</v>
      </c>
      <c r="Q89" s="1">
        <f>COUNTIFS(Table2[Sub-Sector],Table3[[#This Row],[Sub-Sector]],Table2[% Away From 52W Low],"&gt;=10")/Table3[[#This Row],[Count]]</f>
        <v>1</v>
      </c>
      <c r="R89" s="1">
        <f>COUNTIFS(Table2[Sub-Sector],Table3[[#This Row],[Sub-Sector]],Table2[% Price above 20 EMA],"&gt;=0")/Table3[[#This Row],[Count]]</f>
        <v>0</v>
      </c>
      <c r="S89" s="1">
        <f>COUNTIFS(Table2[Sub-Sector],Table3[[#This Row],[Sub-Sector]],Table2[% Price above 50 EMA],"&gt;=0")/Table3[[#This Row],[Count]]</f>
        <v>0</v>
      </c>
      <c r="T89" s="1">
        <f>COUNTIFS(Table2[Sub-Sector],Table3[[#This Row],[Sub-Sector]],Table2[% Price above 200 EMA],"&gt;=0")/Table3[[#This Row],[Count]]</f>
        <v>0</v>
      </c>
      <c r="U89" s="1">
        <f>COUNTIFS(Table2[Sub-Sector],Table3[[#This Row],[Sub-Sector]],Table2[Rate of Change - Zone],"Positive")/Table3[[#This Row],[Count]]</f>
        <v>0</v>
      </c>
      <c r="V89" s="1">
        <f>COUNTIFS(Table2[Sub-Sector],Table3[[#This Row],[Sub-Sector]],Table2[Sharpe Ratio],"&gt;=0.10")/Table3[[#This Row],[Count]]</f>
        <v>0</v>
      </c>
      <c r="W8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89">
        <f>_xlfn.RANK.AVG(Table3[[#This Row],[Score]],Table3[Score],1)</f>
        <v>93</v>
      </c>
      <c r="Y8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89">
        <f>_xlfn.RANK.AVG(Table3[[#This Row],[Score 2 ]],Table3[[Score 2 ]],1)</f>
        <v>88</v>
      </c>
    </row>
    <row r="90" spans="1:26" x14ac:dyDescent="0.3">
      <c r="A90" t="s">
        <v>684</v>
      </c>
      <c r="B90">
        <f>COUNTIFS(Table2[Sub-Sector],Table3[[#This Row],[Sub-Sector]])</f>
        <v>1</v>
      </c>
      <c r="C90" s="1">
        <f>COUNTIFS(Table2[Sub-Sector],Table3[[#This Row],[Sub-Sector]],Table2[Uptrend],"Uptrend")/Table3[[#This Row],[Count]]</f>
        <v>0</v>
      </c>
      <c r="D90" s="1">
        <f>COUNTIFS(Table2[Sub-Sector],Table3[[#This Row],[Sub-Sector]],Table2[1W Return vs Nifty],"&gt;=5")/Table3[[#This Row],[Count]]</f>
        <v>0</v>
      </c>
      <c r="E90" s="1">
        <f>COUNTIFS(Table2[Sub-Sector],Table3[[#This Row],[Sub-Sector]],Table2[1M Return vs Nifty],"&gt;=5")/Table3[[#This Row],[Count]]</f>
        <v>0</v>
      </c>
      <c r="F90" s="1">
        <f>COUNTIFS(Table2[Sub-Sector],Table3[[#This Row],[Sub-Sector]],Table2[6M Return vs Nifty],"&gt;=10")/Table3[[#This Row],[Count]]</f>
        <v>0</v>
      </c>
      <c r="G90" s="1">
        <f>COUNTIFS(Table2[Sub-Sector],Table3[[#This Row],[Sub-Sector]],Table2[1Y Return vs Nifty],"&gt;=10")/Table3[[#This Row],[Count]]</f>
        <v>1</v>
      </c>
      <c r="H90" s="1">
        <f>COUNTIFS(Table2[Sub-Sector],Table3[[#This Row],[Sub-Sector]],Table2[RSI Exponential â€“ 14D],"&gt;=50")/Table3[[#This Row],[Count]]</f>
        <v>0</v>
      </c>
      <c r="I90" s="1">
        <f>COUNTIFS(Table2[Sub-Sector],Table3[[#This Row],[Sub-Sector]],Table2[Relative Volume],"&gt;=1")/Table3[[#This Row],[Count]]</f>
        <v>0</v>
      </c>
      <c r="J90" s="1">
        <f>COUNTIFS(Table2[Sub-Sector],Table3[[#This Row],[Sub-Sector]],Table2[% Away From Day Low],"&gt;=0.05")/Table3[[#This Row],[Count]]</f>
        <v>0</v>
      </c>
      <c r="K90" s="1">
        <f>COUNTIFS(Table2[Sub-Sector],Table3[[#This Row],[Sub-Sector]],Table2[% Away From Day High],"&lt;=0.05")/Table3[[#This Row],[Count]]</f>
        <v>1</v>
      </c>
      <c r="L90" s="1">
        <f>COUNTIFS(Table2[Sub-Sector],Table3[[#This Row],[Sub-Sector]],Table2[% Away From Current Week Low],"&gt;=0.05")/Table3[[#This Row],[Count]]</f>
        <v>0</v>
      </c>
      <c r="M90" s="1">
        <f>COUNTIFS(Table2[Sub-Sector],Table3[[#This Row],[Sub-Sector]],Table2[% Away From Current Week High],"&lt;=0.05")/Table3[[#This Row],[Count]]</f>
        <v>1</v>
      </c>
      <c r="N90" s="1">
        <f>COUNTIFS(Table2[Sub-Sector],Table3[[#This Row],[Sub-Sector]],Table2[% Away From Current Month Low],"&gt;=0.05")/Table3[[#This Row],[Count]]</f>
        <v>0</v>
      </c>
      <c r="O90" s="1">
        <f>COUNTIFS(Table2[Sub-Sector],Table3[[#This Row],[Sub-Sector]],Table2[% Away From Current Month High],"&lt;=0.05")/Table3[[#This Row],[Count]]</f>
        <v>0</v>
      </c>
      <c r="P90" s="1">
        <f>COUNTIFS(Table2[Sub-Sector],Table3[[#This Row],[Sub-Sector]],Table2[% Away From 52W High],"&lt;=10")/Table3[[#This Row],[Count]]</f>
        <v>0</v>
      </c>
      <c r="Q90" s="1">
        <f>COUNTIFS(Table2[Sub-Sector],Table3[[#This Row],[Sub-Sector]],Table2[% Away From 52W Low],"&gt;=10")/Table3[[#This Row],[Count]]</f>
        <v>1</v>
      </c>
      <c r="R90" s="1">
        <f>COUNTIFS(Table2[Sub-Sector],Table3[[#This Row],[Sub-Sector]],Table2[% Price above 20 EMA],"&gt;=0")/Table3[[#This Row],[Count]]</f>
        <v>0</v>
      </c>
      <c r="S90" s="1">
        <f>COUNTIFS(Table2[Sub-Sector],Table3[[#This Row],[Sub-Sector]],Table2[% Price above 50 EMA],"&gt;=0")/Table3[[#This Row],[Count]]</f>
        <v>0</v>
      </c>
      <c r="T90" s="1">
        <f>COUNTIFS(Table2[Sub-Sector],Table3[[#This Row],[Sub-Sector]],Table2[% Price above 200 EMA],"&gt;=0")/Table3[[#This Row],[Count]]</f>
        <v>0</v>
      </c>
      <c r="U90" s="1">
        <f>COUNTIFS(Table2[Sub-Sector],Table3[[#This Row],[Sub-Sector]],Table2[Rate of Change - Zone],"Positive")/Table3[[#This Row],[Count]]</f>
        <v>0</v>
      </c>
      <c r="V90" s="1">
        <f>COUNTIFS(Table2[Sub-Sector],Table3[[#This Row],[Sub-Sector]],Table2[Sharpe Ratio],"&gt;=0.10")/Table3[[#This Row],[Count]]</f>
        <v>0</v>
      </c>
      <c r="W9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90">
        <f>_xlfn.RANK.AVG(Table3[[#This Row],[Score]],Table3[Score],1)</f>
        <v>93</v>
      </c>
      <c r="Y9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0">
        <f>_xlfn.RANK.AVG(Table3[[#This Row],[Score 2 ]],Table3[[Score 2 ]],1)</f>
        <v>88</v>
      </c>
    </row>
    <row r="91" spans="1:26" x14ac:dyDescent="0.3">
      <c r="A91" t="s">
        <v>1811</v>
      </c>
      <c r="B91">
        <f>COUNTIFS(Table2[Sub-Sector],Table3[[#This Row],[Sub-Sector]])</f>
        <v>1</v>
      </c>
      <c r="C91" s="1">
        <f>COUNTIFS(Table2[Sub-Sector],Table3[[#This Row],[Sub-Sector]],Table2[Uptrend],"Uptrend")/Table3[[#This Row],[Count]]</f>
        <v>0</v>
      </c>
      <c r="D91" s="1">
        <f>COUNTIFS(Table2[Sub-Sector],Table3[[#This Row],[Sub-Sector]],Table2[1W Return vs Nifty],"&gt;=5")/Table3[[#This Row],[Count]]</f>
        <v>0</v>
      </c>
      <c r="E91" s="1">
        <f>COUNTIFS(Table2[Sub-Sector],Table3[[#This Row],[Sub-Sector]],Table2[1M Return vs Nifty],"&gt;=5")/Table3[[#This Row],[Count]]</f>
        <v>0</v>
      </c>
      <c r="F91" s="1">
        <f>COUNTIFS(Table2[Sub-Sector],Table3[[#This Row],[Sub-Sector]],Table2[6M Return vs Nifty],"&gt;=10")/Table3[[#This Row],[Count]]</f>
        <v>0</v>
      </c>
      <c r="G91" s="1">
        <f>COUNTIFS(Table2[Sub-Sector],Table3[[#This Row],[Sub-Sector]],Table2[1Y Return vs Nifty],"&gt;=10")/Table3[[#This Row],[Count]]</f>
        <v>1</v>
      </c>
      <c r="H91" s="1">
        <f>COUNTIFS(Table2[Sub-Sector],Table3[[#This Row],[Sub-Sector]],Table2[RSI Exponential â€“ 14D],"&gt;=50")/Table3[[#This Row],[Count]]</f>
        <v>0</v>
      </c>
      <c r="I91" s="1">
        <f>COUNTIFS(Table2[Sub-Sector],Table3[[#This Row],[Sub-Sector]],Table2[Relative Volume],"&gt;=1")/Table3[[#This Row],[Count]]</f>
        <v>0</v>
      </c>
      <c r="J91" s="1">
        <f>COUNTIFS(Table2[Sub-Sector],Table3[[#This Row],[Sub-Sector]],Table2[% Away From Day Low],"&gt;=0.05")/Table3[[#This Row],[Count]]</f>
        <v>0</v>
      </c>
      <c r="K91" s="1">
        <f>COUNTIFS(Table2[Sub-Sector],Table3[[#This Row],[Sub-Sector]],Table2[% Away From Day High],"&lt;=0.05")/Table3[[#This Row],[Count]]</f>
        <v>1</v>
      </c>
      <c r="L91" s="1">
        <f>COUNTIFS(Table2[Sub-Sector],Table3[[#This Row],[Sub-Sector]],Table2[% Away From Current Week Low],"&gt;=0.05")/Table3[[#This Row],[Count]]</f>
        <v>0</v>
      </c>
      <c r="M91" s="1">
        <f>COUNTIFS(Table2[Sub-Sector],Table3[[#This Row],[Sub-Sector]],Table2[% Away From Current Week High],"&lt;=0.05")/Table3[[#This Row],[Count]]</f>
        <v>0</v>
      </c>
      <c r="N91" s="1">
        <f>COUNTIFS(Table2[Sub-Sector],Table3[[#This Row],[Sub-Sector]],Table2[% Away From Current Month Low],"&gt;=0.05")/Table3[[#This Row],[Count]]</f>
        <v>0</v>
      </c>
      <c r="O91" s="1">
        <f>COUNTIFS(Table2[Sub-Sector],Table3[[#This Row],[Sub-Sector]],Table2[% Away From Current Month High],"&lt;=0.05")/Table3[[#This Row],[Count]]</f>
        <v>0</v>
      </c>
      <c r="P91" s="1">
        <f>COUNTIFS(Table2[Sub-Sector],Table3[[#This Row],[Sub-Sector]],Table2[% Away From 52W High],"&lt;=10")/Table3[[#This Row],[Count]]</f>
        <v>0</v>
      </c>
      <c r="Q91" s="1">
        <f>COUNTIFS(Table2[Sub-Sector],Table3[[#This Row],[Sub-Sector]],Table2[% Away From 52W Low],"&gt;=10")/Table3[[#This Row],[Count]]</f>
        <v>1</v>
      </c>
      <c r="R91" s="1">
        <f>COUNTIFS(Table2[Sub-Sector],Table3[[#This Row],[Sub-Sector]],Table2[% Price above 20 EMA],"&gt;=0")/Table3[[#This Row],[Count]]</f>
        <v>0</v>
      </c>
      <c r="S91" s="1">
        <f>COUNTIFS(Table2[Sub-Sector],Table3[[#This Row],[Sub-Sector]],Table2[% Price above 50 EMA],"&gt;=0")/Table3[[#This Row],[Count]]</f>
        <v>0</v>
      </c>
      <c r="T91" s="1">
        <f>COUNTIFS(Table2[Sub-Sector],Table3[[#This Row],[Sub-Sector]],Table2[% Price above 200 EMA],"&gt;=0")/Table3[[#This Row],[Count]]</f>
        <v>0</v>
      </c>
      <c r="U91" s="1">
        <f>COUNTIFS(Table2[Sub-Sector],Table3[[#This Row],[Sub-Sector]],Table2[Rate of Change - Zone],"Positive")/Table3[[#This Row],[Count]]</f>
        <v>0</v>
      </c>
      <c r="V91" s="1">
        <f>COUNTIFS(Table2[Sub-Sector],Table3[[#This Row],[Sub-Sector]],Table2[Sharpe Ratio],"&gt;=0.10")/Table3[[#This Row],[Count]]</f>
        <v>0</v>
      </c>
      <c r="W9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563.5</v>
      </c>
      <c r="X91">
        <f>_xlfn.RANK.AVG(Table3[[#This Row],[Score]],Table3[Score],1)</f>
        <v>93</v>
      </c>
      <c r="Y9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311</v>
      </c>
      <c r="Z91">
        <f>_xlfn.RANK.AVG(Table3[[#This Row],[Score 2 ]],Table3[[Score 2 ]],1)</f>
        <v>88</v>
      </c>
    </row>
    <row r="92" spans="1:26" x14ac:dyDescent="0.3">
      <c r="A92" t="s">
        <v>1056</v>
      </c>
      <c r="B92">
        <f>COUNTIFS(Table2[Sub-Sector],Table3[[#This Row],[Sub-Sector]])</f>
        <v>3</v>
      </c>
      <c r="C92" s="1">
        <f>COUNTIFS(Table2[Sub-Sector],Table3[[#This Row],[Sub-Sector]],Table2[Uptrend],"Uptrend")/Table3[[#This Row],[Count]]</f>
        <v>0.33333333333333331</v>
      </c>
      <c r="D92" s="1">
        <f>COUNTIFS(Table2[Sub-Sector],Table3[[#This Row],[Sub-Sector]],Table2[1W Return vs Nifty],"&gt;=5")/Table3[[#This Row],[Count]]</f>
        <v>0</v>
      </c>
      <c r="E92" s="1">
        <f>COUNTIFS(Table2[Sub-Sector],Table3[[#This Row],[Sub-Sector]],Table2[1M Return vs Nifty],"&gt;=5")/Table3[[#This Row],[Count]]</f>
        <v>0.66666666666666663</v>
      </c>
      <c r="F92" s="1">
        <f>COUNTIFS(Table2[Sub-Sector],Table3[[#This Row],[Sub-Sector]],Table2[6M Return vs Nifty],"&gt;=10")/Table3[[#This Row],[Count]]</f>
        <v>0.33333333333333331</v>
      </c>
      <c r="G92" s="1">
        <f>COUNTIFS(Table2[Sub-Sector],Table3[[#This Row],[Sub-Sector]],Table2[1Y Return vs Nifty],"&gt;=10")/Table3[[#This Row],[Count]]</f>
        <v>0.33333333333333331</v>
      </c>
      <c r="H92" s="1">
        <f>COUNTIFS(Table2[Sub-Sector],Table3[[#This Row],[Sub-Sector]],Table2[RSI Exponential â€“ 14D],"&gt;=50")/Table3[[#This Row],[Count]]</f>
        <v>0</v>
      </c>
      <c r="I92" s="1">
        <f>COUNTIFS(Table2[Sub-Sector],Table3[[#This Row],[Sub-Sector]],Table2[Relative Volume],"&gt;=1")/Table3[[#This Row],[Count]]</f>
        <v>0</v>
      </c>
      <c r="J92" s="1">
        <f>COUNTIFS(Table2[Sub-Sector],Table3[[#This Row],[Sub-Sector]],Table2[% Away From Day Low],"&gt;=0.05")/Table3[[#This Row],[Count]]</f>
        <v>0.33333333333333331</v>
      </c>
      <c r="K92" s="1">
        <f>COUNTIFS(Table2[Sub-Sector],Table3[[#This Row],[Sub-Sector]],Table2[% Away From Day High],"&lt;=0.05")/Table3[[#This Row],[Count]]</f>
        <v>1</v>
      </c>
      <c r="L92" s="1">
        <f>COUNTIFS(Table2[Sub-Sector],Table3[[#This Row],[Sub-Sector]],Table2[% Away From Current Week Low],"&gt;=0.05")/Table3[[#This Row],[Count]]</f>
        <v>0.33333333333333331</v>
      </c>
      <c r="M92" s="1">
        <f>COUNTIFS(Table2[Sub-Sector],Table3[[#This Row],[Sub-Sector]],Table2[% Away From Current Week High],"&lt;=0.05")/Table3[[#This Row],[Count]]</f>
        <v>0.33333333333333331</v>
      </c>
      <c r="N92" s="1">
        <f>COUNTIFS(Table2[Sub-Sector],Table3[[#This Row],[Sub-Sector]],Table2[% Away From Current Month Low],"&gt;=0.05")/Table3[[#This Row],[Count]]</f>
        <v>0.33333333333333331</v>
      </c>
      <c r="O92" s="1">
        <f>COUNTIFS(Table2[Sub-Sector],Table3[[#This Row],[Sub-Sector]],Table2[% Away From Current Month High],"&lt;=0.05")/Table3[[#This Row],[Count]]</f>
        <v>0.33333333333333331</v>
      </c>
      <c r="P92" s="1">
        <f>COUNTIFS(Table2[Sub-Sector],Table3[[#This Row],[Sub-Sector]],Table2[% Away From 52W High],"&lt;=10")/Table3[[#This Row],[Count]]</f>
        <v>0</v>
      </c>
      <c r="Q92" s="1">
        <f>COUNTIFS(Table2[Sub-Sector],Table3[[#This Row],[Sub-Sector]],Table2[% Away From 52W Low],"&gt;=10")/Table3[[#This Row],[Count]]</f>
        <v>1</v>
      </c>
      <c r="R92" s="1">
        <f>COUNTIFS(Table2[Sub-Sector],Table3[[#This Row],[Sub-Sector]],Table2[% Price above 20 EMA],"&gt;=0")/Table3[[#This Row],[Count]]</f>
        <v>0.33333333333333331</v>
      </c>
      <c r="S92" s="1">
        <f>COUNTIFS(Table2[Sub-Sector],Table3[[#This Row],[Sub-Sector]],Table2[% Price above 50 EMA],"&gt;=0")/Table3[[#This Row],[Count]]</f>
        <v>0.66666666666666663</v>
      </c>
      <c r="T92" s="1">
        <f>COUNTIFS(Table2[Sub-Sector],Table3[[#This Row],[Sub-Sector]],Table2[% Price above 200 EMA],"&gt;=0")/Table3[[#This Row],[Count]]</f>
        <v>0.33333333333333331</v>
      </c>
      <c r="U92" s="1">
        <f>COUNTIFS(Table2[Sub-Sector],Table3[[#This Row],[Sub-Sector]],Table2[Rate of Change - Zone],"Positive")/Table3[[#This Row],[Count]]</f>
        <v>0</v>
      </c>
      <c r="V92" s="1">
        <f>COUNTIFS(Table2[Sub-Sector],Table3[[#This Row],[Sub-Sector]],Table2[Sharpe Ratio],"&gt;=0.10")/Table3[[#This Row],[Count]]</f>
        <v>0.33333333333333331</v>
      </c>
      <c r="W9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422.5</v>
      </c>
      <c r="X92">
        <f>_xlfn.RANK.AVG(Table3[[#This Row],[Score]],Table3[Score],1)</f>
        <v>55</v>
      </c>
      <c r="Y9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2">
        <f>_xlfn.RANK.AVG(Table3[[#This Row],[Score 2 ]],Table3[[Score 2 ]],1)</f>
        <v>92.5</v>
      </c>
    </row>
    <row r="93" spans="1:26" x14ac:dyDescent="0.3">
      <c r="A93" t="s">
        <v>37</v>
      </c>
      <c r="B93">
        <f>COUNTIFS(Table2[Sub-Sector],Table3[[#This Row],[Sub-Sector]])</f>
        <v>3</v>
      </c>
      <c r="C93" s="1">
        <f>COUNTIFS(Table2[Sub-Sector],Table3[[#This Row],[Sub-Sector]],Table2[Uptrend],"Uptrend")/Table3[[#This Row],[Count]]</f>
        <v>0</v>
      </c>
      <c r="D93" s="1">
        <f>COUNTIFS(Table2[Sub-Sector],Table3[[#This Row],[Sub-Sector]],Table2[1W Return vs Nifty],"&gt;=5")/Table3[[#This Row],[Count]]</f>
        <v>0</v>
      </c>
      <c r="E93" s="1">
        <f>COUNTIFS(Table2[Sub-Sector],Table3[[#This Row],[Sub-Sector]],Table2[1M Return vs Nifty],"&gt;=5")/Table3[[#This Row],[Count]]</f>
        <v>0</v>
      </c>
      <c r="F93" s="1">
        <f>COUNTIFS(Table2[Sub-Sector],Table3[[#This Row],[Sub-Sector]],Table2[6M Return vs Nifty],"&gt;=10")/Table3[[#This Row],[Count]]</f>
        <v>0.33333333333333331</v>
      </c>
      <c r="G93" s="1">
        <f>COUNTIFS(Table2[Sub-Sector],Table3[[#This Row],[Sub-Sector]],Table2[1Y Return vs Nifty],"&gt;=10")/Table3[[#This Row],[Count]]</f>
        <v>0.33333333333333331</v>
      </c>
      <c r="H93" s="1">
        <f>COUNTIFS(Table2[Sub-Sector],Table3[[#This Row],[Sub-Sector]],Table2[RSI Exponential â€“ 14D],"&gt;=50")/Table3[[#This Row],[Count]]</f>
        <v>0.33333333333333331</v>
      </c>
      <c r="I93" s="1">
        <f>COUNTIFS(Table2[Sub-Sector],Table3[[#This Row],[Sub-Sector]],Table2[Relative Volume],"&gt;=1")/Table3[[#This Row],[Count]]</f>
        <v>0</v>
      </c>
      <c r="J93" s="1">
        <f>COUNTIFS(Table2[Sub-Sector],Table3[[#This Row],[Sub-Sector]],Table2[% Away From Day Low],"&gt;=0.05")/Table3[[#This Row],[Count]]</f>
        <v>0</v>
      </c>
      <c r="K93" s="1">
        <f>COUNTIFS(Table2[Sub-Sector],Table3[[#This Row],[Sub-Sector]],Table2[% Away From Day High],"&lt;=0.05")/Table3[[#This Row],[Count]]</f>
        <v>0.66666666666666663</v>
      </c>
      <c r="L93" s="1">
        <f>COUNTIFS(Table2[Sub-Sector],Table3[[#This Row],[Sub-Sector]],Table2[% Away From Current Week Low],"&gt;=0.05")/Table3[[#This Row],[Count]]</f>
        <v>0</v>
      </c>
      <c r="M93" s="1">
        <f>COUNTIFS(Table2[Sub-Sector],Table3[[#This Row],[Sub-Sector]],Table2[% Away From Current Week High],"&lt;=0.05")/Table3[[#This Row],[Count]]</f>
        <v>0.66666666666666663</v>
      </c>
      <c r="N93" s="1">
        <f>COUNTIFS(Table2[Sub-Sector],Table3[[#This Row],[Sub-Sector]],Table2[% Away From Current Month Low],"&gt;=0.05")/Table3[[#This Row],[Count]]</f>
        <v>0</v>
      </c>
      <c r="O93" s="1">
        <f>COUNTIFS(Table2[Sub-Sector],Table3[[#This Row],[Sub-Sector]],Table2[% Away From Current Month High],"&lt;=0.05")/Table3[[#This Row],[Count]]</f>
        <v>0.33333333333333331</v>
      </c>
      <c r="P93" s="1">
        <f>COUNTIFS(Table2[Sub-Sector],Table3[[#This Row],[Sub-Sector]],Table2[% Away From 52W High],"&lt;=10")/Table3[[#This Row],[Count]]</f>
        <v>0</v>
      </c>
      <c r="Q93" s="1">
        <f>COUNTIFS(Table2[Sub-Sector],Table3[[#This Row],[Sub-Sector]],Table2[% Away From 52W Low],"&gt;=10")/Table3[[#This Row],[Count]]</f>
        <v>0.66666666666666663</v>
      </c>
      <c r="R93" s="1">
        <f>COUNTIFS(Table2[Sub-Sector],Table3[[#This Row],[Sub-Sector]],Table2[% Price above 20 EMA],"&gt;=0")/Table3[[#This Row],[Count]]</f>
        <v>0</v>
      </c>
      <c r="S93" s="1">
        <f>COUNTIFS(Table2[Sub-Sector],Table3[[#This Row],[Sub-Sector]],Table2[% Price above 50 EMA],"&gt;=0")/Table3[[#This Row],[Count]]</f>
        <v>0</v>
      </c>
      <c r="T93" s="1">
        <f>COUNTIFS(Table2[Sub-Sector],Table3[[#This Row],[Sub-Sector]],Table2[% Price above 200 EMA],"&gt;=0")/Table3[[#This Row],[Count]]</f>
        <v>0.66666666666666663</v>
      </c>
      <c r="U93" s="1">
        <f>COUNTIFS(Table2[Sub-Sector],Table3[[#This Row],[Sub-Sector]],Table2[Rate of Change - Zone],"Positive")/Table3[[#This Row],[Count]]</f>
        <v>0</v>
      </c>
      <c r="V93" s="1">
        <f>COUNTIFS(Table2[Sub-Sector],Table3[[#This Row],[Sub-Sector]],Table2[Sharpe Ratio],"&gt;=0.10")/Table3[[#This Row],[Count]]</f>
        <v>0.66666666666666663</v>
      </c>
      <c r="W9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3">
        <f>_xlfn.RANK.AVG(Table3[[#This Row],[Score]],Table3[Score],1)</f>
        <v>97</v>
      </c>
      <c r="Y9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3">
        <f>_xlfn.RANK.AVG(Table3[[#This Row],[Score 2 ]],Table3[[Score 2 ]],1)</f>
        <v>92.5</v>
      </c>
    </row>
    <row r="94" spans="1:26" x14ac:dyDescent="0.3">
      <c r="A94" t="s">
        <v>938</v>
      </c>
      <c r="B94">
        <f>COUNTIFS(Table2[Sub-Sector],Table3[[#This Row],[Sub-Sector]])</f>
        <v>3</v>
      </c>
      <c r="C94" s="1">
        <f>COUNTIFS(Table2[Sub-Sector],Table3[[#This Row],[Sub-Sector]],Table2[Uptrend],"Uptrend")/Table3[[#This Row],[Count]]</f>
        <v>0</v>
      </c>
      <c r="D94" s="1">
        <f>COUNTIFS(Table2[Sub-Sector],Table3[[#This Row],[Sub-Sector]],Table2[1W Return vs Nifty],"&gt;=5")/Table3[[#This Row],[Count]]</f>
        <v>0</v>
      </c>
      <c r="E94" s="1">
        <f>COUNTIFS(Table2[Sub-Sector],Table3[[#This Row],[Sub-Sector]],Table2[1M Return vs Nifty],"&gt;=5")/Table3[[#This Row],[Count]]</f>
        <v>0</v>
      </c>
      <c r="F94" s="1">
        <f>COUNTIFS(Table2[Sub-Sector],Table3[[#This Row],[Sub-Sector]],Table2[6M Return vs Nifty],"&gt;=10")/Table3[[#This Row],[Count]]</f>
        <v>0.33333333333333331</v>
      </c>
      <c r="G94" s="1">
        <f>COUNTIFS(Table2[Sub-Sector],Table3[[#This Row],[Sub-Sector]],Table2[1Y Return vs Nifty],"&gt;=10")/Table3[[#This Row],[Count]]</f>
        <v>0.33333333333333331</v>
      </c>
      <c r="H94" s="1">
        <f>COUNTIFS(Table2[Sub-Sector],Table3[[#This Row],[Sub-Sector]],Table2[RSI Exponential â€“ 14D],"&gt;=50")/Table3[[#This Row],[Count]]</f>
        <v>0</v>
      </c>
      <c r="I94" s="1">
        <f>COUNTIFS(Table2[Sub-Sector],Table3[[#This Row],[Sub-Sector]],Table2[Relative Volume],"&gt;=1")/Table3[[#This Row],[Count]]</f>
        <v>0</v>
      </c>
      <c r="J94" s="1">
        <f>COUNTIFS(Table2[Sub-Sector],Table3[[#This Row],[Sub-Sector]],Table2[% Away From Day Low],"&gt;=0.05")/Table3[[#This Row],[Count]]</f>
        <v>0</v>
      </c>
      <c r="K94" s="1">
        <f>COUNTIFS(Table2[Sub-Sector],Table3[[#This Row],[Sub-Sector]],Table2[% Away From Day High],"&lt;=0.05")/Table3[[#This Row],[Count]]</f>
        <v>1</v>
      </c>
      <c r="L94" s="1">
        <f>COUNTIFS(Table2[Sub-Sector],Table3[[#This Row],[Sub-Sector]],Table2[% Away From Current Week Low],"&gt;=0.05")/Table3[[#This Row],[Count]]</f>
        <v>0.33333333333333331</v>
      </c>
      <c r="M94" s="1">
        <f>COUNTIFS(Table2[Sub-Sector],Table3[[#This Row],[Sub-Sector]],Table2[% Away From Current Week High],"&lt;=0.05")/Table3[[#This Row],[Count]]</f>
        <v>0.66666666666666663</v>
      </c>
      <c r="N94" s="1">
        <f>COUNTIFS(Table2[Sub-Sector],Table3[[#This Row],[Sub-Sector]],Table2[% Away From Current Month Low],"&gt;=0.05")/Table3[[#This Row],[Count]]</f>
        <v>0.33333333333333331</v>
      </c>
      <c r="O94" s="1">
        <f>COUNTIFS(Table2[Sub-Sector],Table3[[#This Row],[Sub-Sector]],Table2[% Away From Current Month High],"&lt;=0.05")/Table3[[#This Row],[Count]]</f>
        <v>0</v>
      </c>
      <c r="P94" s="1">
        <f>COUNTIFS(Table2[Sub-Sector],Table3[[#This Row],[Sub-Sector]],Table2[% Away From 52W High],"&lt;=10")/Table3[[#This Row],[Count]]</f>
        <v>0</v>
      </c>
      <c r="Q94" s="1">
        <f>COUNTIFS(Table2[Sub-Sector],Table3[[#This Row],[Sub-Sector]],Table2[% Away From 52W Low],"&gt;=10")/Table3[[#This Row],[Count]]</f>
        <v>1</v>
      </c>
      <c r="R94" s="1">
        <f>COUNTIFS(Table2[Sub-Sector],Table3[[#This Row],[Sub-Sector]],Table2[% Price above 20 EMA],"&gt;=0")/Table3[[#This Row],[Count]]</f>
        <v>0</v>
      </c>
      <c r="S94" s="1">
        <f>COUNTIFS(Table2[Sub-Sector],Table3[[#This Row],[Sub-Sector]],Table2[% Price above 50 EMA],"&gt;=0")/Table3[[#This Row],[Count]]</f>
        <v>0</v>
      </c>
      <c r="T94" s="1">
        <f>COUNTIFS(Table2[Sub-Sector],Table3[[#This Row],[Sub-Sector]],Table2[% Price above 200 EMA],"&gt;=0")/Table3[[#This Row],[Count]]</f>
        <v>0.33333333333333331</v>
      </c>
      <c r="U94" s="1">
        <f>COUNTIFS(Table2[Sub-Sector],Table3[[#This Row],[Sub-Sector]],Table2[Rate of Change - Zone],"Positive")/Table3[[#This Row],[Count]]</f>
        <v>0</v>
      </c>
      <c r="V94" s="1">
        <f>COUNTIFS(Table2[Sub-Sector],Table3[[#This Row],[Sub-Sector]],Table2[Sharpe Ratio],"&gt;=0.10")/Table3[[#This Row],[Count]]</f>
        <v>0</v>
      </c>
      <c r="W9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4">
        <f>_xlfn.RANK.AVG(Table3[[#This Row],[Score]],Table3[Score],1)</f>
        <v>97</v>
      </c>
      <c r="Y9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4">
        <f>_xlfn.RANK.AVG(Table3[[#This Row],[Score 2 ]],Table3[[Score 2 ]],1)</f>
        <v>92.5</v>
      </c>
    </row>
    <row r="95" spans="1:26" x14ac:dyDescent="0.3">
      <c r="A95" t="s">
        <v>126</v>
      </c>
      <c r="B95">
        <f>COUNTIFS(Table2[Sub-Sector],Table3[[#This Row],[Sub-Sector]])</f>
        <v>3</v>
      </c>
      <c r="C95" s="1">
        <f>COUNTIFS(Table2[Sub-Sector],Table3[[#This Row],[Sub-Sector]],Table2[Uptrend],"Uptrend")/Table3[[#This Row],[Count]]</f>
        <v>0</v>
      </c>
      <c r="D95" s="1">
        <f>COUNTIFS(Table2[Sub-Sector],Table3[[#This Row],[Sub-Sector]],Table2[1W Return vs Nifty],"&gt;=5")/Table3[[#This Row],[Count]]</f>
        <v>0</v>
      </c>
      <c r="E95" s="1">
        <f>COUNTIFS(Table2[Sub-Sector],Table3[[#This Row],[Sub-Sector]],Table2[1M Return vs Nifty],"&gt;=5")/Table3[[#This Row],[Count]]</f>
        <v>0</v>
      </c>
      <c r="F95" s="1">
        <f>COUNTIFS(Table2[Sub-Sector],Table3[[#This Row],[Sub-Sector]],Table2[6M Return vs Nifty],"&gt;=10")/Table3[[#This Row],[Count]]</f>
        <v>0.33333333333333331</v>
      </c>
      <c r="G95" s="1">
        <f>COUNTIFS(Table2[Sub-Sector],Table3[[#This Row],[Sub-Sector]],Table2[1Y Return vs Nifty],"&gt;=10")/Table3[[#This Row],[Count]]</f>
        <v>0.33333333333333331</v>
      </c>
      <c r="H95" s="1">
        <f>COUNTIFS(Table2[Sub-Sector],Table3[[#This Row],[Sub-Sector]],Table2[RSI Exponential â€“ 14D],"&gt;=50")/Table3[[#This Row],[Count]]</f>
        <v>0</v>
      </c>
      <c r="I95" s="1">
        <f>COUNTIFS(Table2[Sub-Sector],Table3[[#This Row],[Sub-Sector]],Table2[Relative Volume],"&gt;=1")/Table3[[#This Row],[Count]]</f>
        <v>0</v>
      </c>
      <c r="J95" s="1">
        <f>COUNTIFS(Table2[Sub-Sector],Table3[[#This Row],[Sub-Sector]],Table2[% Away From Day Low],"&gt;=0.05")/Table3[[#This Row],[Count]]</f>
        <v>0</v>
      </c>
      <c r="K95" s="1">
        <f>COUNTIFS(Table2[Sub-Sector],Table3[[#This Row],[Sub-Sector]],Table2[% Away From Day High],"&lt;=0.05")/Table3[[#This Row],[Count]]</f>
        <v>1</v>
      </c>
      <c r="L95" s="1">
        <f>COUNTIFS(Table2[Sub-Sector],Table3[[#This Row],[Sub-Sector]],Table2[% Away From Current Week Low],"&gt;=0.05")/Table3[[#This Row],[Count]]</f>
        <v>0</v>
      </c>
      <c r="M95" s="1">
        <f>COUNTIFS(Table2[Sub-Sector],Table3[[#This Row],[Sub-Sector]],Table2[% Away From Current Week High],"&lt;=0.05")/Table3[[#This Row],[Count]]</f>
        <v>0.66666666666666663</v>
      </c>
      <c r="N95" s="1">
        <f>COUNTIFS(Table2[Sub-Sector],Table3[[#This Row],[Sub-Sector]],Table2[% Away From Current Month Low],"&gt;=0.05")/Table3[[#This Row],[Count]]</f>
        <v>0</v>
      </c>
      <c r="O95" s="1">
        <f>COUNTIFS(Table2[Sub-Sector],Table3[[#This Row],[Sub-Sector]],Table2[% Away From Current Month High],"&lt;=0.05")/Table3[[#This Row],[Count]]</f>
        <v>0</v>
      </c>
      <c r="P95" s="1">
        <f>COUNTIFS(Table2[Sub-Sector],Table3[[#This Row],[Sub-Sector]],Table2[% Away From 52W High],"&lt;=10")/Table3[[#This Row],[Count]]</f>
        <v>0</v>
      </c>
      <c r="Q95" s="1">
        <f>COUNTIFS(Table2[Sub-Sector],Table3[[#This Row],[Sub-Sector]],Table2[% Away From 52W Low],"&gt;=10")/Table3[[#This Row],[Count]]</f>
        <v>0.66666666666666663</v>
      </c>
      <c r="R95" s="1">
        <f>COUNTIFS(Table2[Sub-Sector],Table3[[#This Row],[Sub-Sector]],Table2[% Price above 20 EMA],"&gt;=0")/Table3[[#This Row],[Count]]</f>
        <v>0</v>
      </c>
      <c r="S95" s="1">
        <f>COUNTIFS(Table2[Sub-Sector],Table3[[#This Row],[Sub-Sector]],Table2[% Price above 50 EMA],"&gt;=0")/Table3[[#This Row],[Count]]</f>
        <v>0</v>
      </c>
      <c r="T95" s="1">
        <f>COUNTIFS(Table2[Sub-Sector],Table3[[#This Row],[Sub-Sector]],Table2[% Price above 200 EMA],"&gt;=0")/Table3[[#This Row],[Count]]</f>
        <v>0.33333333333333331</v>
      </c>
      <c r="U95" s="1">
        <f>COUNTIFS(Table2[Sub-Sector],Table3[[#This Row],[Sub-Sector]],Table2[Rate of Change - Zone],"Positive")/Table3[[#This Row],[Count]]</f>
        <v>0</v>
      </c>
      <c r="V95" s="1">
        <f>COUNTIFS(Table2[Sub-Sector],Table3[[#This Row],[Sub-Sector]],Table2[Sharpe Ratio],"&gt;=0.10")/Table3[[#This Row],[Count]]</f>
        <v>0.66666666666666663</v>
      </c>
      <c r="W9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565.5</v>
      </c>
      <c r="X95">
        <f>_xlfn.RANK.AVG(Table3[[#This Row],[Score]],Table3[Score],1)</f>
        <v>97</v>
      </c>
      <c r="Y9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313</v>
      </c>
      <c r="Z95">
        <f>_xlfn.RANK.AVG(Table3[[#This Row],[Score 2 ]],Table3[[Score 2 ]],1)</f>
        <v>92.5</v>
      </c>
    </row>
    <row r="96" spans="1:26" x14ac:dyDescent="0.3">
      <c r="A96" t="s">
        <v>364</v>
      </c>
      <c r="B96">
        <f>COUNTIFS(Table2[Sub-Sector],Table3[[#This Row],[Sub-Sector]])</f>
        <v>1</v>
      </c>
      <c r="C96" s="1">
        <f>COUNTIFS(Table2[Sub-Sector],Table3[[#This Row],[Sub-Sector]],Table2[Uptrend],"Uptrend")/Table3[[#This Row],[Count]]</f>
        <v>0</v>
      </c>
      <c r="D96" s="1">
        <f>COUNTIFS(Table2[Sub-Sector],Table3[[#This Row],[Sub-Sector]],Table2[1W Return vs Nifty],"&gt;=5")/Table3[[#This Row],[Count]]</f>
        <v>0</v>
      </c>
      <c r="E96" s="1">
        <f>COUNTIFS(Table2[Sub-Sector],Table3[[#This Row],[Sub-Sector]],Table2[1M Return vs Nifty],"&gt;=5")/Table3[[#This Row],[Count]]</f>
        <v>0</v>
      </c>
      <c r="F96" s="1">
        <f>COUNTIFS(Table2[Sub-Sector],Table3[[#This Row],[Sub-Sector]],Table2[6M Return vs Nifty],"&gt;=10")/Table3[[#This Row],[Count]]</f>
        <v>0</v>
      </c>
      <c r="G96" s="1">
        <f>COUNTIFS(Table2[Sub-Sector],Table3[[#This Row],[Sub-Sector]],Table2[1Y Return vs Nifty],"&gt;=10")/Table3[[#This Row],[Count]]</f>
        <v>0</v>
      </c>
      <c r="H96" s="1">
        <f>COUNTIFS(Table2[Sub-Sector],Table3[[#This Row],[Sub-Sector]],Table2[RSI Exponential â€“ 14D],"&gt;=50")/Table3[[#This Row],[Count]]</f>
        <v>0</v>
      </c>
      <c r="I96" s="1">
        <f>COUNTIFS(Table2[Sub-Sector],Table3[[#This Row],[Sub-Sector]],Table2[Relative Volume],"&gt;=1")/Table3[[#This Row],[Count]]</f>
        <v>1</v>
      </c>
      <c r="J96" s="1">
        <f>COUNTIFS(Table2[Sub-Sector],Table3[[#This Row],[Sub-Sector]],Table2[% Away From Day Low],"&gt;=0.05")/Table3[[#This Row],[Count]]</f>
        <v>0</v>
      </c>
      <c r="K96" s="1">
        <f>COUNTIFS(Table2[Sub-Sector],Table3[[#This Row],[Sub-Sector]],Table2[% Away From Day High],"&lt;=0.05")/Table3[[#This Row],[Count]]</f>
        <v>1</v>
      </c>
      <c r="L96" s="1">
        <f>COUNTIFS(Table2[Sub-Sector],Table3[[#This Row],[Sub-Sector]],Table2[% Away From Current Week Low],"&gt;=0.05")/Table3[[#This Row],[Count]]</f>
        <v>0</v>
      </c>
      <c r="M96" s="1">
        <f>COUNTIFS(Table2[Sub-Sector],Table3[[#This Row],[Sub-Sector]],Table2[% Away From Current Week High],"&lt;=0.05")/Table3[[#This Row],[Count]]</f>
        <v>1</v>
      </c>
      <c r="N96" s="1">
        <f>COUNTIFS(Table2[Sub-Sector],Table3[[#This Row],[Sub-Sector]],Table2[% Away From Current Month Low],"&gt;=0.05")/Table3[[#This Row],[Count]]</f>
        <v>0</v>
      </c>
      <c r="O96" s="1">
        <f>COUNTIFS(Table2[Sub-Sector],Table3[[#This Row],[Sub-Sector]],Table2[% Away From Current Month High],"&lt;=0.05")/Table3[[#This Row],[Count]]</f>
        <v>0</v>
      </c>
      <c r="P96" s="1">
        <f>COUNTIFS(Table2[Sub-Sector],Table3[[#This Row],[Sub-Sector]],Table2[% Away From 52W High],"&lt;=10")/Table3[[#This Row],[Count]]</f>
        <v>0</v>
      </c>
      <c r="Q96" s="1">
        <f>COUNTIFS(Table2[Sub-Sector],Table3[[#This Row],[Sub-Sector]],Table2[% Away From 52W Low],"&gt;=10")/Table3[[#This Row],[Count]]</f>
        <v>1</v>
      </c>
      <c r="R96" s="1">
        <f>COUNTIFS(Table2[Sub-Sector],Table3[[#This Row],[Sub-Sector]],Table2[% Price above 20 EMA],"&gt;=0")/Table3[[#This Row],[Count]]</f>
        <v>0</v>
      </c>
      <c r="S96" s="1">
        <f>COUNTIFS(Table2[Sub-Sector],Table3[[#This Row],[Sub-Sector]],Table2[% Price above 50 EMA],"&gt;=0")/Table3[[#This Row],[Count]]</f>
        <v>0</v>
      </c>
      <c r="T96" s="1">
        <f>COUNTIFS(Table2[Sub-Sector],Table3[[#This Row],[Sub-Sector]],Table2[% Price above 200 EMA],"&gt;=0")/Table3[[#This Row],[Count]]</f>
        <v>0</v>
      </c>
      <c r="U96" s="1">
        <f>COUNTIFS(Table2[Sub-Sector],Table3[[#This Row],[Sub-Sector]],Table2[Rate of Change - Zone],"Positive")/Table3[[#This Row],[Count]]</f>
        <v>0</v>
      </c>
      <c r="V96" s="1">
        <f>COUNTIFS(Table2[Sub-Sector],Table3[[#This Row],[Sub-Sector]],Table2[Sharpe Ratio],"&gt;=0.10")/Table3[[#This Row],[Count]]</f>
        <v>1</v>
      </c>
      <c r="W9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6">
        <f>_xlfn.RANK.AVG(Table3[[#This Row],[Score]],Table3[Score],1)</f>
        <v>100.5</v>
      </c>
      <c r="Y9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6">
        <f>_xlfn.RANK.AVG(Table3[[#This Row],[Score 2 ]],Table3[[Score 2 ]],1)</f>
        <v>96.5</v>
      </c>
    </row>
    <row r="97" spans="1:26" x14ac:dyDescent="0.3">
      <c r="A97" t="s">
        <v>348</v>
      </c>
      <c r="B97">
        <f>COUNTIFS(Table2[Sub-Sector],Table3[[#This Row],[Sub-Sector]])</f>
        <v>1</v>
      </c>
      <c r="C97" s="1">
        <f>COUNTIFS(Table2[Sub-Sector],Table3[[#This Row],[Sub-Sector]],Table2[Uptrend],"Uptrend")/Table3[[#This Row],[Count]]</f>
        <v>0</v>
      </c>
      <c r="D97" s="1">
        <f>COUNTIFS(Table2[Sub-Sector],Table3[[#This Row],[Sub-Sector]],Table2[1W Return vs Nifty],"&gt;=5")/Table3[[#This Row],[Count]]</f>
        <v>0</v>
      </c>
      <c r="E97" s="1">
        <f>COUNTIFS(Table2[Sub-Sector],Table3[[#This Row],[Sub-Sector]],Table2[1M Return vs Nifty],"&gt;=5")/Table3[[#This Row],[Count]]</f>
        <v>0</v>
      </c>
      <c r="F97" s="1">
        <f>COUNTIFS(Table2[Sub-Sector],Table3[[#This Row],[Sub-Sector]],Table2[6M Return vs Nifty],"&gt;=10")/Table3[[#This Row],[Count]]</f>
        <v>0</v>
      </c>
      <c r="G97" s="1">
        <f>COUNTIFS(Table2[Sub-Sector],Table3[[#This Row],[Sub-Sector]],Table2[1Y Return vs Nifty],"&gt;=10")/Table3[[#This Row],[Count]]</f>
        <v>0</v>
      </c>
      <c r="H97" s="1">
        <f>COUNTIFS(Table2[Sub-Sector],Table3[[#This Row],[Sub-Sector]],Table2[RSI Exponential â€“ 14D],"&gt;=50")/Table3[[#This Row],[Count]]</f>
        <v>0</v>
      </c>
      <c r="I97" s="1">
        <f>COUNTIFS(Table2[Sub-Sector],Table3[[#This Row],[Sub-Sector]],Table2[Relative Volume],"&gt;=1")/Table3[[#This Row],[Count]]</f>
        <v>1</v>
      </c>
      <c r="J97" s="1">
        <f>COUNTIFS(Table2[Sub-Sector],Table3[[#This Row],[Sub-Sector]],Table2[% Away From Day Low],"&gt;=0.05")/Table3[[#This Row],[Count]]</f>
        <v>0</v>
      </c>
      <c r="K97" s="1">
        <f>COUNTIFS(Table2[Sub-Sector],Table3[[#This Row],[Sub-Sector]],Table2[% Away From Day High],"&lt;=0.05")/Table3[[#This Row],[Count]]</f>
        <v>1</v>
      </c>
      <c r="L97" s="1">
        <f>COUNTIFS(Table2[Sub-Sector],Table3[[#This Row],[Sub-Sector]],Table2[% Away From Current Week Low],"&gt;=0.05")/Table3[[#This Row],[Count]]</f>
        <v>0</v>
      </c>
      <c r="M97" s="1">
        <f>COUNTIFS(Table2[Sub-Sector],Table3[[#This Row],[Sub-Sector]],Table2[% Away From Current Week High],"&lt;=0.05")/Table3[[#This Row],[Count]]</f>
        <v>0</v>
      </c>
      <c r="N97" s="1">
        <f>COUNTIFS(Table2[Sub-Sector],Table3[[#This Row],[Sub-Sector]],Table2[% Away From Current Month Low],"&gt;=0.05")/Table3[[#This Row],[Count]]</f>
        <v>0</v>
      </c>
      <c r="O97" s="1">
        <f>COUNTIFS(Table2[Sub-Sector],Table3[[#This Row],[Sub-Sector]],Table2[% Away From Current Month High],"&lt;=0.05")/Table3[[#This Row],[Count]]</f>
        <v>0</v>
      </c>
      <c r="P97" s="1">
        <f>COUNTIFS(Table2[Sub-Sector],Table3[[#This Row],[Sub-Sector]],Table2[% Away From 52W High],"&lt;=10")/Table3[[#This Row],[Count]]</f>
        <v>0</v>
      </c>
      <c r="Q97" s="1">
        <f>COUNTIFS(Table2[Sub-Sector],Table3[[#This Row],[Sub-Sector]],Table2[% Away From 52W Low],"&gt;=10")/Table3[[#This Row],[Count]]</f>
        <v>0</v>
      </c>
      <c r="R97" s="1">
        <f>COUNTIFS(Table2[Sub-Sector],Table3[[#This Row],[Sub-Sector]],Table2[% Price above 20 EMA],"&gt;=0")/Table3[[#This Row],[Count]]</f>
        <v>0</v>
      </c>
      <c r="S97" s="1">
        <f>COUNTIFS(Table2[Sub-Sector],Table3[[#This Row],[Sub-Sector]],Table2[% Price above 50 EMA],"&gt;=0")/Table3[[#This Row],[Count]]</f>
        <v>0</v>
      </c>
      <c r="T97" s="1">
        <f>COUNTIFS(Table2[Sub-Sector],Table3[[#This Row],[Sub-Sector]],Table2[% Price above 200 EMA],"&gt;=0")/Table3[[#This Row],[Count]]</f>
        <v>0</v>
      </c>
      <c r="U97" s="1">
        <f>COUNTIFS(Table2[Sub-Sector],Table3[[#This Row],[Sub-Sector]],Table2[Rate of Change - Zone],"Positive")/Table3[[#This Row],[Count]]</f>
        <v>0</v>
      </c>
      <c r="V97" s="1">
        <f>COUNTIFS(Table2[Sub-Sector],Table3[[#This Row],[Sub-Sector]],Table2[Sharpe Ratio],"&gt;=0.10")/Table3[[#This Row],[Count]]</f>
        <v>0</v>
      </c>
      <c r="W9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7">
        <f>_xlfn.RANK.AVG(Table3[[#This Row],[Score]],Table3[Score],1)</f>
        <v>100.5</v>
      </c>
      <c r="Y9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7">
        <f>_xlfn.RANK.AVG(Table3[[#This Row],[Score 2 ]],Table3[[Score 2 ]],1)</f>
        <v>96.5</v>
      </c>
    </row>
    <row r="98" spans="1:26" x14ac:dyDescent="0.3">
      <c r="A98" t="s">
        <v>558</v>
      </c>
      <c r="B98">
        <f>COUNTIFS(Table2[Sub-Sector],Table3[[#This Row],[Sub-Sector]])</f>
        <v>1</v>
      </c>
      <c r="C98" s="1">
        <f>COUNTIFS(Table2[Sub-Sector],Table3[[#This Row],[Sub-Sector]],Table2[Uptrend],"Uptrend")/Table3[[#This Row],[Count]]</f>
        <v>0</v>
      </c>
      <c r="D98" s="1">
        <f>COUNTIFS(Table2[Sub-Sector],Table3[[#This Row],[Sub-Sector]],Table2[1W Return vs Nifty],"&gt;=5")/Table3[[#This Row],[Count]]</f>
        <v>0</v>
      </c>
      <c r="E98" s="1">
        <f>COUNTIFS(Table2[Sub-Sector],Table3[[#This Row],[Sub-Sector]],Table2[1M Return vs Nifty],"&gt;=5")/Table3[[#This Row],[Count]]</f>
        <v>0</v>
      </c>
      <c r="F98" s="1">
        <f>COUNTIFS(Table2[Sub-Sector],Table3[[#This Row],[Sub-Sector]],Table2[6M Return vs Nifty],"&gt;=10")/Table3[[#This Row],[Count]]</f>
        <v>0</v>
      </c>
      <c r="G98" s="1">
        <f>COUNTIFS(Table2[Sub-Sector],Table3[[#This Row],[Sub-Sector]],Table2[1Y Return vs Nifty],"&gt;=10")/Table3[[#This Row],[Count]]</f>
        <v>0</v>
      </c>
      <c r="H98" s="1">
        <f>COUNTIFS(Table2[Sub-Sector],Table3[[#This Row],[Sub-Sector]],Table2[RSI Exponential â€“ 14D],"&gt;=50")/Table3[[#This Row],[Count]]</f>
        <v>0</v>
      </c>
      <c r="I98" s="1">
        <f>COUNTIFS(Table2[Sub-Sector],Table3[[#This Row],[Sub-Sector]],Table2[Relative Volume],"&gt;=1")/Table3[[#This Row],[Count]]</f>
        <v>1</v>
      </c>
      <c r="J98" s="1">
        <f>COUNTIFS(Table2[Sub-Sector],Table3[[#This Row],[Sub-Sector]],Table2[% Away From Day Low],"&gt;=0.05")/Table3[[#This Row],[Count]]</f>
        <v>0</v>
      </c>
      <c r="K98" s="1">
        <f>COUNTIFS(Table2[Sub-Sector],Table3[[#This Row],[Sub-Sector]],Table2[% Away From Day High],"&lt;=0.05")/Table3[[#This Row],[Count]]</f>
        <v>1</v>
      </c>
      <c r="L98" s="1">
        <f>COUNTIFS(Table2[Sub-Sector],Table3[[#This Row],[Sub-Sector]],Table2[% Away From Current Week Low],"&gt;=0.05")/Table3[[#This Row],[Count]]</f>
        <v>0</v>
      </c>
      <c r="M98" s="1">
        <f>COUNTIFS(Table2[Sub-Sector],Table3[[#This Row],[Sub-Sector]],Table2[% Away From Current Week High],"&lt;=0.05")/Table3[[#This Row],[Count]]</f>
        <v>0</v>
      </c>
      <c r="N98" s="1">
        <f>COUNTIFS(Table2[Sub-Sector],Table3[[#This Row],[Sub-Sector]],Table2[% Away From Current Month Low],"&gt;=0.05")/Table3[[#This Row],[Count]]</f>
        <v>0</v>
      </c>
      <c r="O98" s="1">
        <f>COUNTIFS(Table2[Sub-Sector],Table3[[#This Row],[Sub-Sector]],Table2[% Away From Current Month High],"&lt;=0.05")/Table3[[#This Row],[Count]]</f>
        <v>0</v>
      </c>
      <c r="P98" s="1">
        <f>COUNTIFS(Table2[Sub-Sector],Table3[[#This Row],[Sub-Sector]],Table2[% Away From 52W High],"&lt;=10")/Table3[[#This Row],[Count]]</f>
        <v>0</v>
      </c>
      <c r="Q98" s="1">
        <f>COUNTIFS(Table2[Sub-Sector],Table3[[#This Row],[Sub-Sector]],Table2[% Away From 52W Low],"&gt;=10")/Table3[[#This Row],[Count]]</f>
        <v>0</v>
      </c>
      <c r="R98" s="1">
        <f>COUNTIFS(Table2[Sub-Sector],Table3[[#This Row],[Sub-Sector]],Table2[% Price above 20 EMA],"&gt;=0")/Table3[[#This Row],[Count]]</f>
        <v>0</v>
      </c>
      <c r="S98" s="1">
        <f>COUNTIFS(Table2[Sub-Sector],Table3[[#This Row],[Sub-Sector]],Table2[% Price above 50 EMA],"&gt;=0")/Table3[[#This Row],[Count]]</f>
        <v>0</v>
      </c>
      <c r="T98" s="1">
        <f>COUNTIFS(Table2[Sub-Sector],Table3[[#This Row],[Sub-Sector]],Table2[% Price above 200 EMA],"&gt;=0")/Table3[[#This Row],[Count]]</f>
        <v>0</v>
      </c>
      <c r="U98" s="1">
        <f>COUNTIFS(Table2[Sub-Sector],Table3[[#This Row],[Sub-Sector]],Table2[Rate of Change - Zone],"Positive")/Table3[[#This Row],[Count]]</f>
        <v>0</v>
      </c>
      <c r="V98" s="1">
        <f>COUNTIFS(Table2[Sub-Sector],Table3[[#This Row],[Sub-Sector]],Table2[Sharpe Ratio],"&gt;=0.10")/Table3[[#This Row],[Count]]</f>
        <v>0</v>
      </c>
      <c r="W9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8">
        <f>_xlfn.RANK.AVG(Table3[[#This Row],[Score]],Table3[Score],1)</f>
        <v>100.5</v>
      </c>
      <c r="Y9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8">
        <f>_xlfn.RANK.AVG(Table3[[#This Row],[Score 2 ]],Table3[[Score 2 ]],1)</f>
        <v>96.5</v>
      </c>
    </row>
    <row r="99" spans="1:26" x14ac:dyDescent="0.3">
      <c r="A99" t="s">
        <v>1475</v>
      </c>
      <c r="B99">
        <f>COUNTIFS(Table2[Sub-Sector],Table3[[#This Row],[Sub-Sector]])</f>
        <v>1</v>
      </c>
      <c r="C99" s="1">
        <f>COUNTIFS(Table2[Sub-Sector],Table3[[#This Row],[Sub-Sector]],Table2[Uptrend],"Uptrend")/Table3[[#This Row],[Count]]</f>
        <v>0</v>
      </c>
      <c r="D99" s="1">
        <f>COUNTIFS(Table2[Sub-Sector],Table3[[#This Row],[Sub-Sector]],Table2[1W Return vs Nifty],"&gt;=5")/Table3[[#This Row],[Count]]</f>
        <v>0</v>
      </c>
      <c r="E99" s="1">
        <f>COUNTIFS(Table2[Sub-Sector],Table3[[#This Row],[Sub-Sector]],Table2[1M Return vs Nifty],"&gt;=5")/Table3[[#This Row],[Count]]</f>
        <v>0</v>
      </c>
      <c r="F99" s="1">
        <f>COUNTIFS(Table2[Sub-Sector],Table3[[#This Row],[Sub-Sector]],Table2[6M Return vs Nifty],"&gt;=10")/Table3[[#This Row],[Count]]</f>
        <v>0</v>
      </c>
      <c r="G99" s="1">
        <f>COUNTIFS(Table2[Sub-Sector],Table3[[#This Row],[Sub-Sector]],Table2[1Y Return vs Nifty],"&gt;=10")/Table3[[#This Row],[Count]]</f>
        <v>0</v>
      </c>
      <c r="H99" s="1">
        <f>COUNTIFS(Table2[Sub-Sector],Table3[[#This Row],[Sub-Sector]],Table2[RSI Exponential â€“ 14D],"&gt;=50")/Table3[[#This Row],[Count]]</f>
        <v>0</v>
      </c>
      <c r="I99" s="1">
        <f>COUNTIFS(Table2[Sub-Sector],Table3[[#This Row],[Sub-Sector]],Table2[Relative Volume],"&gt;=1")/Table3[[#This Row],[Count]]</f>
        <v>1</v>
      </c>
      <c r="J99" s="1">
        <f>COUNTIFS(Table2[Sub-Sector],Table3[[#This Row],[Sub-Sector]],Table2[% Away From Day Low],"&gt;=0.05")/Table3[[#This Row],[Count]]</f>
        <v>0</v>
      </c>
      <c r="K99" s="1">
        <f>COUNTIFS(Table2[Sub-Sector],Table3[[#This Row],[Sub-Sector]],Table2[% Away From Day High],"&lt;=0.05")/Table3[[#This Row],[Count]]</f>
        <v>1</v>
      </c>
      <c r="L99" s="1">
        <f>COUNTIFS(Table2[Sub-Sector],Table3[[#This Row],[Sub-Sector]],Table2[% Away From Current Week Low],"&gt;=0.05")/Table3[[#This Row],[Count]]</f>
        <v>0</v>
      </c>
      <c r="M99" s="1">
        <f>COUNTIFS(Table2[Sub-Sector],Table3[[#This Row],[Sub-Sector]],Table2[% Away From Current Week High],"&lt;=0.05")/Table3[[#This Row],[Count]]</f>
        <v>1</v>
      </c>
      <c r="N99" s="1">
        <f>COUNTIFS(Table2[Sub-Sector],Table3[[#This Row],[Sub-Sector]],Table2[% Away From Current Month Low],"&gt;=0.05")/Table3[[#This Row],[Count]]</f>
        <v>0</v>
      </c>
      <c r="O99" s="1">
        <f>COUNTIFS(Table2[Sub-Sector],Table3[[#This Row],[Sub-Sector]],Table2[% Away From Current Month High],"&lt;=0.05")/Table3[[#This Row],[Count]]</f>
        <v>0</v>
      </c>
      <c r="P99" s="1">
        <f>COUNTIFS(Table2[Sub-Sector],Table3[[#This Row],[Sub-Sector]],Table2[% Away From 52W High],"&lt;=10")/Table3[[#This Row],[Count]]</f>
        <v>0</v>
      </c>
      <c r="Q99" s="1">
        <f>COUNTIFS(Table2[Sub-Sector],Table3[[#This Row],[Sub-Sector]],Table2[% Away From 52W Low],"&gt;=10")/Table3[[#This Row],[Count]]</f>
        <v>0</v>
      </c>
      <c r="R99" s="1">
        <f>COUNTIFS(Table2[Sub-Sector],Table3[[#This Row],[Sub-Sector]],Table2[% Price above 20 EMA],"&gt;=0")/Table3[[#This Row],[Count]]</f>
        <v>0</v>
      </c>
      <c r="S99" s="1">
        <f>COUNTIFS(Table2[Sub-Sector],Table3[[#This Row],[Sub-Sector]],Table2[% Price above 50 EMA],"&gt;=0")/Table3[[#This Row],[Count]]</f>
        <v>0</v>
      </c>
      <c r="T99" s="1">
        <f>COUNTIFS(Table2[Sub-Sector],Table3[[#This Row],[Sub-Sector]],Table2[% Price above 200 EMA],"&gt;=0")/Table3[[#This Row],[Count]]</f>
        <v>0</v>
      </c>
      <c r="U99" s="1">
        <f>COUNTIFS(Table2[Sub-Sector],Table3[[#This Row],[Sub-Sector]],Table2[Rate of Change - Zone],"Positive")/Table3[[#This Row],[Count]]</f>
        <v>0</v>
      </c>
      <c r="V99" s="1">
        <f>COUNTIFS(Table2[Sub-Sector],Table3[[#This Row],[Sub-Sector]],Table2[Sharpe Ratio],"&gt;=0.10")/Table3[[#This Row],[Count]]</f>
        <v>0</v>
      </c>
      <c r="W9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566.5</v>
      </c>
      <c r="X99">
        <f>_xlfn.RANK.AVG(Table3[[#This Row],[Score]],Table3[Score],1)</f>
        <v>100.5</v>
      </c>
      <c r="Y9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314</v>
      </c>
      <c r="Z99">
        <f>_xlfn.RANK.AVG(Table3[[#This Row],[Score 2 ]],Table3[[Score 2 ]],1)</f>
        <v>96.5</v>
      </c>
    </row>
    <row r="100" spans="1:26" x14ac:dyDescent="0.3">
      <c r="A100" t="s">
        <v>1376</v>
      </c>
      <c r="B100">
        <f>COUNTIFS(Table2[Sub-Sector],Table3[[#This Row],[Sub-Sector]])</f>
        <v>1</v>
      </c>
      <c r="C100" s="1">
        <f>COUNTIFS(Table2[Sub-Sector],Table3[[#This Row],[Sub-Sector]],Table2[Uptrend],"Uptrend")/Table3[[#This Row],[Count]]</f>
        <v>0</v>
      </c>
      <c r="D100" s="1">
        <f>COUNTIFS(Table2[Sub-Sector],Table3[[#This Row],[Sub-Sector]],Table2[1W Return vs Nifty],"&gt;=5")/Table3[[#This Row],[Count]]</f>
        <v>0</v>
      </c>
      <c r="E100" s="1">
        <f>COUNTIFS(Table2[Sub-Sector],Table3[[#This Row],[Sub-Sector]],Table2[1M Return vs Nifty],"&gt;=5")/Table3[[#This Row],[Count]]</f>
        <v>0</v>
      </c>
      <c r="F100" s="1">
        <f>COUNTIFS(Table2[Sub-Sector],Table3[[#This Row],[Sub-Sector]],Table2[6M Return vs Nifty],"&gt;=10")/Table3[[#This Row],[Count]]</f>
        <v>1</v>
      </c>
      <c r="G100" s="1">
        <f>COUNTIFS(Table2[Sub-Sector],Table3[[#This Row],[Sub-Sector]],Table2[1Y Return vs Nifty],"&gt;=10")/Table3[[#This Row],[Count]]</f>
        <v>0</v>
      </c>
      <c r="H100" s="1">
        <f>COUNTIFS(Table2[Sub-Sector],Table3[[#This Row],[Sub-Sector]],Table2[RSI Exponential â€“ 14D],"&gt;=50")/Table3[[#This Row],[Count]]</f>
        <v>0</v>
      </c>
      <c r="I100" s="1">
        <f>COUNTIFS(Table2[Sub-Sector],Table3[[#This Row],[Sub-Sector]],Table2[Relative Volume],"&gt;=1")/Table3[[#This Row],[Count]]</f>
        <v>0</v>
      </c>
      <c r="J100" s="1">
        <f>COUNTIFS(Table2[Sub-Sector],Table3[[#This Row],[Sub-Sector]],Table2[% Away From Day Low],"&gt;=0.05")/Table3[[#This Row],[Count]]</f>
        <v>0</v>
      </c>
      <c r="K100" s="1">
        <f>COUNTIFS(Table2[Sub-Sector],Table3[[#This Row],[Sub-Sector]],Table2[% Away From Day High],"&lt;=0.05")/Table3[[#This Row],[Count]]</f>
        <v>1</v>
      </c>
      <c r="L100" s="1">
        <f>COUNTIFS(Table2[Sub-Sector],Table3[[#This Row],[Sub-Sector]],Table2[% Away From Current Week Low],"&gt;=0.05")/Table3[[#This Row],[Count]]</f>
        <v>0</v>
      </c>
      <c r="M100" s="1">
        <f>COUNTIFS(Table2[Sub-Sector],Table3[[#This Row],[Sub-Sector]],Table2[% Away From Current Week High],"&lt;=0.05")/Table3[[#This Row],[Count]]</f>
        <v>1</v>
      </c>
      <c r="N100" s="1">
        <f>COUNTIFS(Table2[Sub-Sector],Table3[[#This Row],[Sub-Sector]],Table2[% Away From Current Month Low],"&gt;=0.05")/Table3[[#This Row],[Count]]</f>
        <v>0</v>
      </c>
      <c r="O100" s="1">
        <f>COUNTIFS(Table2[Sub-Sector],Table3[[#This Row],[Sub-Sector]],Table2[% Away From Current Month High],"&lt;=0.05")/Table3[[#This Row],[Count]]</f>
        <v>0</v>
      </c>
      <c r="P100" s="1">
        <f>COUNTIFS(Table2[Sub-Sector],Table3[[#This Row],[Sub-Sector]],Table2[% Away From 52W High],"&lt;=10")/Table3[[#This Row],[Count]]</f>
        <v>0</v>
      </c>
      <c r="Q100" s="1">
        <f>COUNTIFS(Table2[Sub-Sector],Table3[[#This Row],[Sub-Sector]],Table2[% Away From 52W Low],"&gt;=10")/Table3[[#This Row],[Count]]</f>
        <v>1</v>
      </c>
      <c r="R100" s="1">
        <f>COUNTIFS(Table2[Sub-Sector],Table3[[#This Row],[Sub-Sector]],Table2[% Price above 20 EMA],"&gt;=0")/Table3[[#This Row],[Count]]</f>
        <v>0</v>
      </c>
      <c r="S100" s="1">
        <f>COUNTIFS(Table2[Sub-Sector],Table3[[#This Row],[Sub-Sector]],Table2[% Price above 50 EMA],"&gt;=0")/Table3[[#This Row],[Count]]</f>
        <v>0</v>
      </c>
      <c r="T100" s="1">
        <f>COUNTIFS(Table2[Sub-Sector],Table3[[#This Row],[Sub-Sector]],Table2[% Price above 200 EMA],"&gt;=0")/Table3[[#This Row],[Count]]</f>
        <v>1</v>
      </c>
      <c r="U100" s="1">
        <f>COUNTIFS(Table2[Sub-Sector],Table3[[#This Row],[Sub-Sector]],Table2[Rate of Change - Zone],"Positive")/Table3[[#This Row],[Count]]</f>
        <v>0</v>
      </c>
      <c r="V100" s="1">
        <f>COUNTIFS(Table2[Sub-Sector],Table3[[#This Row],[Sub-Sector]],Table2[Sharpe Ratio],"&gt;=0.10")/Table3[[#This Row],[Count]]</f>
        <v>1</v>
      </c>
      <c r="W10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568.5</v>
      </c>
      <c r="X100">
        <f>_xlfn.RANK.AVG(Table3[[#This Row],[Score]],Table3[Score],1)</f>
        <v>103</v>
      </c>
      <c r="Y10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316</v>
      </c>
      <c r="Z100">
        <f>_xlfn.RANK.AVG(Table3[[#This Row],[Score 2 ]],Table3[[Score 2 ]],1)</f>
        <v>99</v>
      </c>
    </row>
    <row r="101" spans="1:26" x14ac:dyDescent="0.3">
      <c r="A101" t="s">
        <v>1767</v>
      </c>
      <c r="B101">
        <f>COUNTIFS(Table2[Sub-Sector],Table3[[#This Row],[Sub-Sector]])</f>
        <v>1</v>
      </c>
      <c r="C101" s="1">
        <f>COUNTIFS(Table2[Sub-Sector],Table3[[#This Row],[Sub-Sector]],Table2[Uptrend],"Uptrend")/Table3[[#This Row],[Count]]</f>
        <v>0</v>
      </c>
      <c r="D101" s="1">
        <f>COUNTIFS(Table2[Sub-Sector],Table3[[#This Row],[Sub-Sector]],Table2[1W Return vs Nifty],"&gt;=5")/Table3[[#This Row],[Count]]</f>
        <v>0</v>
      </c>
      <c r="E101" s="1">
        <f>COUNTIFS(Table2[Sub-Sector],Table3[[#This Row],[Sub-Sector]],Table2[1M Return vs Nifty],"&gt;=5")/Table3[[#This Row],[Count]]</f>
        <v>1</v>
      </c>
      <c r="F101" s="1">
        <f>COUNTIFS(Table2[Sub-Sector],Table3[[#This Row],[Sub-Sector]],Table2[6M Return vs Nifty],"&gt;=10")/Table3[[#This Row],[Count]]</f>
        <v>0</v>
      </c>
      <c r="G101" s="1">
        <f>COUNTIFS(Table2[Sub-Sector],Table3[[#This Row],[Sub-Sector]],Table2[1Y Return vs Nifty],"&gt;=10")/Table3[[#This Row],[Count]]</f>
        <v>0</v>
      </c>
      <c r="H101" s="1">
        <f>COUNTIFS(Table2[Sub-Sector],Table3[[#This Row],[Sub-Sector]],Table2[RSI Exponential â€“ 14D],"&gt;=50")/Table3[[#This Row],[Count]]</f>
        <v>1</v>
      </c>
      <c r="I101" s="1">
        <f>COUNTIFS(Table2[Sub-Sector],Table3[[#This Row],[Sub-Sector]],Table2[Relative Volume],"&gt;=1")/Table3[[#This Row],[Count]]</f>
        <v>0</v>
      </c>
      <c r="J101" s="1">
        <f>COUNTIFS(Table2[Sub-Sector],Table3[[#This Row],[Sub-Sector]],Table2[% Away From Day Low],"&gt;=0.05")/Table3[[#This Row],[Count]]</f>
        <v>0</v>
      </c>
      <c r="K101" s="1">
        <f>COUNTIFS(Table2[Sub-Sector],Table3[[#This Row],[Sub-Sector]],Table2[% Away From Day High],"&lt;=0.05")/Table3[[#This Row],[Count]]</f>
        <v>1</v>
      </c>
      <c r="L101" s="1">
        <f>COUNTIFS(Table2[Sub-Sector],Table3[[#This Row],[Sub-Sector]],Table2[% Away From Current Week Low],"&gt;=0.05")/Table3[[#This Row],[Count]]</f>
        <v>0</v>
      </c>
      <c r="M101" s="1">
        <f>COUNTIFS(Table2[Sub-Sector],Table3[[#This Row],[Sub-Sector]],Table2[% Away From Current Week High],"&lt;=0.05")/Table3[[#This Row],[Count]]</f>
        <v>0</v>
      </c>
      <c r="N101" s="1">
        <f>COUNTIFS(Table2[Sub-Sector],Table3[[#This Row],[Sub-Sector]],Table2[% Away From Current Month Low],"&gt;=0.05")/Table3[[#This Row],[Count]]</f>
        <v>0</v>
      </c>
      <c r="O101" s="1">
        <f>COUNTIFS(Table2[Sub-Sector],Table3[[#This Row],[Sub-Sector]],Table2[% Away From Current Month High],"&lt;=0.05")/Table3[[#This Row],[Count]]</f>
        <v>0</v>
      </c>
      <c r="P101" s="1">
        <f>COUNTIFS(Table2[Sub-Sector],Table3[[#This Row],[Sub-Sector]],Table2[% Away From 52W High],"&lt;=10")/Table3[[#This Row],[Count]]</f>
        <v>0</v>
      </c>
      <c r="Q101" s="1">
        <f>COUNTIFS(Table2[Sub-Sector],Table3[[#This Row],[Sub-Sector]],Table2[% Away From 52W Low],"&gt;=10")/Table3[[#This Row],[Count]]</f>
        <v>1</v>
      </c>
      <c r="R101" s="1">
        <f>COUNTIFS(Table2[Sub-Sector],Table3[[#This Row],[Sub-Sector]],Table2[% Price above 20 EMA],"&gt;=0")/Table3[[#This Row],[Count]]</f>
        <v>0</v>
      </c>
      <c r="S101" s="1">
        <f>COUNTIFS(Table2[Sub-Sector],Table3[[#This Row],[Sub-Sector]],Table2[% Price above 50 EMA],"&gt;=0")/Table3[[#This Row],[Count]]</f>
        <v>0</v>
      </c>
      <c r="T101" s="1">
        <f>COUNTIFS(Table2[Sub-Sector],Table3[[#This Row],[Sub-Sector]],Table2[% Price above 200 EMA],"&gt;=0")/Table3[[#This Row],[Count]]</f>
        <v>0</v>
      </c>
      <c r="U101" s="1">
        <f>COUNTIFS(Table2[Sub-Sector],Table3[[#This Row],[Sub-Sector]],Table2[Rate of Change - Zone],"Positive")/Table3[[#This Row],[Count]]</f>
        <v>1</v>
      </c>
      <c r="V101" s="1">
        <f>COUNTIFS(Table2[Sub-Sector],Table3[[#This Row],[Sub-Sector]],Table2[Sharpe Ratio],"&gt;=0.10")/Table3[[#This Row],[Count]]</f>
        <v>0</v>
      </c>
      <c r="W10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488</v>
      </c>
      <c r="X101">
        <f>_xlfn.RANK.AVG(Table3[[#This Row],[Score]],Table3[Score],1)</f>
        <v>73</v>
      </c>
      <c r="Y10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317.5</v>
      </c>
      <c r="Z101">
        <f>_xlfn.RANK.AVG(Table3[[#This Row],[Score 2 ]],Table3[[Score 2 ]],1)</f>
        <v>100</v>
      </c>
    </row>
    <row r="102" spans="1:26" x14ac:dyDescent="0.3">
      <c r="A102" t="s">
        <v>40</v>
      </c>
      <c r="B102">
        <f>COUNTIFS(Table2[Sub-Sector],Table3[[#This Row],[Sub-Sector]])</f>
        <v>3</v>
      </c>
      <c r="C102" s="1">
        <f>COUNTIFS(Table2[Sub-Sector],Table3[[#This Row],[Sub-Sector]],Table2[Uptrend],"Uptrend")/Table3[[#This Row],[Count]]</f>
        <v>0</v>
      </c>
      <c r="D102" s="1">
        <f>COUNTIFS(Table2[Sub-Sector],Table3[[#This Row],[Sub-Sector]],Table2[1W Return vs Nifty],"&gt;=5")/Table3[[#This Row],[Count]]</f>
        <v>0</v>
      </c>
      <c r="E102" s="1">
        <f>COUNTIFS(Table2[Sub-Sector],Table3[[#This Row],[Sub-Sector]],Table2[1M Return vs Nifty],"&gt;=5")/Table3[[#This Row],[Count]]</f>
        <v>0</v>
      </c>
      <c r="F102" s="1">
        <f>COUNTIFS(Table2[Sub-Sector],Table3[[#This Row],[Sub-Sector]],Table2[6M Return vs Nifty],"&gt;=10")/Table3[[#This Row],[Count]]</f>
        <v>0</v>
      </c>
      <c r="G102" s="1">
        <f>COUNTIFS(Table2[Sub-Sector],Table3[[#This Row],[Sub-Sector]],Table2[1Y Return vs Nifty],"&gt;=10")/Table3[[#This Row],[Count]]</f>
        <v>0</v>
      </c>
      <c r="H102" s="1">
        <f>COUNTIFS(Table2[Sub-Sector],Table3[[#This Row],[Sub-Sector]],Table2[RSI Exponential â€“ 14D],"&gt;=50")/Table3[[#This Row],[Count]]</f>
        <v>0</v>
      </c>
      <c r="I102" s="1">
        <f>COUNTIFS(Table2[Sub-Sector],Table3[[#This Row],[Sub-Sector]],Table2[Relative Volume],"&gt;=1")/Table3[[#This Row],[Count]]</f>
        <v>0.66666666666666663</v>
      </c>
      <c r="J102" s="1">
        <f>COUNTIFS(Table2[Sub-Sector],Table3[[#This Row],[Sub-Sector]],Table2[% Away From Day Low],"&gt;=0.05")/Table3[[#This Row],[Count]]</f>
        <v>0</v>
      </c>
      <c r="K102" s="1">
        <f>COUNTIFS(Table2[Sub-Sector],Table3[[#This Row],[Sub-Sector]],Table2[% Away From Day High],"&lt;=0.05")/Table3[[#This Row],[Count]]</f>
        <v>1</v>
      </c>
      <c r="L102" s="1">
        <f>COUNTIFS(Table2[Sub-Sector],Table3[[#This Row],[Sub-Sector]],Table2[% Away From Current Week Low],"&gt;=0.05")/Table3[[#This Row],[Count]]</f>
        <v>0</v>
      </c>
      <c r="M102" s="1">
        <f>COUNTIFS(Table2[Sub-Sector],Table3[[#This Row],[Sub-Sector]],Table2[% Away From Current Week High],"&lt;=0.05")/Table3[[#This Row],[Count]]</f>
        <v>0.33333333333333331</v>
      </c>
      <c r="N102" s="1">
        <f>COUNTIFS(Table2[Sub-Sector],Table3[[#This Row],[Sub-Sector]],Table2[% Away From Current Month Low],"&gt;=0.05")/Table3[[#This Row],[Count]]</f>
        <v>0</v>
      </c>
      <c r="O102" s="1">
        <f>COUNTIFS(Table2[Sub-Sector],Table3[[#This Row],[Sub-Sector]],Table2[% Away From Current Month High],"&lt;=0.05")/Table3[[#This Row],[Count]]</f>
        <v>0</v>
      </c>
      <c r="P102" s="1">
        <f>COUNTIFS(Table2[Sub-Sector],Table3[[#This Row],[Sub-Sector]],Table2[% Away From 52W High],"&lt;=10")/Table3[[#This Row],[Count]]</f>
        <v>0</v>
      </c>
      <c r="Q102" s="1">
        <f>COUNTIFS(Table2[Sub-Sector],Table3[[#This Row],[Sub-Sector]],Table2[% Away From 52W Low],"&gt;=10")/Table3[[#This Row],[Count]]</f>
        <v>0.33333333333333331</v>
      </c>
      <c r="R102" s="1">
        <f>COUNTIFS(Table2[Sub-Sector],Table3[[#This Row],[Sub-Sector]],Table2[% Price above 20 EMA],"&gt;=0")/Table3[[#This Row],[Count]]</f>
        <v>0</v>
      </c>
      <c r="S102" s="1">
        <f>COUNTIFS(Table2[Sub-Sector],Table3[[#This Row],[Sub-Sector]],Table2[% Price above 50 EMA],"&gt;=0")/Table3[[#This Row],[Count]]</f>
        <v>0</v>
      </c>
      <c r="T102" s="1">
        <f>COUNTIFS(Table2[Sub-Sector],Table3[[#This Row],[Sub-Sector]],Table2[% Price above 200 EMA],"&gt;=0")/Table3[[#This Row],[Count]]</f>
        <v>0</v>
      </c>
      <c r="U102" s="1">
        <f>COUNTIFS(Table2[Sub-Sector],Table3[[#This Row],[Sub-Sector]],Table2[Rate of Change - Zone],"Positive")/Table3[[#This Row],[Count]]</f>
        <v>0</v>
      </c>
      <c r="V102" s="1">
        <f>COUNTIFS(Table2[Sub-Sector],Table3[[#This Row],[Sub-Sector]],Table2[Sharpe Ratio],"&gt;=0.10")/Table3[[#This Row],[Count]]</f>
        <v>0.33333333333333331</v>
      </c>
      <c r="W10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575</v>
      </c>
      <c r="X102">
        <f>_xlfn.RANK.AVG(Table3[[#This Row],[Score]],Table3[Score],1)</f>
        <v>104</v>
      </c>
      <c r="Y10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322.5</v>
      </c>
      <c r="Z102">
        <f>_xlfn.RANK.AVG(Table3[[#This Row],[Score 2 ]],Table3[[Score 2 ]],1)</f>
        <v>101</v>
      </c>
    </row>
    <row r="103" spans="1:26" x14ac:dyDescent="0.3">
      <c r="A103" t="s">
        <v>27</v>
      </c>
      <c r="B103">
        <f>COUNTIFS(Table2[Sub-Sector],Table3[[#This Row],[Sub-Sector]])</f>
        <v>4</v>
      </c>
      <c r="C103" s="1">
        <f>COUNTIFS(Table2[Sub-Sector],Table3[[#This Row],[Sub-Sector]],Table2[Uptrend],"Uptrend")/Table3[[#This Row],[Count]]</f>
        <v>0</v>
      </c>
      <c r="D103" s="1">
        <f>COUNTIFS(Table2[Sub-Sector],Table3[[#This Row],[Sub-Sector]],Table2[1W Return vs Nifty],"&gt;=5")/Table3[[#This Row],[Count]]</f>
        <v>0</v>
      </c>
      <c r="E103" s="1">
        <f>COUNTIFS(Table2[Sub-Sector],Table3[[#This Row],[Sub-Sector]],Table2[1M Return vs Nifty],"&gt;=5")/Table3[[#This Row],[Count]]</f>
        <v>0</v>
      </c>
      <c r="F103" s="1">
        <f>COUNTIFS(Table2[Sub-Sector],Table3[[#This Row],[Sub-Sector]],Table2[6M Return vs Nifty],"&gt;=10")/Table3[[#This Row],[Count]]</f>
        <v>0.25</v>
      </c>
      <c r="G103" s="1">
        <f>COUNTIFS(Table2[Sub-Sector],Table3[[#This Row],[Sub-Sector]],Table2[1Y Return vs Nifty],"&gt;=10")/Table3[[#This Row],[Count]]</f>
        <v>0.25</v>
      </c>
      <c r="H103" s="1">
        <f>COUNTIFS(Table2[Sub-Sector],Table3[[#This Row],[Sub-Sector]],Table2[RSI Exponential â€“ 14D],"&gt;=50")/Table3[[#This Row],[Count]]</f>
        <v>0.25</v>
      </c>
      <c r="I103" s="1">
        <f>COUNTIFS(Table2[Sub-Sector],Table3[[#This Row],[Sub-Sector]],Table2[Relative Volume],"&gt;=1")/Table3[[#This Row],[Count]]</f>
        <v>0</v>
      </c>
      <c r="J103" s="1">
        <f>COUNTIFS(Table2[Sub-Sector],Table3[[#This Row],[Sub-Sector]],Table2[% Away From Day Low],"&gt;=0.05")/Table3[[#This Row],[Count]]</f>
        <v>0</v>
      </c>
      <c r="K103" s="1">
        <f>COUNTIFS(Table2[Sub-Sector],Table3[[#This Row],[Sub-Sector]],Table2[% Away From Day High],"&lt;=0.05")/Table3[[#This Row],[Count]]</f>
        <v>1</v>
      </c>
      <c r="L103" s="1">
        <f>COUNTIFS(Table2[Sub-Sector],Table3[[#This Row],[Sub-Sector]],Table2[% Away From Current Week Low],"&gt;=0.05")/Table3[[#This Row],[Count]]</f>
        <v>0</v>
      </c>
      <c r="M103" s="1">
        <f>COUNTIFS(Table2[Sub-Sector],Table3[[#This Row],[Sub-Sector]],Table2[% Away From Current Week High],"&lt;=0.05")/Table3[[#This Row],[Count]]</f>
        <v>0.75</v>
      </c>
      <c r="N103" s="1">
        <f>COUNTIFS(Table2[Sub-Sector],Table3[[#This Row],[Sub-Sector]],Table2[% Away From Current Month Low],"&gt;=0.05")/Table3[[#This Row],[Count]]</f>
        <v>0</v>
      </c>
      <c r="O103" s="1">
        <f>COUNTIFS(Table2[Sub-Sector],Table3[[#This Row],[Sub-Sector]],Table2[% Away From Current Month High],"&lt;=0.05")/Table3[[#This Row],[Count]]</f>
        <v>0.25</v>
      </c>
      <c r="P103" s="1">
        <f>COUNTIFS(Table2[Sub-Sector],Table3[[#This Row],[Sub-Sector]],Table2[% Away From 52W High],"&lt;=10")/Table3[[#This Row],[Count]]</f>
        <v>0</v>
      </c>
      <c r="Q103" s="1">
        <f>COUNTIFS(Table2[Sub-Sector],Table3[[#This Row],[Sub-Sector]],Table2[% Away From 52W Low],"&gt;=10")/Table3[[#This Row],[Count]]</f>
        <v>0.25</v>
      </c>
      <c r="R103" s="1">
        <f>COUNTIFS(Table2[Sub-Sector],Table3[[#This Row],[Sub-Sector]],Table2[% Price above 20 EMA],"&gt;=0")/Table3[[#This Row],[Count]]</f>
        <v>0</v>
      </c>
      <c r="S103" s="1">
        <f>COUNTIFS(Table2[Sub-Sector],Table3[[#This Row],[Sub-Sector]],Table2[% Price above 50 EMA],"&gt;=0")/Table3[[#This Row],[Count]]</f>
        <v>0</v>
      </c>
      <c r="T103" s="1">
        <f>COUNTIFS(Table2[Sub-Sector],Table3[[#This Row],[Sub-Sector]],Table2[% Price above 200 EMA],"&gt;=0")/Table3[[#This Row],[Count]]</f>
        <v>0.25</v>
      </c>
      <c r="U103" s="1">
        <f>COUNTIFS(Table2[Sub-Sector],Table3[[#This Row],[Sub-Sector]],Table2[Rate of Change - Zone],"Positive")/Table3[[#This Row],[Count]]</f>
        <v>0</v>
      </c>
      <c r="V103" s="1">
        <f>COUNTIFS(Table2[Sub-Sector],Table3[[#This Row],[Sub-Sector]],Table2[Sharpe Ratio],"&gt;=0.10")/Table3[[#This Row],[Count]]</f>
        <v>0.25</v>
      </c>
      <c r="W10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103">
        <f>_xlfn.RANK.AVG(Table3[[#This Row],[Score]],Table3[Score],1)</f>
        <v>105.5</v>
      </c>
      <c r="Y10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3">
        <f>_xlfn.RANK.AVG(Table3[[#This Row],[Score 2 ]],Table3[[Score 2 ]],1)</f>
        <v>102.5</v>
      </c>
    </row>
    <row r="104" spans="1:26" x14ac:dyDescent="0.3">
      <c r="A104" t="s">
        <v>1444</v>
      </c>
      <c r="B104">
        <f>COUNTIFS(Table2[Sub-Sector],Table3[[#This Row],[Sub-Sector]])</f>
        <v>4</v>
      </c>
      <c r="C104" s="1">
        <f>COUNTIFS(Table2[Sub-Sector],Table3[[#This Row],[Sub-Sector]],Table2[Uptrend],"Uptrend")/Table3[[#This Row],[Count]]</f>
        <v>0</v>
      </c>
      <c r="D104" s="1">
        <f>COUNTIFS(Table2[Sub-Sector],Table3[[#This Row],[Sub-Sector]],Table2[1W Return vs Nifty],"&gt;=5")/Table3[[#This Row],[Count]]</f>
        <v>0</v>
      </c>
      <c r="E104" s="1">
        <f>COUNTIFS(Table2[Sub-Sector],Table3[[#This Row],[Sub-Sector]],Table2[1M Return vs Nifty],"&gt;=5")/Table3[[#This Row],[Count]]</f>
        <v>0</v>
      </c>
      <c r="F104" s="1">
        <f>COUNTIFS(Table2[Sub-Sector],Table3[[#This Row],[Sub-Sector]],Table2[6M Return vs Nifty],"&gt;=10")/Table3[[#This Row],[Count]]</f>
        <v>0.25</v>
      </c>
      <c r="G104" s="1">
        <f>COUNTIFS(Table2[Sub-Sector],Table3[[#This Row],[Sub-Sector]],Table2[1Y Return vs Nifty],"&gt;=10")/Table3[[#This Row],[Count]]</f>
        <v>0.25</v>
      </c>
      <c r="H104" s="1">
        <f>COUNTIFS(Table2[Sub-Sector],Table3[[#This Row],[Sub-Sector]],Table2[RSI Exponential â€“ 14D],"&gt;=50")/Table3[[#This Row],[Count]]</f>
        <v>0.25</v>
      </c>
      <c r="I104" s="1">
        <f>COUNTIFS(Table2[Sub-Sector],Table3[[#This Row],[Sub-Sector]],Table2[Relative Volume],"&gt;=1")/Table3[[#This Row],[Count]]</f>
        <v>0</v>
      </c>
      <c r="J104" s="1">
        <f>COUNTIFS(Table2[Sub-Sector],Table3[[#This Row],[Sub-Sector]],Table2[% Away From Day Low],"&gt;=0.05")/Table3[[#This Row],[Count]]</f>
        <v>0</v>
      </c>
      <c r="K104" s="1">
        <f>COUNTIFS(Table2[Sub-Sector],Table3[[#This Row],[Sub-Sector]],Table2[% Away From Day High],"&lt;=0.05")/Table3[[#This Row],[Count]]</f>
        <v>1</v>
      </c>
      <c r="L104" s="1">
        <f>COUNTIFS(Table2[Sub-Sector],Table3[[#This Row],[Sub-Sector]],Table2[% Away From Current Week Low],"&gt;=0.05")/Table3[[#This Row],[Count]]</f>
        <v>0.5</v>
      </c>
      <c r="M104" s="1">
        <f>COUNTIFS(Table2[Sub-Sector],Table3[[#This Row],[Sub-Sector]],Table2[% Away From Current Week High],"&lt;=0.05")/Table3[[#This Row],[Count]]</f>
        <v>1</v>
      </c>
      <c r="N104" s="1">
        <f>COUNTIFS(Table2[Sub-Sector],Table3[[#This Row],[Sub-Sector]],Table2[% Away From Current Month Low],"&gt;=0.05")/Table3[[#This Row],[Count]]</f>
        <v>0.5</v>
      </c>
      <c r="O104" s="1">
        <f>COUNTIFS(Table2[Sub-Sector],Table3[[#This Row],[Sub-Sector]],Table2[% Away From Current Month High],"&lt;=0.05")/Table3[[#This Row],[Count]]</f>
        <v>0</v>
      </c>
      <c r="P104" s="1">
        <f>COUNTIFS(Table2[Sub-Sector],Table3[[#This Row],[Sub-Sector]],Table2[% Away From 52W High],"&lt;=10")/Table3[[#This Row],[Count]]</f>
        <v>0</v>
      </c>
      <c r="Q104" s="1">
        <f>COUNTIFS(Table2[Sub-Sector],Table3[[#This Row],[Sub-Sector]],Table2[% Away From 52W Low],"&gt;=10")/Table3[[#This Row],[Count]]</f>
        <v>0.5</v>
      </c>
      <c r="R104" s="1">
        <f>COUNTIFS(Table2[Sub-Sector],Table3[[#This Row],[Sub-Sector]],Table2[% Price above 20 EMA],"&gt;=0")/Table3[[#This Row],[Count]]</f>
        <v>0.25</v>
      </c>
      <c r="S104" s="1">
        <f>COUNTIFS(Table2[Sub-Sector],Table3[[#This Row],[Sub-Sector]],Table2[% Price above 50 EMA],"&gt;=0")/Table3[[#This Row],[Count]]</f>
        <v>0</v>
      </c>
      <c r="T104" s="1">
        <f>COUNTIFS(Table2[Sub-Sector],Table3[[#This Row],[Sub-Sector]],Table2[% Price above 200 EMA],"&gt;=0")/Table3[[#This Row],[Count]]</f>
        <v>0.25</v>
      </c>
      <c r="U104" s="1">
        <f>COUNTIFS(Table2[Sub-Sector],Table3[[#This Row],[Sub-Sector]],Table2[Rate of Change - Zone],"Positive")/Table3[[#This Row],[Count]]</f>
        <v>0</v>
      </c>
      <c r="V104" s="1">
        <f>COUNTIFS(Table2[Sub-Sector],Table3[[#This Row],[Sub-Sector]],Table2[Sharpe Ratio],"&gt;=0.10")/Table3[[#This Row],[Count]]</f>
        <v>0.5</v>
      </c>
      <c r="W10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584</v>
      </c>
      <c r="X104">
        <f>_xlfn.RANK.AVG(Table3[[#This Row],[Score]],Table3[Score],1)</f>
        <v>105.5</v>
      </c>
      <c r="Y10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331.5</v>
      </c>
      <c r="Z104">
        <f>_xlfn.RANK.AVG(Table3[[#This Row],[Score 2 ]],Table3[[Score 2 ]],1)</f>
        <v>102.5</v>
      </c>
    </row>
    <row r="105" spans="1:26" x14ac:dyDescent="0.3">
      <c r="A105" t="s">
        <v>800</v>
      </c>
      <c r="B105">
        <f>COUNTIFS(Table2[Sub-Sector],Table3[[#This Row],[Sub-Sector]])</f>
        <v>2</v>
      </c>
      <c r="C105" s="1">
        <f>COUNTIFS(Table2[Sub-Sector],Table3[[#This Row],[Sub-Sector]],Table2[Uptrend],"Uptrend")/Table3[[#This Row],[Count]]</f>
        <v>0</v>
      </c>
      <c r="D105" s="1">
        <f>COUNTIFS(Table2[Sub-Sector],Table3[[#This Row],[Sub-Sector]],Table2[1W Return vs Nifty],"&gt;=5")/Table3[[#This Row],[Count]]</f>
        <v>0</v>
      </c>
      <c r="E105" s="1">
        <f>COUNTIFS(Table2[Sub-Sector],Table3[[#This Row],[Sub-Sector]],Table2[1M Return vs Nifty],"&gt;=5")/Table3[[#This Row],[Count]]</f>
        <v>0</v>
      </c>
      <c r="F105" s="1">
        <f>COUNTIFS(Table2[Sub-Sector],Table3[[#This Row],[Sub-Sector]],Table2[6M Return vs Nifty],"&gt;=10")/Table3[[#This Row],[Count]]</f>
        <v>0</v>
      </c>
      <c r="G105" s="1">
        <f>COUNTIFS(Table2[Sub-Sector],Table3[[#This Row],[Sub-Sector]],Table2[1Y Return vs Nifty],"&gt;=10")/Table3[[#This Row],[Count]]</f>
        <v>0</v>
      </c>
      <c r="H105" s="1">
        <f>COUNTIFS(Table2[Sub-Sector],Table3[[#This Row],[Sub-Sector]],Table2[RSI Exponential â€“ 14D],"&gt;=50")/Table3[[#This Row],[Count]]</f>
        <v>0</v>
      </c>
      <c r="I105" s="1">
        <f>COUNTIFS(Table2[Sub-Sector],Table3[[#This Row],[Sub-Sector]],Table2[Relative Volume],"&gt;=1")/Table3[[#This Row],[Count]]</f>
        <v>0.5</v>
      </c>
      <c r="J105" s="1">
        <f>COUNTIFS(Table2[Sub-Sector],Table3[[#This Row],[Sub-Sector]],Table2[% Away From Day Low],"&gt;=0.05")/Table3[[#This Row],[Count]]</f>
        <v>0</v>
      </c>
      <c r="K105" s="1">
        <f>COUNTIFS(Table2[Sub-Sector],Table3[[#This Row],[Sub-Sector]],Table2[% Away From Day High],"&lt;=0.05")/Table3[[#This Row],[Count]]</f>
        <v>1</v>
      </c>
      <c r="L105" s="1">
        <f>COUNTIFS(Table2[Sub-Sector],Table3[[#This Row],[Sub-Sector]],Table2[% Away From Current Week Low],"&gt;=0.05")/Table3[[#This Row],[Count]]</f>
        <v>0</v>
      </c>
      <c r="M105" s="1">
        <f>COUNTIFS(Table2[Sub-Sector],Table3[[#This Row],[Sub-Sector]],Table2[% Away From Current Week High],"&lt;=0.05")/Table3[[#This Row],[Count]]</f>
        <v>0.5</v>
      </c>
      <c r="N105" s="1">
        <f>COUNTIFS(Table2[Sub-Sector],Table3[[#This Row],[Sub-Sector]],Table2[% Away From Current Month Low],"&gt;=0.05")/Table3[[#This Row],[Count]]</f>
        <v>0</v>
      </c>
      <c r="O105" s="1">
        <f>COUNTIFS(Table2[Sub-Sector],Table3[[#This Row],[Sub-Sector]],Table2[% Away From Current Month High],"&lt;=0.05")/Table3[[#This Row],[Count]]</f>
        <v>0</v>
      </c>
      <c r="P105" s="1">
        <f>COUNTIFS(Table2[Sub-Sector],Table3[[#This Row],[Sub-Sector]],Table2[% Away From 52W High],"&lt;=10")/Table3[[#This Row],[Count]]</f>
        <v>0</v>
      </c>
      <c r="Q105" s="1">
        <f>COUNTIFS(Table2[Sub-Sector],Table3[[#This Row],[Sub-Sector]],Table2[% Away From 52W Low],"&gt;=10")/Table3[[#This Row],[Count]]</f>
        <v>0</v>
      </c>
      <c r="R105" s="1">
        <f>COUNTIFS(Table2[Sub-Sector],Table3[[#This Row],[Sub-Sector]],Table2[% Price above 20 EMA],"&gt;=0")/Table3[[#This Row],[Count]]</f>
        <v>0</v>
      </c>
      <c r="S105" s="1">
        <f>COUNTIFS(Table2[Sub-Sector],Table3[[#This Row],[Sub-Sector]],Table2[% Price above 50 EMA],"&gt;=0")/Table3[[#This Row],[Count]]</f>
        <v>0</v>
      </c>
      <c r="T105" s="1">
        <f>COUNTIFS(Table2[Sub-Sector],Table3[[#This Row],[Sub-Sector]],Table2[% Price above 200 EMA],"&gt;=0")/Table3[[#This Row],[Count]]</f>
        <v>0</v>
      </c>
      <c r="U105" s="1">
        <f>COUNTIFS(Table2[Sub-Sector],Table3[[#This Row],[Sub-Sector]],Table2[Rate of Change - Zone],"Positive")/Table3[[#This Row],[Count]]</f>
        <v>0</v>
      </c>
      <c r="V105" s="1">
        <f>COUNTIFS(Table2[Sub-Sector],Table3[[#This Row],[Sub-Sector]],Table2[Sharpe Ratio],"&gt;=0.10")/Table3[[#This Row],[Count]]</f>
        <v>0</v>
      </c>
      <c r="W10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585.5</v>
      </c>
      <c r="X105">
        <f>_xlfn.RANK.AVG(Table3[[#This Row],[Score]],Table3[Score],1)</f>
        <v>107</v>
      </c>
      <c r="Y10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333</v>
      </c>
      <c r="Z105">
        <f>_xlfn.RANK.AVG(Table3[[#This Row],[Score 2 ]],Table3[[Score 2 ]],1)</f>
        <v>104</v>
      </c>
    </row>
    <row r="106" spans="1:26" x14ac:dyDescent="0.3">
      <c r="A106" t="s">
        <v>34</v>
      </c>
      <c r="B106">
        <f>COUNTIFS(Table2[Sub-Sector],Table3[[#This Row],[Sub-Sector]])</f>
        <v>11</v>
      </c>
      <c r="C106" s="1">
        <f>COUNTIFS(Table2[Sub-Sector],Table3[[#This Row],[Sub-Sector]],Table2[Uptrend],"Uptrend")/Table3[[#This Row],[Count]]</f>
        <v>0.18181818181818182</v>
      </c>
      <c r="D106" s="1">
        <f>COUNTIFS(Table2[Sub-Sector],Table3[[#This Row],[Sub-Sector]],Table2[1W Return vs Nifty],"&gt;=5")/Table3[[#This Row],[Count]]</f>
        <v>0</v>
      </c>
      <c r="E106" s="1">
        <f>COUNTIFS(Table2[Sub-Sector],Table3[[#This Row],[Sub-Sector]],Table2[1M Return vs Nifty],"&gt;=5")/Table3[[#This Row],[Count]]</f>
        <v>9.0909090909090912E-2</v>
      </c>
      <c r="F106" s="1">
        <f>COUNTIFS(Table2[Sub-Sector],Table3[[#This Row],[Sub-Sector]],Table2[6M Return vs Nifty],"&gt;=10")/Table3[[#This Row],[Count]]</f>
        <v>0</v>
      </c>
      <c r="G106" s="1">
        <f>COUNTIFS(Table2[Sub-Sector],Table3[[#This Row],[Sub-Sector]],Table2[1Y Return vs Nifty],"&gt;=10")/Table3[[#This Row],[Count]]</f>
        <v>0.18181818181818182</v>
      </c>
      <c r="H106" s="1">
        <f>COUNTIFS(Table2[Sub-Sector],Table3[[#This Row],[Sub-Sector]],Table2[RSI Exponential â€“ 14D],"&gt;=50")/Table3[[#This Row],[Count]]</f>
        <v>0.18181818181818182</v>
      </c>
      <c r="I106" s="1">
        <f>COUNTIFS(Table2[Sub-Sector],Table3[[#This Row],[Sub-Sector]],Table2[Relative Volume],"&gt;=1")/Table3[[#This Row],[Count]]</f>
        <v>0.27272727272727271</v>
      </c>
      <c r="J106" s="1">
        <f>COUNTIFS(Table2[Sub-Sector],Table3[[#This Row],[Sub-Sector]],Table2[% Away From Day Low],"&gt;=0.05")/Table3[[#This Row],[Count]]</f>
        <v>0</v>
      </c>
      <c r="K106" s="1">
        <f>COUNTIFS(Table2[Sub-Sector],Table3[[#This Row],[Sub-Sector]],Table2[% Away From Day High],"&lt;=0.05")/Table3[[#This Row],[Count]]</f>
        <v>1</v>
      </c>
      <c r="L106" s="1">
        <f>COUNTIFS(Table2[Sub-Sector],Table3[[#This Row],[Sub-Sector]],Table2[% Away From Current Week Low],"&gt;=0.05")/Table3[[#This Row],[Count]]</f>
        <v>0.45454545454545453</v>
      </c>
      <c r="M106" s="1">
        <f>COUNTIFS(Table2[Sub-Sector],Table3[[#This Row],[Sub-Sector]],Table2[% Away From Current Week High],"&lt;=0.05")/Table3[[#This Row],[Count]]</f>
        <v>0.90909090909090906</v>
      </c>
      <c r="N106" s="1">
        <f>COUNTIFS(Table2[Sub-Sector],Table3[[#This Row],[Sub-Sector]],Table2[% Away From Current Month Low],"&gt;=0.05")/Table3[[#This Row],[Count]]</f>
        <v>0.45454545454545453</v>
      </c>
      <c r="O106" s="1">
        <f>COUNTIFS(Table2[Sub-Sector],Table3[[#This Row],[Sub-Sector]],Table2[% Away From Current Month High],"&lt;=0.05")/Table3[[#This Row],[Count]]</f>
        <v>0</v>
      </c>
      <c r="P106" s="1">
        <f>COUNTIFS(Table2[Sub-Sector],Table3[[#This Row],[Sub-Sector]],Table2[% Away From 52W High],"&lt;=10")/Table3[[#This Row],[Count]]</f>
        <v>0</v>
      </c>
      <c r="Q106" s="1">
        <f>COUNTIFS(Table2[Sub-Sector],Table3[[#This Row],[Sub-Sector]],Table2[% Away From 52W Low],"&gt;=10")/Table3[[#This Row],[Count]]</f>
        <v>0.81818181818181823</v>
      </c>
      <c r="R106" s="1">
        <f>COUNTIFS(Table2[Sub-Sector],Table3[[#This Row],[Sub-Sector]],Table2[% Price above 20 EMA],"&gt;=0")/Table3[[#This Row],[Count]]</f>
        <v>9.0909090909090912E-2</v>
      </c>
      <c r="S106" s="1">
        <f>COUNTIFS(Table2[Sub-Sector],Table3[[#This Row],[Sub-Sector]],Table2[% Price above 50 EMA],"&gt;=0")/Table3[[#This Row],[Count]]</f>
        <v>9.0909090909090912E-2</v>
      </c>
      <c r="T106" s="1">
        <f>COUNTIFS(Table2[Sub-Sector],Table3[[#This Row],[Sub-Sector]],Table2[% Price above 200 EMA],"&gt;=0")/Table3[[#This Row],[Count]]</f>
        <v>0.18181818181818182</v>
      </c>
      <c r="U106" s="1">
        <f>COUNTIFS(Table2[Sub-Sector],Table3[[#This Row],[Sub-Sector]],Table2[Rate of Change - Zone],"Positive")/Table3[[#This Row],[Count]]</f>
        <v>0</v>
      </c>
      <c r="V106" s="1">
        <f>COUNTIFS(Table2[Sub-Sector],Table3[[#This Row],[Sub-Sector]],Table2[Sharpe Ratio],"&gt;=0.10")/Table3[[#This Row],[Count]]</f>
        <v>0.63636363636363635</v>
      </c>
      <c r="W10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497</v>
      </c>
      <c r="X106">
        <f>_xlfn.RANK.AVG(Table3[[#This Row],[Score]],Table3[Score],1)</f>
        <v>74</v>
      </c>
      <c r="Y10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335</v>
      </c>
      <c r="Z106">
        <f>_xlfn.RANK.AVG(Table3[[#This Row],[Score 2 ]],Table3[[Score 2 ]],1)</f>
        <v>105</v>
      </c>
    </row>
    <row r="107" spans="1:26" x14ac:dyDescent="0.3">
      <c r="A107" t="s">
        <v>544</v>
      </c>
      <c r="B107">
        <f>COUNTIFS(Table2[Sub-Sector],Table3[[#This Row],[Sub-Sector]])</f>
        <v>5</v>
      </c>
      <c r="C107" s="1">
        <f>COUNTIFS(Table2[Sub-Sector],Table3[[#This Row],[Sub-Sector]],Table2[Uptrend],"Uptrend")/Table3[[#This Row],[Count]]</f>
        <v>0</v>
      </c>
      <c r="D107" s="1">
        <f>COUNTIFS(Table2[Sub-Sector],Table3[[#This Row],[Sub-Sector]],Table2[1W Return vs Nifty],"&gt;=5")/Table3[[#This Row],[Count]]</f>
        <v>0</v>
      </c>
      <c r="E107" s="1">
        <f>COUNTIFS(Table2[Sub-Sector],Table3[[#This Row],[Sub-Sector]],Table2[1M Return vs Nifty],"&gt;=5")/Table3[[#This Row],[Count]]</f>
        <v>0.2</v>
      </c>
      <c r="F107" s="1">
        <f>COUNTIFS(Table2[Sub-Sector],Table3[[#This Row],[Sub-Sector]],Table2[6M Return vs Nifty],"&gt;=10")/Table3[[#This Row],[Count]]</f>
        <v>0</v>
      </c>
      <c r="G107" s="1">
        <f>COUNTIFS(Table2[Sub-Sector],Table3[[#This Row],[Sub-Sector]],Table2[1Y Return vs Nifty],"&gt;=10")/Table3[[#This Row],[Count]]</f>
        <v>0.2</v>
      </c>
      <c r="H107" s="1">
        <f>COUNTIFS(Table2[Sub-Sector],Table3[[#This Row],[Sub-Sector]],Table2[RSI Exponential â€“ 14D],"&gt;=50")/Table3[[#This Row],[Count]]</f>
        <v>0.2</v>
      </c>
      <c r="I107" s="1">
        <f>COUNTIFS(Table2[Sub-Sector],Table3[[#This Row],[Sub-Sector]],Table2[Relative Volume],"&gt;=1")/Table3[[#This Row],[Count]]</f>
        <v>0.2</v>
      </c>
      <c r="J107" s="1">
        <f>COUNTIFS(Table2[Sub-Sector],Table3[[#This Row],[Sub-Sector]],Table2[% Away From Day Low],"&gt;=0.05")/Table3[[#This Row],[Count]]</f>
        <v>0.2</v>
      </c>
      <c r="K107" s="1">
        <f>COUNTIFS(Table2[Sub-Sector],Table3[[#This Row],[Sub-Sector]],Table2[% Away From Day High],"&lt;=0.05")/Table3[[#This Row],[Count]]</f>
        <v>1</v>
      </c>
      <c r="L107" s="1">
        <f>COUNTIFS(Table2[Sub-Sector],Table3[[#This Row],[Sub-Sector]],Table2[% Away From Current Week Low],"&gt;=0.05")/Table3[[#This Row],[Count]]</f>
        <v>0.4</v>
      </c>
      <c r="M107" s="1">
        <f>COUNTIFS(Table2[Sub-Sector],Table3[[#This Row],[Sub-Sector]],Table2[% Away From Current Week High],"&lt;=0.05")/Table3[[#This Row],[Count]]</f>
        <v>1</v>
      </c>
      <c r="N107" s="1">
        <f>COUNTIFS(Table2[Sub-Sector],Table3[[#This Row],[Sub-Sector]],Table2[% Away From Current Month Low],"&gt;=0.05")/Table3[[#This Row],[Count]]</f>
        <v>0.4</v>
      </c>
      <c r="O107" s="1">
        <f>COUNTIFS(Table2[Sub-Sector],Table3[[#This Row],[Sub-Sector]],Table2[% Away From Current Month High],"&lt;=0.05")/Table3[[#This Row],[Count]]</f>
        <v>0.2</v>
      </c>
      <c r="P107" s="1">
        <f>COUNTIFS(Table2[Sub-Sector],Table3[[#This Row],[Sub-Sector]],Table2[% Away From 52W High],"&lt;=10")/Table3[[#This Row],[Count]]</f>
        <v>0</v>
      </c>
      <c r="Q107" s="1">
        <f>COUNTIFS(Table2[Sub-Sector],Table3[[#This Row],[Sub-Sector]],Table2[% Away From 52W Low],"&gt;=10")/Table3[[#This Row],[Count]]</f>
        <v>0.8</v>
      </c>
      <c r="R107" s="1">
        <f>COUNTIFS(Table2[Sub-Sector],Table3[[#This Row],[Sub-Sector]],Table2[% Price above 20 EMA],"&gt;=0")/Table3[[#This Row],[Count]]</f>
        <v>0.2</v>
      </c>
      <c r="S107" s="1">
        <f>COUNTIFS(Table2[Sub-Sector],Table3[[#This Row],[Sub-Sector]],Table2[% Price above 50 EMA],"&gt;=0")/Table3[[#This Row],[Count]]</f>
        <v>0</v>
      </c>
      <c r="T107" s="1">
        <f>COUNTIFS(Table2[Sub-Sector],Table3[[#This Row],[Sub-Sector]],Table2[% Price above 200 EMA],"&gt;=0")/Table3[[#This Row],[Count]]</f>
        <v>0.2</v>
      </c>
      <c r="U107" s="1">
        <f>COUNTIFS(Table2[Sub-Sector],Table3[[#This Row],[Sub-Sector]],Table2[Rate of Change - Zone],"Positive")/Table3[[#This Row],[Count]]</f>
        <v>0</v>
      </c>
      <c r="V107" s="1">
        <f>COUNTIFS(Table2[Sub-Sector],Table3[[#This Row],[Sub-Sector]],Table2[Sharpe Ratio],"&gt;=0.10")/Table3[[#This Row],[Count]]</f>
        <v>0.2</v>
      </c>
      <c r="W10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540.5</v>
      </c>
      <c r="X107">
        <f>_xlfn.RANK.AVG(Table3[[#This Row],[Score]],Table3[Score],1)</f>
        <v>85</v>
      </c>
      <c r="Y10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347</v>
      </c>
      <c r="Z107">
        <f>_xlfn.RANK.AVG(Table3[[#This Row],[Score 2 ]],Table3[[Score 2 ]],1)</f>
        <v>106</v>
      </c>
    </row>
    <row r="108" spans="1:26" x14ac:dyDescent="0.3">
      <c r="A108" t="s">
        <v>1075</v>
      </c>
      <c r="B108">
        <f>COUNTIFS(Table2[Sub-Sector],Table3[[#This Row],[Sub-Sector]])</f>
        <v>2</v>
      </c>
      <c r="C108" s="1">
        <f>COUNTIFS(Table2[Sub-Sector],Table3[[#This Row],[Sub-Sector]],Table2[Uptrend],"Uptrend")/Table3[[#This Row],[Count]]</f>
        <v>0</v>
      </c>
      <c r="D108" s="1">
        <f>COUNTIFS(Table2[Sub-Sector],Table3[[#This Row],[Sub-Sector]],Table2[1W Return vs Nifty],"&gt;=5")/Table3[[#This Row],[Count]]</f>
        <v>0</v>
      </c>
      <c r="E108" s="1">
        <f>COUNTIFS(Table2[Sub-Sector],Table3[[#This Row],[Sub-Sector]],Table2[1M Return vs Nifty],"&gt;=5")/Table3[[#This Row],[Count]]</f>
        <v>0</v>
      </c>
      <c r="F108" s="1">
        <f>COUNTIFS(Table2[Sub-Sector],Table3[[#This Row],[Sub-Sector]],Table2[6M Return vs Nifty],"&gt;=10")/Table3[[#This Row],[Count]]</f>
        <v>0</v>
      </c>
      <c r="G108" s="1">
        <f>COUNTIFS(Table2[Sub-Sector],Table3[[#This Row],[Sub-Sector]],Table2[1Y Return vs Nifty],"&gt;=10")/Table3[[#This Row],[Count]]</f>
        <v>0.5</v>
      </c>
      <c r="H108" s="1">
        <f>COUNTIFS(Table2[Sub-Sector],Table3[[#This Row],[Sub-Sector]],Table2[RSI Exponential â€“ 14D],"&gt;=50")/Table3[[#This Row],[Count]]</f>
        <v>0</v>
      </c>
      <c r="I108" s="1">
        <f>COUNTIFS(Table2[Sub-Sector],Table3[[#This Row],[Sub-Sector]],Table2[Relative Volume],"&gt;=1")/Table3[[#This Row],[Count]]</f>
        <v>0</v>
      </c>
      <c r="J108" s="1">
        <f>COUNTIFS(Table2[Sub-Sector],Table3[[#This Row],[Sub-Sector]],Table2[% Away From Day Low],"&gt;=0.05")/Table3[[#This Row],[Count]]</f>
        <v>0</v>
      </c>
      <c r="K108" s="1">
        <f>COUNTIFS(Table2[Sub-Sector],Table3[[#This Row],[Sub-Sector]],Table2[% Away From Day High],"&lt;=0.05")/Table3[[#This Row],[Count]]</f>
        <v>1</v>
      </c>
      <c r="L108" s="1">
        <f>COUNTIFS(Table2[Sub-Sector],Table3[[#This Row],[Sub-Sector]],Table2[% Away From Current Week Low],"&gt;=0.05")/Table3[[#This Row],[Count]]</f>
        <v>0</v>
      </c>
      <c r="M108" s="1">
        <f>COUNTIFS(Table2[Sub-Sector],Table3[[#This Row],[Sub-Sector]],Table2[% Away From Current Week High],"&lt;=0.05")/Table3[[#This Row],[Count]]</f>
        <v>0.5</v>
      </c>
      <c r="N108" s="1">
        <f>COUNTIFS(Table2[Sub-Sector],Table3[[#This Row],[Sub-Sector]],Table2[% Away From Current Month Low],"&gt;=0.05")/Table3[[#This Row],[Count]]</f>
        <v>0</v>
      </c>
      <c r="O108" s="1">
        <f>COUNTIFS(Table2[Sub-Sector],Table3[[#This Row],[Sub-Sector]],Table2[% Away From Current Month High],"&lt;=0.05")/Table3[[#This Row],[Count]]</f>
        <v>0</v>
      </c>
      <c r="P108" s="1">
        <f>COUNTIFS(Table2[Sub-Sector],Table3[[#This Row],[Sub-Sector]],Table2[% Away From 52W High],"&lt;=10")/Table3[[#This Row],[Count]]</f>
        <v>0</v>
      </c>
      <c r="Q108" s="1">
        <f>COUNTIFS(Table2[Sub-Sector],Table3[[#This Row],[Sub-Sector]],Table2[% Away From 52W Low],"&gt;=10")/Table3[[#This Row],[Count]]</f>
        <v>1</v>
      </c>
      <c r="R108" s="1">
        <f>COUNTIFS(Table2[Sub-Sector],Table3[[#This Row],[Sub-Sector]],Table2[% Price above 20 EMA],"&gt;=0")/Table3[[#This Row],[Count]]</f>
        <v>0</v>
      </c>
      <c r="S108" s="1">
        <f>COUNTIFS(Table2[Sub-Sector],Table3[[#This Row],[Sub-Sector]],Table2[% Price above 50 EMA],"&gt;=0")/Table3[[#This Row],[Count]]</f>
        <v>0</v>
      </c>
      <c r="T108" s="1">
        <f>COUNTIFS(Table2[Sub-Sector],Table3[[#This Row],[Sub-Sector]],Table2[% Price above 200 EMA],"&gt;=0")/Table3[[#This Row],[Count]]</f>
        <v>0</v>
      </c>
      <c r="U108" s="1">
        <f>COUNTIFS(Table2[Sub-Sector],Table3[[#This Row],[Sub-Sector]],Table2[Rate of Change - Zone],"Positive")/Table3[[#This Row],[Count]]</f>
        <v>0</v>
      </c>
      <c r="V108" s="1">
        <f>COUNTIFS(Table2[Sub-Sector],Table3[[#This Row],[Sub-Sector]],Table2[Sharpe Ratio],"&gt;=0.10")/Table3[[#This Row],[Count]]</f>
        <v>1</v>
      </c>
      <c r="W10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08">
        <f>_xlfn.RANK.AVG(Table3[[#This Row],[Score]],Table3[Score],1)</f>
        <v>109.5</v>
      </c>
      <c r="Y10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08">
        <f>_xlfn.RANK.AVG(Table3[[#This Row],[Score 2 ]],Table3[[Score 2 ]],1)</f>
        <v>107.5</v>
      </c>
    </row>
    <row r="109" spans="1:26" x14ac:dyDescent="0.3">
      <c r="A109" t="s">
        <v>1467</v>
      </c>
      <c r="B109">
        <f>COUNTIFS(Table2[Sub-Sector],Table3[[#This Row],[Sub-Sector]])</f>
        <v>2</v>
      </c>
      <c r="C109" s="1">
        <f>COUNTIFS(Table2[Sub-Sector],Table3[[#This Row],[Sub-Sector]],Table2[Uptrend],"Uptrend")/Table3[[#This Row],[Count]]</f>
        <v>0</v>
      </c>
      <c r="D109" s="1">
        <f>COUNTIFS(Table2[Sub-Sector],Table3[[#This Row],[Sub-Sector]],Table2[1W Return vs Nifty],"&gt;=5")/Table3[[#This Row],[Count]]</f>
        <v>0</v>
      </c>
      <c r="E109" s="1">
        <f>COUNTIFS(Table2[Sub-Sector],Table3[[#This Row],[Sub-Sector]],Table2[1M Return vs Nifty],"&gt;=5")/Table3[[#This Row],[Count]]</f>
        <v>0</v>
      </c>
      <c r="F109" s="1">
        <f>COUNTIFS(Table2[Sub-Sector],Table3[[#This Row],[Sub-Sector]],Table2[6M Return vs Nifty],"&gt;=10")/Table3[[#This Row],[Count]]</f>
        <v>0</v>
      </c>
      <c r="G109" s="1">
        <f>COUNTIFS(Table2[Sub-Sector],Table3[[#This Row],[Sub-Sector]],Table2[1Y Return vs Nifty],"&gt;=10")/Table3[[#This Row],[Count]]</f>
        <v>0.5</v>
      </c>
      <c r="H109" s="1">
        <f>COUNTIFS(Table2[Sub-Sector],Table3[[#This Row],[Sub-Sector]],Table2[RSI Exponential â€“ 14D],"&gt;=50")/Table3[[#This Row],[Count]]</f>
        <v>0</v>
      </c>
      <c r="I109" s="1">
        <f>COUNTIFS(Table2[Sub-Sector],Table3[[#This Row],[Sub-Sector]],Table2[Relative Volume],"&gt;=1")/Table3[[#This Row],[Count]]</f>
        <v>0</v>
      </c>
      <c r="J109" s="1">
        <f>COUNTIFS(Table2[Sub-Sector],Table3[[#This Row],[Sub-Sector]],Table2[% Away From Day Low],"&gt;=0.05")/Table3[[#This Row],[Count]]</f>
        <v>0</v>
      </c>
      <c r="K109" s="1">
        <f>COUNTIFS(Table2[Sub-Sector],Table3[[#This Row],[Sub-Sector]],Table2[% Away From Day High],"&lt;=0.05")/Table3[[#This Row],[Count]]</f>
        <v>1</v>
      </c>
      <c r="L109" s="1">
        <f>COUNTIFS(Table2[Sub-Sector],Table3[[#This Row],[Sub-Sector]],Table2[% Away From Current Week Low],"&gt;=0.05")/Table3[[#This Row],[Count]]</f>
        <v>0.5</v>
      </c>
      <c r="M109" s="1">
        <f>COUNTIFS(Table2[Sub-Sector],Table3[[#This Row],[Sub-Sector]],Table2[% Away From Current Week High],"&lt;=0.05")/Table3[[#This Row],[Count]]</f>
        <v>0.5</v>
      </c>
      <c r="N109" s="1">
        <f>COUNTIFS(Table2[Sub-Sector],Table3[[#This Row],[Sub-Sector]],Table2[% Away From Current Month Low],"&gt;=0.05")/Table3[[#This Row],[Count]]</f>
        <v>1</v>
      </c>
      <c r="O109" s="1">
        <f>COUNTIFS(Table2[Sub-Sector],Table3[[#This Row],[Sub-Sector]],Table2[% Away From Current Month High],"&lt;=0.05")/Table3[[#This Row],[Count]]</f>
        <v>0</v>
      </c>
      <c r="P109" s="1">
        <f>COUNTIFS(Table2[Sub-Sector],Table3[[#This Row],[Sub-Sector]],Table2[% Away From 52W High],"&lt;=10")/Table3[[#This Row],[Count]]</f>
        <v>0</v>
      </c>
      <c r="Q109" s="1">
        <f>COUNTIFS(Table2[Sub-Sector],Table3[[#This Row],[Sub-Sector]],Table2[% Away From 52W Low],"&gt;=10")/Table3[[#This Row],[Count]]</f>
        <v>1</v>
      </c>
      <c r="R109" s="1">
        <f>COUNTIFS(Table2[Sub-Sector],Table3[[#This Row],[Sub-Sector]],Table2[% Price above 20 EMA],"&gt;=0")/Table3[[#This Row],[Count]]</f>
        <v>0</v>
      </c>
      <c r="S109" s="1">
        <f>COUNTIFS(Table2[Sub-Sector],Table3[[#This Row],[Sub-Sector]],Table2[% Price above 50 EMA],"&gt;=0")/Table3[[#This Row],[Count]]</f>
        <v>0</v>
      </c>
      <c r="T109" s="1">
        <f>COUNTIFS(Table2[Sub-Sector],Table3[[#This Row],[Sub-Sector]],Table2[% Price above 200 EMA],"&gt;=0")/Table3[[#This Row],[Count]]</f>
        <v>0</v>
      </c>
      <c r="U109" s="1">
        <f>COUNTIFS(Table2[Sub-Sector],Table3[[#This Row],[Sub-Sector]],Table2[Rate of Change - Zone],"Positive")/Table3[[#This Row],[Count]]</f>
        <v>0</v>
      </c>
      <c r="V109" s="1">
        <f>COUNTIFS(Table2[Sub-Sector],Table3[[#This Row],[Sub-Sector]],Table2[Sharpe Ratio],"&gt;=0.10")/Table3[[#This Row],[Count]]</f>
        <v>0</v>
      </c>
      <c r="W10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603</v>
      </c>
      <c r="X109">
        <f>_xlfn.RANK.AVG(Table3[[#This Row],[Score]],Table3[Score],1)</f>
        <v>109.5</v>
      </c>
      <c r="Y10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350.5</v>
      </c>
      <c r="Z109">
        <f>_xlfn.RANK.AVG(Table3[[#This Row],[Score 2 ]],Table3[[Score 2 ]],1)</f>
        <v>107.5</v>
      </c>
    </row>
    <row r="110" spans="1:26" x14ac:dyDescent="0.3">
      <c r="A110" t="s">
        <v>108</v>
      </c>
      <c r="B110">
        <f>COUNTIFS(Table2[Sub-Sector],Table3[[#This Row],[Sub-Sector]])</f>
        <v>4</v>
      </c>
      <c r="C110" s="1">
        <f>COUNTIFS(Table2[Sub-Sector],Table3[[#This Row],[Sub-Sector]],Table2[Uptrend],"Uptrend")/Table3[[#This Row],[Count]]</f>
        <v>0.25</v>
      </c>
      <c r="D110" s="1">
        <f>COUNTIFS(Table2[Sub-Sector],Table3[[#This Row],[Sub-Sector]],Table2[1W Return vs Nifty],"&gt;=5")/Table3[[#This Row],[Count]]</f>
        <v>0</v>
      </c>
      <c r="E110" s="1">
        <f>COUNTIFS(Table2[Sub-Sector],Table3[[#This Row],[Sub-Sector]],Table2[1M Return vs Nifty],"&gt;=5")/Table3[[#This Row],[Count]]</f>
        <v>0</v>
      </c>
      <c r="F110" s="1">
        <f>COUNTIFS(Table2[Sub-Sector],Table3[[#This Row],[Sub-Sector]],Table2[6M Return vs Nifty],"&gt;=10")/Table3[[#This Row],[Count]]</f>
        <v>0</v>
      </c>
      <c r="G110" s="1">
        <f>COUNTIFS(Table2[Sub-Sector],Table3[[#This Row],[Sub-Sector]],Table2[1Y Return vs Nifty],"&gt;=10")/Table3[[#This Row],[Count]]</f>
        <v>0</v>
      </c>
      <c r="H110" s="1">
        <f>COUNTIFS(Table2[Sub-Sector],Table3[[#This Row],[Sub-Sector]],Table2[RSI Exponential â€“ 14D],"&gt;=50")/Table3[[#This Row],[Count]]</f>
        <v>0</v>
      </c>
      <c r="I110" s="1">
        <f>COUNTIFS(Table2[Sub-Sector],Table3[[#This Row],[Sub-Sector]],Table2[Relative Volume],"&gt;=1")/Table3[[#This Row],[Count]]</f>
        <v>0.25</v>
      </c>
      <c r="J110" s="1">
        <f>COUNTIFS(Table2[Sub-Sector],Table3[[#This Row],[Sub-Sector]],Table2[% Away From Day Low],"&gt;=0.05")/Table3[[#This Row],[Count]]</f>
        <v>0</v>
      </c>
      <c r="K110" s="1">
        <f>COUNTIFS(Table2[Sub-Sector],Table3[[#This Row],[Sub-Sector]],Table2[% Away From Day High],"&lt;=0.05")/Table3[[#This Row],[Count]]</f>
        <v>1</v>
      </c>
      <c r="L110" s="1">
        <f>COUNTIFS(Table2[Sub-Sector],Table3[[#This Row],[Sub-Sector]],Table2[% Away From Current Week Low],"&gt;=0.05")/Table3[[#This Row],[Count]]</f>
        <v>0.25</v>
      </c>
      <c r="M110" s="1">
        <f>COUNTIFS(Table2[Sub-Sector],Table3[[#This Row],[Sub-Sector]],Table2[% Away From Current Week High],"&lt;=0.05")/Table3[[#This Row],[Count]]</f>
        <v>1</v>
      </c>
      <c r="N110" s="1">
        <f>COUNTIFS(Table2[Sub-Sector],Table3[[#This Row],[Sub-Sector]],Table2[% Away From Current Month Low],"&gt;=0.05")/Table3[[#This Row],[Count]]</f>
        <v>0.25</v>
      </c>
      <c r="O110" s="1">
        <f>COUNTIFS(Table2[Sub-Sector],Table3[[#This Row],[Sub-Sector]],Table2[% Away From Current Month High],"&lt;=0.05")/Table3[[#This Row],[Count]]</f>
        <v>0</v>
      </c>
      <c r="P110" s="1">
        <f>COUNTIFS(Table2[Sub-Sector],Table3[[#This Row],[Sub-Sector]],Table2[% Away From 52W High],"&lt;=10")/Table3[[#This Row],[Count]]</f>
        <v>0</v>
      </c>
      <c r="Q110" s="1">
        <f>COUNTIFS(Table2[Sub-Sector],Table3[[#This Row],[Sub-Sector]],Table2[% Away From 52W Low],"&gt;=10")/Table3[[#This Row],[Count]]</f>
        <v>0.25</v>
      </c>
      <c r="R110" s="1">
        <f>COUNTIFS(Table2[Sub-Sector],Table3[[#This Row],[Sub-Sector]],Table2[% Price above 20 EMA],"&gt;=0")/Table3[[#This Row],[Count]]</f>
        <v>0</v>
      </c>
      <c r="S110" s="1">
        <f>COUNTIFS(Table2[Sub-Sector],Table3[[#This Row],[Sub-Sector]],Table2[% Price above 50 EMA],"&gt;=0")/Table3[[#This Row],[Count]]</f>
        <v>0</v>
      </c>
      <c r="T110" s="1">
        <f>COUNTIFS(Table2[Sub-Sector],Table3[[#This Row],[Sub-Sector]],Table2[% Price above 200 EMA],"&gt;=0")/Table3[[#This Row],[Count]]</f>
        <v>0.25</v>
      </c>
      <c r="U110" s="1">
        <f>COUNTIFS(Table2[Sub-Sector],Table3[[#This Row],[Sub-Sector]],Table2[Rate of Change - Zone],"Positive")/Table3[[#This Row],[Count]]</f>
        <v>0</v>
      </c>
      <c r="V110" s="1">
        <f>COUNTIFS(Table2[Sub-Sector],Table3[[#This Row],[Sub-Sector]],Table2[Sharpe Ratio],"&gt;=0.10")/Table3[[#This Row],[Count]]</f>
        <v>0</v>
      </c>
      <c r="W11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559.5</v>
      </c>
      <c r="X110">
        <f>_xlfn.RANK.AVG(Table3[[#This Row],[Score]],Table3[Score],1)</f>
        <v>88</v>
      </c>
      <c r="Y11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365</v>
      </c>
      <c r="Z110">
        <f>_xlfn.RANK.AVG(Table3[[#This Row],[Score 2 ]],Table3[[Score 2 ]],1)</f>
        <v>109</v>
      </c>
    </row>
    <row r="111" spans="1:26" x14ac:dyDescent="0.3">
      <c r="A111" t="s">
        <v>1470</v>
      </c>
      <c r="B111">
        <f>COUNTIFS(Table2[Sub-Sector],Table3[[#This Row],[Sub-Sector]])</f>
        <v>2</v>
      </c>
      <c r="C111" s="1">
        <f>COUNTIFS(Table2[Sub-Sector],Table3[[#This Row],[Sub-Sector]],Table2[Uptrend],"Uptrend")/Table3[[#This Row],[Count]]</f>
        <v>0</v>
      </c>
      <c r="D111" s="1">
        <f>COUNTIFS(Table2[Sub-Sector],Table3[[#This Row],[Sub-Sector]],Table2[1W Return vs Nifty],"&gt;=5")/Table3[[#This Row],[Count]]</f>
        <v>0</v>
      </c>
      <c r="E111" s="1">
        <f>COUNTIFS(Table2[Sub-Sector],Table3[[#This Row],[Sub-Sector]],Table2[1M Return vs Nifty],"&gt;=5")/Table3[[#This Row],[Count]]</f>
        <v>0</v>
      </c>
      <c r="F111" s="1">
        <f>COUNTIFS(Table2[Sub-Sector],Table3[[#This Row],[Sub-Sector]],Table2[6M Return vs Nifty],"&gt;=10")/Table3[[#This Row],[Count]]</f>
        <v>0</v>
      </c>
      <c r="G111" s="1">
        <f>COUNTIFS(Table2[Sub-Sector],Table3[[#This Row],[Sub-Sector]],Table2[1Y Return vs Nifty],"&gt;=10")/Table3[[#This Row],[Count]]</f>
        <v>0</v>
      </c>
      <c r="H111" s="1">
        <f>COUNTIFS(Table2[Sub-Sector],Table3[[#This Row],[Sub-Sector]],Table2[RSI Exponential â€“ 14D],"&gt;=50")/Table3[[#This Row],[Count]]</f>
        <v>0</v>
      </c>
      <c r="I111" s="1">
        <f>COUNTIFS(Table2[Sub-Sector],Table3[[#This Row],[Sub-Sector]],Table2[Relative Volume],"&gt;=1")/Table3[[#This Row],[Count]]</f>
        <v>0</v>
      </c>
      <c r="J111" s="1">
        <f>COUNTIFS(Table2[Sub-Sector],Table3[[#This Row],[Sub-Sector]],Table2[% Away From Day Low],"&gt;=0.05")/Table3[[#This Row],[Count]]</f>
        <v>0</v>
      </c>
      <c r="K111" s="1">
        <f>COUNTIFS(Table2[Sub-Sector],Table3[[#This Row],[Sub-Sector]],Table2[% Away From Day High],"&lt;=0.05")/Table3[[#This Row],[Count]]</f>
        <v>1</v>
      </c>
      <c r="L111" s="1">
        <f>COUNTIFS(Table2[Sub-Sector],Table3[[#This Row],[Sub-Sector]],Table2[% Away From Current Week Low],"&gt;=0.05")/Table3[[#This Row],[Count]]</f>
        <v>0</v>
      </c>
      <c r="M111" s="1">
        <f>COUNTIFS(Table2[Sub-Sector],Table3[[#This Row],[Sub-Sector]],Table2[% Away From Current Week High],"&lt;=0.05")/Table3[[#This Row],[Count]]</f>
        <v>1</v>
      </c>
      <c r="N111" s="1">
        <f>COUNTIFS(Table2[Sub-Sector],Table3[[#This Row],[Sub-Sector]],Table2[% Away From Current Month Low],"&gt;=0.05")/Table3[[#This Row],[Count]]</f>
        <v>0</v>
      </c>
      <c r="O111" s="1">
        <f>COUNTIFS(Table2[Sub-Sector],Table3[[#This Row],[Sub-Sector]],Table2[% Away From Current Month High],"&lt;=0.05")/Table3[[#This Row],[Count]]</f>
        <v>0</v>
      </c>
      <c r="P111" s="1">
        <f>COUNTIFS(Table2[Sub-Sector],Table3[[#This Row],[Sub-Sector]],Table2[% Away From 52W High],"&lt;=10")/Table3[[#This Row],[Count]]</f>
        <v>0</v>
      </c>
      <c r="Q111" s="1">
        <f>COUNTIFS(Table2[Sub-Sector],Table3[[#This Row],[Sub-Sector]],Table2[% Away From 52W Low],"&gt;=10")/Table3[[#This Row],[Count]]</f>
        <v>0.5</v>
      </c>
      <c r="R111" s="1">
        <f>COUNTIFS(Table2[Sub-Sector],Table3[[#This Row],[Sub-Sector]],Table2[% Price above 20 EMA],"&gt;=0")/Table3[[#This Row],[Count]]</f>
        <v>0</v>
      </c>
      <c r="S111" s="1">
        <f>COUNTIFS(Table2[Sub-Sector],Table3[[#This Row],[Sub-Sector]],Table2[% Price above 50 EMA],"&gt;=0")/Table3[[#This Row],[Count]]</f>
        <v>0</v>
      </c>
      <c r="T111" s="1">
        <f>COUNTIFS(Table2[Sub-Sector],Table3[[#This Row],[Sub-Sector]],Table2[% Price above 200 EMA],"&gt;=0")/Table3[[#This Row],[Count]]</f>
        <v>0</v>
      </c>
      <c r="U111" s="1">
        <f>COUNTIFS(Table2[Sub-Sector],Table3[[#This Row],[Sub-Sector]],Table2[Rate of Change - Zone],"Positive")/Table3[[#This Row],[Count]]</f>
        <v>0</v>
      </c>
      <c r="V111" s="1">
        <f>COUNTIFS(Table2[Sub-Sector],Table3[[#This Row],[Sub-Sector]],Table2[Sharpe Ratio],"&gt;=0.10")/Table3[[#This Row],[Count]]</f>
        <v>0</v>
      </c>
      <c r="W11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1">
        <f>_xlfn.RANK.AVG(Table3[[#This Row],[Score]],Table3[Score],1)</f>
        <v>118</v>
      </c>
      <c r="Y11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1">
        <f>_xlfn.RANK.AVG(Table3[[#This Row],[Score 2 ]],Table3[[Score 2 ]],1)</f>
        <v>117.5</v>
      </c>
    </row>
    <row r="112" spans="1:26" x14ac:dyDescent="0.3">
      <c r="A112" t="s">
        <v>96</v>
      </c>
      <c r="B112">
        <f>COUNTIFS(Table2[Sub-Sector],Table3[[#This Row],[Sub-Sector]])</f>
        <v>1</v>
      </c>
      <c r="C112" s="1">
        <f>COUNTIFS(Table2[Sub-Sector],Table3[[#This Row],[Sub-Sector]],Table2[Uptrend],"Uptrend")/Table3[[#This Row],[Count]]</f>
        <v>0</v>
      </c>
      <c r="D112" s="1">
        <f>COUNTIFS(Table2[Sub-Sector],Table3[[#This Row],[Sub-Sector]],Table2[1W Return vs Nifty],"&gt;=5")/Table3[[#This Row],[Count]]</f>
        <v>0</v>
      </c>
      <c r="E112" s="1">
        <f>COUNTIFS(Table2[Sub-Sector],Table3[[#This Row],[Sub-Sector]],Table2[1M Return vs Nifty],"&gt;=5")/Table3[[#This Row],[Count]]</f>
        <v>0</v>
      </c>
      <c r="F112" s="1">
        <f>COUNTIFS(Table2[Sub-Sector],Table3[[#This Row],[Sub-Sector]],Table2[6M Return vs Nifty],"&gt;=10")/Table3[[#This Row],[Count]]</f>
        <v>0</v>
      </c>
      <c r="G112" s="1">
        <f>COUNTIFS(Table2[Sub-Sector],Table3[[#This Row],[Sub-Sector]],Table2[1Y Return vs Nifty],"&gt;=10")/Table3[[#This Row],[Count]]</f>
        <v>0</v>
      </c>
      <c r="H112" s="1">
        <f>COUNTIFS(Table2[Sub-Sector],Table3[[#This Row],[Sub-Sector]],Table2[RSI Exponential â€“ 14D],"&gt;=50")/Table3[[#This Row],[Count]]</f>
        <v>0</v>
      </c>
      <c r="I112" s="1">
        <f>COUNTIFS(Table2[Sub-Sector],Table3[[#This Row],[Sub-Sector]],Table2[Relative Volume],"&gt;=1")/Table3[[#This Row],[Count]]</f>
        <v>0</v>
      </c>
      <c r="J112" s="1">
        <f>COUNTIFS(Table2[Sub-Sector],Table3[[#This Row],[Sub-Sector]],Table2[% Away From Day Low],"&gt;=0.05")/Table3[[#This Row],[Count]]</f>
        <v>0</v>
      </c>
      <c r="K112" s="1">
        <f>COUNTIFS(Table2[Sub-Sector],Table3[[#This Row],[Sub-Sector]],Table2[% Away From Day High],"&lt;=0.05")/Table3[[#This Row],[Count]]</f>
        <v>1</v>
      </c>
      <c r="L112" s="1">
        <f>COUNTIFS(Table2[Sub-Sector],Table3[[#This Row],[Sub-Sector]],Table2[% Away From Current Week Low],"&gt;=0.05")/Table3[[#This Row],[Count]]</f>
        <v>0</v>
      </c>
      <c r="M112" s="1">
        <f>COUNTIFS(Table2[Sub-Sector],Table3[[#This Row],[Sub-Sector]],Table2[% Away From Current Week High],"&lt;=0.05")/Table3[[#This Row],[Count]]</f>
        <v>1</v>
      </c>
      <c r="N112" s="1">
        <f>COUNTIFS(Table2[Sub-Sector],Table3[[#This Row],[Sub-Sector]],Table2[% Away From Current Month Low],"&gt;=0.05")/Table3[[#This Row],[Count]]</f>
        <v>0</v>
      </c>
      <c r="O112" s="1">
        <f>COUNTIFS(Table2[Sub-Sector],Table3[[#This Row],[Sub-Sector]],Table2[% Away From Current Month High],"&lt;=0.05")/Table3[[#This Row],[Count]]</f>
        <v>0</v>
      </c>
      <c r="P112" s="1">
        <f>COUNTIFS(Table2[Sub-Sector],Table3[[#This Row],[Sub-Sector]],Table2[% Away From 52W High],"&lt;=10")/Table3[[#This Row],[Count]]</f>
        <v>0</v>
      </c>
      <c r="Q112" s="1">
        <f>COUNTIFS(Table2[Sub-Sector],Table3[[#This Row],[Sub-Sector]],Table2[% Away From 52W Low],"&gt;=10")/Table3[[#This Row],[Count]]</f>
        <v>1</v>
      </c>
      <c r="R112" s="1">
        <f>COUNTIFS(Table2[Sub-Sector],Table3[[#This Row],[Sub-Sector]],Table2[% Price above 20 EMA],"&gt;=0")/Table3[[#This Row],[Count]]</f>
        <v>0</v>
      </c>
      <c r="S112" s="1">
        <f>COUNTIFS(Table2[Sub-Sector],Table3[[#This Row],[Sub-Sector]],Table2[% Price above 50 EMA],"&gt;=0")/Table3[[#This Row],[Count]]</f>
        <v>0</v>
      </c>
      <c r="T112" s="1">
        <f>COUNTIFS(Table2[Sub-Sector],Table3[[#This Row],[Sub-Sector]],Table2[% Price above 200 EMA],"&gt;=0")/Table3[[#This Row],[Count]]</f>
        <v>0</v>
      </c>
      <c r="U112" s="1">
        <f>COUNTIFS(Table2[Sub-Sector],Table3[[#This Row],[Sub-Sector]],Table2[Rate of Change - Zone],"Positive")/Table3[[#This Row],[Count]]</f>
        <v>0</v>
      </c>
      <c r="V112" s="1">
        <f>COUNTIFS(Table2[Sub-Sector],Table3[[#This Row],[Sub-Sector]],Table2[Sharpe Ratio],"&gt;=0.10")/Table3[[#This Row],[Count]]</f>
        <v>1</v>
      </c>
      <c r="W11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2">
        <f>_xlfn.RANK.AVG(Table3[[#This Row],[Score]],Table3[Score],1)</f>
        <v>118</v>
      </c>
      <c r="Y11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2">
        <f>_xlfn.RANK.AVG(Table3[[#This Row],[Score 2 ]],Table3[[Score 2 ]],1)</f>
        <v>117.5</v>
      </c>
    </row>
    <row r="113" spans="1:26" x14ac:dyDescent="0.3">
      <c r="A113" t="s">
        <v>616</v>
      </c>
      <c r="B113">
        <f>COUNTIFS(Table2[Sub-Sector],Table3[[#This Row],[Sub-Sector]])</f>
        <v>2</v>
      </c>
      <c r="C113" s="1">
        <f>COUNTIFS(Table2[Sub-Sector],Table3[[#This Row],[Sub-Sector]],Table2[Uptrend],"Uptrend")/Table3[[#This Row],[Count]]</f>
        <v>0</v>
      </c>
      <c r="D113" s="1">
        <f>COUNTIFS(Table2[Sub-Sector],Table3[[#This Row],[Sub-Sector]],Table2[1W Return vs Nifty],"&gt;=5")/Table3[[#This Row],[Count]]</f>
        <v>0</v>
      </c>
      <c r="E113" s="1">
        <f>COUNTIFS(Table2[Sub-Sector],Table3[[#This Row],[Sub-Sector]],Table2[1M Return vs Nifty],"&gt;=5")/Table3[[#This Row],[Count]]</f>
        <v>0</v>
      </c>
      <c r="F113" s="1">
        <f>COUNTIFS(Table2[Sub-Sector],Table3[[#This Row],[Sub-Sector]],Table2[6M Return vs Nifty],"&gt;=10")/Table3[[#This Row],[Count]]</f>
        <v>0</v>
      </c>
      <c r="G113" s="1">
        <f>COUNTIFS(Table2[Sub-Sector],Table3[[#This Row],[Sub-Sector]],Table2[1Y Return vs Nifty],"&gt;=10")/Table3[[#This Row],[Count]]</f>
        <v>0</v>
      </c>
      <c r="H113" s="1">
        <f>COUNTIFS(Table2[Sub-Sector],Table3[[#This Row],[Sub-Sector]],Table2[RSI Exponential â€“ 14D],"&gt;=50")/Table3[[#This Row],[Count]]</f>
        <v>0.5</v>
      </c>
      <c r="I113" s="1">
        <f>COUNTIFS(Table2[Sub-Sector],Table3[[#This Row],[Sub-Sector]],Table2[Relative Volume],"&gt;=1")/Table3[[#This Row],[Count]]</f>
        <v>0</v>
      </c>
      <c r="J113" s="1">
        <f>COUNTIFS(Table2[Sub-Sector],Table3[[#This Row],[Sub-Sector]],Table2[% Away From Day Low],"&gt;=0.05")/Table3[[#This Row],[Count]]</f>
        <v>0</v>
      </c>
      <c r="K113" s="1">
        <f>COUNTIFS(Table2[Sub-Sector],Table3[[#This Row],[Sub-Sector]],Table2[% Away From Day High],"&lt;=0.05")/Table3[[#This Row],[Count]]</f>
        <v>1</v>
      </c>
      <c r="L113" s="1">
        <f>COUNTIFS(Table2[Sub-Sector],Table3[[#This Row],[Sub-Sector]],Table2[% Away From Current Week Low],"&gt;=0.05")/Table3[[#This Row],[Count]]</f>
        <v>0</v>
      </c>
      <c r="M113" s="1">
        <f>COUNTIFS(Table2[Sub-Sector],Table3[[#This Row],[Sub-Sector]],Table2[% Away From Current Week High],"&lt;=0.05")/Table3[[#This Row],[Count]]</f>
        <v>0.5</v>
      </c>
      <c r="N113" s="1">
        <f>COUNTIFS(Table2[Sub-Sector],Table3[[#This Row],[Sub-Sector]],Table2[% Away From Current Month Low],"&gt;=0.05")/Table3[[#This Row],[Count]]</f>
        <v>0.5</v>
      </c>
      <c r="O113" s="1">
        <f>COUNTIFS(Table2[Sub-Sector],Table3[[#This Row],[Sub-Sector]],Table2[% Away From Current Month High],"&lt;=0.05")/Table3[[#This Row],[Count]]</f>
        <v>0.5</v>
      </c>
      <c r="P113" s="1">
        <f>COUNTIFS(Table2[Sub-Sector],Table3[[#This Row],[Sub-Sector]],Table2[% Away From 52W High],"&lt;=10")/Table3[[#This Row],[Count]]</f>
        <v>0</v>
      </c>
      <c r="Q113" s="1">
        <f>COUNTIFS(Table2[Sub-Sector],Table3[[#This Row],[Sub-Sector]],Table2[% Away From 52W Low],"&gt;=10")/Table3[[#This Row],[Count]]</f>
        <v>0.5</v>
      </c>
      <c r="R113" s="1">
        <f>COUNTIFS(Table2[Sub-Sector],Table3[[#This Row],[Sub-Sector]],Table2[% Price above 20 EMA],"&gt;=0")/Table3[[#This Row],[Count]]</f>
        <v>0</v>
      </c>
      <c r="S113" s="1">
        <f>COUNTIFS(Table2[Sub-Sector],Table3[[#This Row],[Sub-Sector]],Table2[% Price above 50 EMA],"&gt;=0")/Table3[[#This Row],[Count]]</f>
        <v>0</v>
      </c>
      <c r="T113" s="1">
        <f>COUNTIFS(Table2[Sub-Sector],Table3[[#This Row],[Sub-Sector]],Table2[% Price above 200 EMA],"&gt;=0")/Table3[[#This Row],[Count]]</f>
        <v>0.5</v>
      </c>
      <c r="U113" s="1">
        <f>COUNTIFS(Table2[Sub-Sector],Table3[[#This Row],[Sub-Sector]],Table2[Rate of Change - Zone],"Positive")/Table3[[#This Row],[Count]]</f>
        <v>0</v>
      </c>
      <c r="V113" s="1">
        <f>COUNTIFS(Table2[Sub-Sector],Table3[[#This Row],[Sub-Sector]],Table2[Sharpe Ratio],"&gt;=0.10")/Table3[[#This Row],[Count]]</f>
        <v>0</v>
      </c>
      <c r="W11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3">
        <f>_xlfn.RANK.AVG(Table3[[#This Row],[Score]],Table3[Score],1)</f>
        <v>118</v>
      </c>
      <c r="Y11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3">
        <f>_xlfn.RANK.AVG(Table3[[#This Row],[Score 2 ]],Table3[[Score 2 ]],1)</f>
        <v>117.5</v>
      </c>
    </row>
    <row r="114" spans="1:26" x14ac:dyDescent="0.3">
      <c r="A114" t="s">
        <v>305</v>
      </c>
      <c r="B114">
        <f>COUNTIFS(Table2[Sub-Sector],Table3[[#This Row],[Sub-Sector]])</f>
        <v>1</v>
      </c>
      <c r="C114" s="1">
        <f>COUNTIFS(Table2[Sub-Sector],Table3[[#This Row],[Sub-Sector]],Table2[Uptrend],"Uptrend")/Table3[[#This Row],[Count]]</f>
        <v>0</v>
      </c>
      <c r="D114" s="1">
        <f>COUNTIFS(Table2[Sub-Sector],Table3[[#This Row],[Sub-Sector]],Table2[1W Return vs Nifty],"&gt;=5")/Table3[[#This Row],[Count]]</f>
        <v>0</v>
      </c>
      <c r="E114" s="1">
        <f>COUNTIFS(Table2[Sub-Sector],Table3[[#This Row],[Sub-Sector]],Table2[1M Return vs Nifty],"&gt;=5")/Table3[[#This Row],[Count]]</f>
        <v>0</v>
      </c>
      <c r="F114" s="1">
        <f>COUNTIFS(Table2[Sub-Sector],Table3[[#This Row],[Sub-Sector]],Table2[6M Return vs Nifty],"&gt;=10")/Table3[[#This Row],[Count]]</f>
        <v>0</v>
      </c>
      <c r="G114" s="1">
        <f>COUNTIFS(Table2[Sub-Sector],Table3[[#This Row],[Sub-Sector]],Table2[1Y Return vs Nifty],"&gt;=10")/Table3[[#This Row],[Count]]</f>
        <v>0</v>
      </c>
      <c r="H114" s="1">
        <f>COUNTIFS(Table2[Sub-Sector],Table3[[#This Row],[Sub-Sector]],Table2[RSI Exponential â€“ 14D],"&gt;=50")/Table3[[#This Row],[Count]]</f>
        <v>0</v>
      </c>
      <c r="I114" s="1">
        <f>COUNTIFS(Table2[Sub-Sector],Table3[[#This Row],[Sub-Sector]],Table2[Relative Volume],"&gt;=1")/Table3[[#This Row],[Count]]</f>
        <v>0</v>
      </c>
      <c r="J114" s="1">
        <f>COUNTIFS(Table2[Sub-Sector],Table3[[#This Row],[Sub-Sector]],Table2[% Away From Day Low],"&gt;=0.05")/Table3[[#This Row],[Count]]</f>
        <v>0</v>
      </c>
      <c r="K114" s="1">
        <f>COUNTIFS(Table2[Sub-Sector],Table3[[#This Row],[Sub-Sector]],Table2[% Away From Day High],"&lt;=0.05")/Table3[[#This Row],[Count]]</f>
        <v>1</v>
      </c>
      <c r="L114" s="1">
        <f>COUNTIFS(Table2[Sub-Sector],Table3[[#This Row],[Sub-Sector]],Table2[% Away From Current Week Low],"&gt;=0.05")/Table3[[#This Row],[Count]]</f>
        <v>0</v>
      </c>
      <c r="M114" s="1">
        <f>COUNTIFS(Table2[Sub-Sector],Table3[[#This Row],[Sub-Sector]],Table2[% Away From Current Week High],"&lt;=0.05")/Table3[[#This Row],[Count]]</f>
        <v>1</v>
      </c>
      <c r="N114" s="1">
        <f>COUNTIFS(Table2[Sub-Sector],Table3[[#This Row],[Sub-Sector]],Table2[% Away From Current Month Low],"&gt;=0.05")/Table3[[#This Row],[Count]]</f>
        <v>0</v>
      </c>
      <c r="O114" s="1">
        <f>COUNTIFS(Table2[Sub-Sector],Table3[[#This Row],[Sub-Sector]],Table2[% Away From Current Month High],"&lt;=0.05")/Table3[[#This Row],[Count]]</f>
        <v>0</v>
      </c>
      <c r="P114" s="1">
        <f>COUNTIFS(Table2[Sub-Sector],Table3[[#This Row],[Sub-Sector]],Table2[% Away From 52W High],"&lt;=10")/Table3[[#This Row],[Count]]</f>
        <v>0</v>
      </c>
      <c r="Q114" s="1">
        <f>COUNTIFS(Table2[Sub-Sector],Table3[[#This Row],[Sub-Sector]],Table2[% Away From 52W Low],"&gt;=10")/Table3[[#This Row],[Count]]</f>
        <v>1</v>
      </c>
      <c r="R114" s="1">
        <f>COUNTIFS(Table2[Sub-Sector],Table3[[#This Row],[Sub-Sector]],Table2[% Price above 20 EMA],"&gt;=0")/Table3[[#This Row],[Count]]</f>
        <v>0</v>
      </c>
      <c r="S114" s="1">
        <f>COUNTIFS(Table2[Sub-Sector],Table3[[#This Row],[Sub-Sector]],Table2[% Price above 50 EMA],"&gt;=0")/Table3[[#This Row],[Count]]</f>
        <v>0</v>
      </c>
      <c r="T114" s="1">
        <f>COUNTIFS(Table2[Sub-Sector],Table3[[#This Row],[Sub-Sector]],Table2[% Price above 200 EMA],"&gt;=0")/Table3[[#This Row],[Count]]</f>
        <v>0</v>
      </c>
      <c r="U114" s="1">
        <f>COUNTIFS(Table2[Sub-Sector],Table3[[#This Row],[Sub-Sector]],Table2[Rate of Change - Zone],"Positive")/Table3[[#This Row],[Count]]</f>
        <v>0</v>
      </c>
      <c r="V114" s="1">
        <f>COUNTIFS(Table2[Sub-Sector],Table3[[#This Row],[Sub-Sector]],Table2[Sharpe Ratio],"&gt;=0.10")/Table3[[#This Row],[Count]]</f>
        <v>0</v>
      </c>
      <c r="W11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4">
        <f>_xlfn.RANK.AVG(Table3[[#This Row],[Score]],Table3[Score],1)</f>
        <v>118</v>
      </c>
      <c r="Y11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4">
        <f>_xlfn.RANK.AVG(Table3[[#This Row],[Score 2 ]],Table3[[Score 2 ]],1)</f>
        <v>117.5</v>
      </c>
    </row>
    <row r="115" spans="1:26" x14ac:dyDescent="0.3">
      <c r="A115" t="s">
        <v>601</v>
      </c>
      <c r="B115">
        <f>COUNTIFS(Table2[Sub-Sector],Table3[[#This Row],[Sub-Sector]])</f>
        <v>2</v>
      </c>
      <c r="C115" s="1">
        <f>COUNTIFS(Table2[Sub-Sector],Table3[[#This Row],[Sub-Sector]],Table2[Uptrend],"Uptrend")/Table3[[#This Row],[Count]]</f>
        <v>0</v>
      </c>
      <c r="D115" s="1">
        <f>COUNTIFS(Table2[Sub-Sector],Table3[[#This Row],[Sub-Sector]],Table2[1W Return vs Nifty],"&gt;=5")/Table3[[#This Row],[Count]]</f>
        <v>0</v>
      </c>
      <c r="E115" s="1">
        <f>COUNTIFS(Table2[Sub-Sector],Table3[[#This Row],[Sub-Sector]],Table2[1M Return vs Nifty],"&gt;=5")/Table3[[#This Row],[Count]]</f>
        <v>0</v>
      </c>
      <c r="F115" s="1">
        <f>COUNTIFS(Table2[Sub-Sector],Table3[[#This Row],[Sub-Sector]],Table2[6M Return vs Nifty],"&gt;=10")/Table3[[#This Row],[Count]]</f>
        <v>0</v>
      </c>
      <c r="G115" s="1">
        <f>COUNTIFS(Table2[Sub-Sector],Table3[[#This Row],[Sub-Sector]],Table2[1Y Return vs Nifty],"&gt;=10")/Table3[[#This Row],[Count]]</f>
        <v>0</v>
      </c>
      <c r="H115" s="1">
        <f>COUNTIFS(Table2[Sub-Sector],Table3[[#This Row],[Sub-Sector]],Table2[RSI Exponential â€“ 14D],"&gt;=50")/Table3[[#This Row],[Count]]</f>
        <v>0</v>
      </c>
      <c r="I115" s="1">
        <f>COUNTIFS(Table2[Sub-Sector],Table3[[#This Row],[Sub-Sector]],Table2[Relative Volume],"&gt;=1")/Table3[[#This Row],[Count]]</f>
        <v>0</v>
      </c>
      <c r="J115" s="1">
        <f>COUNTIFS(Table2[Sub-Sector],Table3[[#This Row],[Sub-Sector]],Table2[% Away From Day Low],"&gt;=0.05")/Table3[[#This Row],[Count]]</f>
        <v>0</v>
      </c>
      <c r="K115" s="1">
        <f>COUNTIFS(Table2[Sub-Sector],Table3[[#This Row],[Sub-Sector]],Table2[% Away From Day High],"&lt;=0.05")/Table3[[#This Row],[Count]]</f>
        <v>1</v>
      </c>
      <c r="L115" s="1">
        <f>COUNTIFS(Table2[Sub-Sector],Table3[[#This Row],[Sub-Sector]],Table2[% Away From Current Week Low],"&gt;=0.05")/Table3[[#This Row],[Count]]</f>
        <v>0</v>
      </c>
      <c r="M115" s="1">
        <f>COUNTIFS(Table2[Sub-Sector],Table3[[#This Row],[Sub-Sector]],Table2[% Away From Current Week High],"&lt;=0.05")/Table3[[#This Row],[Count]]</f>
        <v>1</v>
      </c>
      <c r="N115" s="1">
        <f>COUNTIFS(Table2[Sub-Sector],Table3[[#This Row],[Sub-Sector]],Table2[% Away From Current Month Low],"&gt;=0.05")/Table3[[#This Row],[Count]]</f>
        <v>0</v>
      </c>
      <c r="O115" s="1">
        <f>COUNTIFS(Table2[Sub-Sector],Table3[[#This Row],[Sub-Sector]],Table2[% Away From Current Month High],"&lt;=0.05")/Table3[[#This Row],[Count]]</f>
        <v>0</v>
      </c>
      <c r="P115" s="1">
        <f>COUNTIFS(Table2[Sub-Sector],Table3[[#This Row],[Sub-Sector]],Table2[% Away From 52W High],"&lt;=10")/Table3[[#This Row],[Count]]</f>
        <v>0</v>
      </c>
      <c r="Q115" s="1">
        <f>COUNTIFS(Table2[Sub-Sector],Table3[[#This Row],[Sub-Sector]],Table2[% Away From 52W Low],"&gt;=10")/Table3[[#This Row],[Count]]</f>
        <v>0.5</v>
      </c>
      <c r="R115" s="1">
        <f>COUNTIFS(Table2[Sub-Sector],Table3[[#This Row],[Sub-Sector]],Table2[% Price above 20 EMA],"&gt;=0")/Table3[[#This Row],[Count]]</f>
        <v>0</v>
      </c>
      <c r="S115" s="1">
        <f>COUNTIFS(Table2[Sub-Sector],Table3[[#This Row],[Sub-Sector]],Table2[% Price above 50 EMA],"&gt;=0")/Table3[[#This Row],[Count]]</f>
        <v>0</v>
      </c>
      <c r="T115" s="1">
        <f>COUNTIFS(Table2[Sub-Sector],Table3[[#This Row],[Sub-Sector]],Table2[% Price above 200 EMA],"&gt;=0")/Table3[[#This Row],[Count]]</f>
        <v>0</v>
      </c>
      <c r="U115" s="1">
        <f>COUNTIFS(Table2[Sub-Sector],Table3[[#This Row],[Sub-Sector]],Table2[Rate of Change - Zone],"Positive")/Table3[[#This Row],[Count]]</f>
        <v>0</v>
      </c>
      <c r="V115" s="1">
        <f>COUNTIFS(Table2[Sub-Sector],Table3[[#This Row],[Sub-Sector]],Table2[Sharpe Ratio],"&gt;=0.10")/Table3[[#This Row],[Count]]</f>
        <v>0.5</v>
      </c>
      <c r="W11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5">
        <f>_xlfn.RANK.AVG(Table3[[#This Row],[Score]],Table3[Score],1)</f>
        <v>118</v>
      </c>
      <c r="Y11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5">
        <f>_xlfn.RANK.AVG(Table3[[#This Row],[Score 2 ]],Table3[[Score 2 ]],1)</f>
        <v>117.5</v>
      </c>
    </row>
    <row r="116" spans="1:26" x14ac:dyDescent="0.3">
      <c r="A116" t="s">
        <v>523</v>
      </c>
      <c r="B116">
        <f>COUNTIFS(Table2[Sub-Sector],Table3[[#This Row],[Sub-Sector]])</f>
        <v>1</v>
      </c>
      <c r="C116" s="1">
        <f>COUNTIFS(Table2[Sub-Sector],Table3[[#This Row],[Sub-Sector]],Table2[Uptrend],"Uptrend")/Table3[[#This Row],[Count]]</f>
        <v>0</v>
      </c>
      <c r="D116" s="1">
        <f>COUNTIFS(Table2[Sub-Sector],Table3[[#This Row],[Sub-Sector]],Table2[1W Return vs Nifty],"&gt;=5")/Table3[[#This Row],[Count]]</f>
        <v>0</v>
      </c>
      <c r="E116" s="1">
        <f>COUNTIFS(Table2[Sub-Sector],Table3[[#This Row],[Sub-Sector]],Table2[1M Return vs Nifty],"&gt;=5")/Table3[[#This Row],[Count]]</f>
        <v>0</v>
      </c>
      <c r="F116" s="1">
        <f>COUNTIFS(Table2[Sub-Sector],Table3[[#This Row],[Sub-Sector]],Table2[6M Return vs Nifty],"&gt;=10")/Table3[[#This Row],[Count]]</f>
        <v>0</v>
      </c>
      <c r="G116" s="1">
        <f>COUNTIFS(Table2[Sub-Sector],Table3[[#This Row],[Sub-Sector]],Table2[1Y Return vs Nifty],"&gt;=10")/Table3[[#This Row],[Count]]</f>
        <v>0</v>
      </c>
      <c r="H116" s="1">
        <f>COUNTIFS(Table2[Sub-Sector],Table3[[#This Row],[Sub-Sector]],Table2[RSI Exponential â€“ 14D],"&gt;=50")/Table3[[#This Row],[Count]]</f>
        <v>0</v>
      </c>
      <c r="I116" s="1">
        <f>COUNTIFS(Table2[Sub-Sector],Table3[[#This Row],[Sub-Sector]],Table2[Relative Volume],"&gt;=1")/Table3[[#This Row],[Count]]</f>
        <v>0</v>
      </c>
      <c r="J116" s="1">
        <f>COUNTIFS(Table2[Sub-Sector],Table3[[#This Row],[Sub-Sector]],Table2[% Away From Day Low],"&gt;=0.05")/Table3[[#This Row],[Count]]</f>
        <v>0</v>
      </c>
      <c r="K116" s="1">
        <f>COUNTIFS(Table2[Sub-Sector],Table3[[#This Row],[Sub-Sector]],Table2[% Away From Day High],"&lt;=0.05")/Table3[[#This Row],[Count]]</f>
        <v>1</v>
      </c>
      <c r="L116" s="1">
        <f>COUNTIFS(Table2[Sub-Sector],Table3[[#This Row],[Sub-Sector]],Table2[% Away From Current Week Low],"&gt;=0.05")/Table3[[#This Row],[Count]]</f>
        <v>0</v>
      </c>
      <c r="M116" s="1">
        <f>COUNTIFS(Table2[Sub-Sector],Table3[[#This Row],[Sub-Sector]],Table2[% Away From Current Week High],"&lt;=0.05")/Table3[[#This Row],[Count]]</f>
        <v>1</v>
      </c>
      <c r="N116" s="1">
        <f>COUNTIFS(Table2[Sub-Sector],Table3[[#This Row],[Sub-Sector]],Table2[% Away From Current Month Low],"&gt;=0.05")/Table3[[#This Row],[Count]]</f>
        <v>0</v>
      </c>
      <c r="O116" s="1">
        <f>COUNTIFS(Table2[Sub-Sector],Table3[[#This Row],[Sub-Sector]],Table2[% Away From Current Month High],"&lt;=0.05")/Table3[[#This Row],[Count]]</f>
        <v>0</v>
      </c>
      <c r="P116" s="1">
        <f>COUNTIFS(Table2[Sub-Sector],Table3[[#This Row],[Sub-Sector]],Table2[% Away From 52W High],"&lt;=10")/Table3[[#This Row],[Count]]</f>
        <v>0</v>
      </c>
      <c r="Q116" s="1">
        <f>COUNTIFS(Table2[Sub-Sector],Table3[[#This Row],[Sub-Sector]],Table2[% Away From 52W Low],"&gt;=10")/Table3[[#This Row],[Count]]</f>
        <v>1</v>
      </c>
      <c r="R116" s="1">
        <f>COUNTIFS(Table2[Sub-Sector],Table3[[#This Row],[Sub-Sector]],Table2[% Price above 20 EMA],"&gt;=0")/Table3[[#This Row],[Count]]</f>
        <v>0</v>
      </c>
      <c r="S116" s="1">
        <f>COUNTIFS(Table2[Sub-Sector],Table3[[#This Row],[Sub-Sector]],Table2[% Price above 50 EMA],"&gt;=0")/Table3[[#This Row],[Count]]</f>
        <v>0</v>
      </c>
      <c r="T116" s="1">
        <f>COUNTIFS(Table2[Sub-Sector],Table3[[#This Row],[Sub-Sector]],Table2[% Price above 200 EMA],"&gt;=0")/Table3[[#This Row],[Count]]</f>
        <v>0</v>
      </c>
      <c r="U116" s="1">
        <f>COUNTIFS(Table2[Sub-Sector],Table3[[#This Row],[Sub-Sector]],Table2[Rate of Change - Zone],"Positive")/Table3[[#This Row],[Count]]</f>
        <v>0</v>
      </c>
      <c r="V116" s="1">
        <f>COUNTIFS(Table2[Sub-Sector],Table3[[#This Row],[Sub-Sector]],Table2[Sharpe Ratio],"&gt;=0.10")/Table3[[#This Row],[Count]]</f>
        <v>0</v>
      </c>
      <c r="W11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6">
        <f>_xlfn.RANK.AVG(Table3[[#This Row],[Score]],Table3[Score],1)</f>
        <v>118</v>
      </c>
      <c r="Y11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6">
        <f>_xlfn.RANK.AVG(Table3[[#This Row],[Score 2 ]],Table3[[Score 2 ]],1)</f>
        <v>117.5</v>
      </c>
    </row>
    <row r="117" spans="1:26" x14ac:dyDescent="0.3">
      <c r="A117" t="s">
        <v>1170</v>
      </c>
      <c r="B117">
        <f>COUNTIFS(Table2[Sub-Sector],Table3[[#This Row],[Sub-Sector]])</f>
        <v>1</v>
      </c>
      <c r="C117" s="1">
        <f>COUNTIFS(Table2[Sub-Sector],Table3[[#This Row],[Sub-Sector]],Table2[Uptrend],"Uptrend")/Table3[[#This Row],[Count]]</f>
        <v>0</v>
      </c>
      <c r="D117" s="1">
        <f>COUNTIFS(Table2[Sub-Sector],Table3[[#This Row],[Sub-Sector]],Table2[1W Return vs Nifty],"&gt;=5")/Table3[[#This Row],[Count]]</f>
        <v>0</v>
      </c>
      <c r="E117" s="1">
        <f>COUNTIFS(Table2[Sub-Sector],Table3[[#This Row],[Sub-Sector]],Table2[1M Return vs Nifty],"&gt;=5")/Table3[[#This Row],[Count]]</f>
        <v>0</v>
      </c>
      <c r="F117" s="1">
        <f>COUNTIFS(Table2[Sub-Sector],Table3[[#This Row],[Sub-Sector]],Table2[6M Return vs Nifty],"&gt;=10")/Table3[[#This Row],[Count]]</f>
        <v>0</v>
      </c>
      <c r="G117" s="1">
        <f>COUNTIFS(Table2[Sub-Sector],Table3[[#This Row],[Sub-Sector]],Table2[1Y Return vs Nifty],"&gt;=10")/Table3[[#This Row],[Count]]</f>
        <v>0</v>
      </c>
      <c r="H117" s="1">
        <f>COUNTIFS(Table2[Sub-Sector],Table3[[#This Row],[Sub-Sector]],Table2[RSI Exponential â€“ 14D],"&gt;=50")/Table3[[#This Row],[Count]]</f>
        <v>0</v>
      </c>
      <c r="I117" s="1">
        <f>COUNTIFS(Table2[Sub-Sector],Table3[[#This Row],[Sub-Sector]],Table2[Relative Volume],"&gt;=1")/Table3[[#This Row],[Count]]</f>
        <v>0</v>
      </c>
      <c r="J117" s="1">
        <f>COUNTIFS(Table2[Sub-Sector],Table3[[#This Row],[Sub-Sector]],Table2[% Away From Day Low],"&gt;=0.05")/Table3[[#This Row],[Count]]</f>
        <v>0</v>
      </c>
      <c r="K117" s="1">
        <f>COUNTIFS(Table2[Sub-Sector],Table3[[#This Row],[Sub-Sector]],Table2[% Away From Day High],"&lt;=0.05")/Table3[[#This Row],[Count]]</f>
        <v>1</v>
      </c>
      <c r="L117" s="1">
        <f>COUNTIFS(Table2[Sub-Sector],Table3[[#This Row],[Sub-Sector]],Table2[% Away From Current Week Low],"&gt;=0.05")/Table3[[#This Row],[Count]]</f>
        <v>0</v>
      </c>
      <c r="M117" s="1">
        <f>COUNTIFS(Table2[Sub-Sector],Table3[[#This Row],[Sub-Sector]],Table2[% Away From Current Week High],"&lt;=0.05")/Table3[[#This Row],[Count]]</f>
        <v>1</v>
      </c>
      <c r="N117" s="1">
        <f>COUNTIFS(Table2[Sub-Sector],Table3[[#This Row],[Sub-Sector]],Table2[% Away From Current Month Low],"&gt;=0.05")/Table3[[#This Row],[Count]]</f>
        <v>0</v>
      </c>
      <c r="O117" s="1">
        <f>COUNTIFS(Table2[Sub-Sector],Table3[[#This Row],[Sub-Sector]],Table2[% Away From Current Month High],"&lt;=0.05")/Table3[[#This Row],[Count]]</f>
        <v>0</v>
      </c>
      <c r="P117" s="1">
        <f>COUNTIFS(Table2[Sub-Sector],Table3[[#This Row],[Sub-Sector]],Table2[% Away From 52W High],"&lt;=10")/Table3[[#This Row],[Count]]</f>
        <v>0</v>
      </c>
      <c r="Q117" s="1">
        <f>COUNTIFS(Table2[Sub-Sector],Table3[[#This Row],[Sub-Sector]],Table2[% Away From 52W Low],"&gt;=10")/Table3[[#This Row],[Count]]</f>
        <v>1</v>
      </c>
      <c r="R117" s="1">
        <f>COUNTIFS(Table2[Sub-Sector],Table3[[#This Row],[Sub-Sector]],Table2[% Price above 20 EMA],"&gt;=0")/Table3[[#This Row],[Count]]</f>
        <v>0</v>
      </c>
      <c r="S117" s="1">
        <f>COUNTIFS(Table2[Sub-Sector],Table3[[#This Row],[Sub-Sector]],Table2[% Price above 50 EMA],"&gt;=0")/Table3[[#This Row],[Count]]</f>
        <v>0</v>
      </c>
      <c r="T117" s="1">
        <f>COUNTIFS(Table2[Sub-Sector],Table3[[#This Row],[Sub-Sector]],Table2[% Price above 200 EMA],"&gt;=0")/Table3[[#This Row],[Count]]</f>
        <v>0</v>
      </c>
      <c r="U117" s="1">
        <f>COUNTIFS(Table2[Sub-Sector],Table3[[#This Row],[Sub-Sector]],Table2[Rate of Change - Zone],"Positive")/Table3[[#This Row],[Count]]</f>
        <v>0</v>
      </c>
      <c r="V117" s="1">
        <f>COUNTIFS(Table2[Sub-Sector],Table3[[#This Row],[Sub-Sector]],Table2[Sharpe Ratio],"&gt;=0.10")/Table3[[#This Row],[Count]]</f>
        <v>0</v>
      </c>
      <c r="W117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7">
        <f>_xlfn.RANK.AVG(Table3[[#This Row],[Score]],Table3[Score],1)</f>
        <v>118</v>
      </c>
      <c r="Y117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7">
        <f>_xlfn.RANK.AVG(Table3[[#This Row],[Score 2 ]],Table3[[Score 2 ]],1)</f>
        <v>117.5</v>
      </c>
    </row>
    <row r="118" spans="1:26" x14ac:dyDescent="0.3">
      <c r="A118" t="s">
        <v>974</v>
      </c>
      <c r="B118">
        <f>COUNTIFS(Table2[Sub-Sector],Table3[[#This Row],[Sub-Sector]])</f>
        <v>3</v>
      </c>
      <c r="C118" s="1">
        <f>COUNTIFS(Table2[Sub-Sector],Table3[[#This Row],[Sub-Sector]],Table2[Uptrend],"Uptrend")/Table3[[#This Row],[Count]]</f>
        <v>0</v>
      </c>
      <c r="D118" s="1">
        <f>COUNTIFS(Table2[Sub-Sector],Table3[[#This Row],[Sub-Sector]],Table2[1W Return vs Nifty],"&gt;=5")/Table3[[#This Row],[Count]]</f>
        <v>0</v>
      </c>
      <c r="E118" s="1">
        <f>COUNTIFS(Table2[Sub-Sector],Table3[[#This Row],[Sub-Sector]],Table2[1M Return vs Nifty],"&gt;=5")/Table3[[#This Row],[Count]]</f>
        <v>0</v>
      </c>
      <c r="F118" s="1">
        <f>COUNTIFS(Table2[Sub-Sector],Table3[[#This Row],[Sub-Sector]],Table2[6M Return vs Nifty],"&gt;=10")/Table3[[#This Row],[Count]]</f>
        <v>0</v>
      </c>
      <c r="G118" s="1">
        <f>COUNTIFS(Table2[Sub-Sector],Table3[[#This Row],[Sub-Sector]],Table2[1Y Return vs Nifty],"&gt;=10")/Table3[[#This Row],[Count]]</f>
        <v>0</v>
      </c>
      <c r="H118" s="1">
        <f>COUNTIFS(Table2[Sub-Sector],Table3[[#This Row],[Sub-Sector]],Table2[RSI Exponential â€“ 14D],"&gt;=50")/Table3[[#This Row],[Count]]</f>
        <v>0</v>
      </c>
      <c r="I118" s="1">
        <f>COUNTIFS(Table2[Sub-Sector],Table3[[#This Row],[Sub-Sector]],Table2[Relative Volume],"&gt;=1")/Table3[[#This Row],[Count]]</f>
        <v>0</v>
      </c>
      <c r="J118" s="1">
        <f>COUNTIFS(Table2[Sub-Sector],Table3[[#This Row],[Sub-Sector]],Table2[% Away From Day Low],"&gt;=0.05")/Table3[[#This Row],[Count]]</f>
        <v>0</v>
      </c>
      <c r="K118" s="1">
        <f>COUNTIFS(Table2[Sub-Sector],Table3[[#This Row],[Sub-Sector]],Table2[% Away From Day High],"&lt;=0.05")/Table3[[#This Row],[Count]]</f>
        <v>1</v>
      </c>
      <c r="L118" s="1">
        <f>COUNTIFS(Table2[Sub-Sector],Table3[[#This Row],[Sub-Sector]],Table2[% Away From Current Week Low],"&gt;=0.05")/Table3[[#This Row],[Count]]</f>
        <v>0</v>
      </c>
      <c r="M118" s="1">
        <f>COUNTIFS(Table2[Sub-Sector],Table3[[#This Row],[Sub-Sector]],Table2[% Away From Current Week High],"&lt;=0.05")/Table3[[#This Row],[Count]]</f>
        <v>0.33333333333333331</v>
      </c>
      <c r="N118" s="1">
        <f>COUNTIFS(Table2[Sub-Sector],Table3[[#This Row],[Sub-Sector]],Table2[% Away From Current Month Low],"&gt;=0.05")/Table3[[#This Row],[Count]]</f>
        <v>0</v>
      </c>
      <c r="O118" s="1">
        <f>COUNTIFS(Table2[Sub-Sector],Table3[[#This Row],[Sub-Sector]],Table2[% Away From Current Month High],"&lt;=0.05")/Table3[[#This Row],[Count]]</f>
        <v>0</v>
      </c>
      <c r="P118" s="1">
        <f>COUNTIFS(Table2[Sub-Sector],Table3[[#This Row],[Sub-Sector]],Table2[% Away From 52W High],"&lt;=10")/Table3[[#This Row],[Count]]</f>
        <v>0</v>
      </c>
      <c r="Q118" s="1">
        <f>COUNTIFS(Table2[Sub-Sector],Table3[[#This Row],[Sub-Sector]],Table2[% Away From 52W Low],"&gt;=10")/Table3[[#This Row],[Count]]</f>
        <v>0.33333333333333331</v>
      </c>
      <c r="R118" s="1">
        <f>COUNTIFS(Table2[Sub-Sector],Table3[[#This Row],[Sub-Sector]],Table2[% Price above 20 EMA],"&gt;=0")/Table3[[#This Row],[Count]]</f>
        <v>0</v>
      </c>
      <c r="S118" s="1">
        <f>COUNTIFS(Table2[Sub-Sector],Table3[[#This Row],[Sub-Sector]],Table2[% Price above 50 EMA],"&gt;=0")/Table3[[#This Row],[Count]]</f>
        <v>0</v>
      </c>
      <c r="T118" s="1">
        <f>COUNTIFS(Table2[Sub-Sector],Table3[[#This Row],[Sub-Sector]],Table2[% Price above 200 EMA],"&gt;=0")/Table3[[#This Row],[Count]]</f>
        <v>0</v>
      </c>
      <c r="U118" s="1">
        <f>COUNTIFS(Table2[Sub-Sector],Table3[[#This Row],[Sub-Sector]],Table2[Rate of Change - Zone],"Positive")/Table3[[#This Row],[Count]]</f>
        <v>0</v>
      </c>
      <c r="V118" s="1">
        <f>COUNTIFS(Table2[Sub-Sector],Table3[[#This Row],[Sub-Sector]],Table2[Sharpe Ratio],"&gt;=0.10")/Table3[[#This Row],[Count]]</f>
        <v>0</v>
      </c>
      <c r="W118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8">
        <f>_xlfn.RANK.AVG(Table3[[#This Row],[Score]],Table3[Score],1)</f>
        <v>118</v>
      </c>
      <c r="Y118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8">
        <f>_xlfn.RANK.AVG(Table3[[#This Row],[Score 2 ]],Table3[[Score 2 ]],1)</f>
        <v>117.5</v>
      </c>
    </row>
    <row r="119" spans="1:26" x14ac:dyDescent="0.3">
      <c r="A119" t="s">
        <v>1598</v>
      </c>
      <c r="B119">
        <f>COUNTIFS(Table2[Sub-Sector],Table3[[#This Row],[Sub-Sector]])</f>
        <v>1</v>
      </c>
      <c r="C119" s="1">
        <f>COUNTIFS(Table2[Sub-Sector],Table3[[#This Row],[Sub-Sector]],Table2[Uptrend],"Uptrend")/Table3[[#This Row],[Count]]</f>
        <v>0</v>
      </c>
      <c r="D119" s="1">
        <f>COUNTIFS(Table2[Sub-Sector],Table3[[#This Row],[Sub-Sector]],Table2[1W Return vs Nifty],"&gt;=5")/Table3[[#This Row],[Count]]</f>
        <v>0</v>
      </c>
      <c r="E119" s="1">
        <f>COUNTIFS(Table2[Sub-Sector],Table3[[#This Row],[Sub-Sector]],Table2[1M Return vs Nifty],"&gt;=5")/Table3[[#This Row],[Count]]</f>
        <v>0</v>
      </c>
      <c r="F119" s="1">
        <f>COUNTIFS(Table2[Sub-Sector],Table3[[#This Row],[Sub-Sector]],Table2[6M Return vs Nifty],"&gt;=10")/Table3[[#This Row],[Count]]</f>
        <v>0</v>
      </c>
      <c r="G119" s="1">
        <f>COUNTIFS(Table2[Sub-Sector],Table3[[#This Row],[Sub-Sector]],Table2[1Y Return vs Nifty],"&gt;=10")/Table3[[#This Row],[Count]]</f>
        <v>0</v>
      </c>
      <c r="H119" s="1">
        <f>COUNTIFS(Table2[Sub-Sector],Table3[[#This Row],[Sub-Sector]],Table2[RSI Exponential â€“ 14D],"&gt;=50")/Table3[[#This Row],[Count]]</f>
        <v>0</v>
      </c>
      <c r="I119" s="1">
        <f>COUNTIFS(Table2[Sub-Sector],Table3[[#This Row],[Sub-Sector]],Table2[Relative Volume],"&gt;=1")/Table3[[#This Row],[Count]]</f>
        <v>0</v>
      </c>
      <c r="J119" s="1">
        <f>COUNTIFS(Table2[Sub-Sector],Table3[[#This Row],[Sub-Sector]],Table2[% Away From Day Low],"&gt;=0.05")/Table3[[#This Row],[Count]]</f>
        <v>0</v>
      </c>
      <c r="K119" s="1">
        <f>COUNTIFS(Table2[Sub-Sector],Table3[[#This Row],[Sub-Sector]],Table2[% Away From Day High],"&lt;=0.05")/Table3[[#This Row],[Count]]</f>
        <v>1</v>
      </c>
      <c r="L119" s="1">
        <f>COUNTIFS(Table2[Sub-Sector],Table3[[#This Row],[Sub-Sector]],Table2[% Away From Current Week Low],"&gt;=0.05")/Table3[[#This Row],[Count]]</f>
        <v>0</v>
      </c>
      <c r="M119" s="1">
        <f>COUNTIFS(Table2[Sub-Sector],Table3[[#This Row],[Sub-Sector]],Table2[% Away From Current Week High],"&lt;=0.05")/Table3[[#This Row],[Count]]</f>
        <v>0</v>
      </c>
      <c r="N119" s="1">
        <f>COUNTIFS(Table2[Sub-Sector],Table3[[#This Row],[Sub-Sector]],Table2[% Away From Current Month Low],"&gt;=0.05")/Table3[[#This Row],[Count]]</f>
        <v>0</v>
      </c>
      <c r="O119" s="1">
        <f>COUNTIFS(Table2[Sub-Sector],Table3[[#This Row],[Sub-Sector]],Table2[% Away From Current Month High],"&lt;=0.05")/Table3[[#This Row],[Count]]</f>
        <v>0</v>
      </c>
      <c r="P119" s="1">
        <f>COUNTIFS(Table2[Sub-Sector],Table3[[#This Row],[Sub-Sector]],Table2[% Away From 52W High],"&lt;=10")/Table3[[#This Row],[Count]]</f>
        <v>0</v>
      </c>
      <c r="Q119" s="1">
        <f>COUNTIFS(Table2[Sub-Sector],Table3[[#This Row],[Sub-Sector]],Table2[% Away From 52W Low],"&gt;=10")/Table3[[#This Row],[Count]]</f>
        <v>1</v>
      </c>
      <c r="R119" s="1">
        <f>COUNTIFS(Table2[Sub-Sector],Table3[[#This Row],[Sub-Sector]],Table2[% Price above 20 EMA],"&gt;=0")/Table3[[#This Row],[Count]]</f>
        <v>0</v>
      </c>
      <c r="S119" s="1">
        <f>COUNTIFS(Table2[Sub-Sector],Table3[[#This Row],[Sub-Sector]],Table2[% Price above 50 EMA],"&gt;=0")/Table3[[#This Row],[Count]]</f>
        <v>0</v>
      </c>
      <c r="T119" s="1">
        <f>COUNTIFS(Table2[Sub-Sector],Table3[[#This Row],[Sub-Sector]],Table2[% Price above 200 EMA],"&gt;=0")/Table3[[#This Row],[Count]]</f>
        <v>0</v>
      </c>
      <c r="U119" s="1">
        <f>COUNTIFS(Table2[Sub-Sector],Table3[[#This Row],[Sub-Sector]],Table2[Rate of Change - Zone],"Positive")/Table3[[#This Row],[Count]]</f>
        <v>0</v>
      </c>
      <c r="V119" s="1">
        <f>COUNTIFS(Table2[Sub-Sector],Table3[[#This Row],[Sub-Sector]],Table2[Sharpe Ratio],"&gt;=0.10")/Table3[[#This Row],[Count]]</f>
        <v>0</v>
      </c>
      <c r="W119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19">
        <f>_xlfn.RANK.AVG(Table3[[#This Row],[Score]],Table3[Score],1)</f>
        <v>118</v>
      </c>
      <c r="Y119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19">
        <f>_xlfn.RANK.AVG(Table3[[#This Row],[Score 2 ]],Table3[[Score 2 ]],1)</f>
        <v>117.5</v>
      </c>
    </row>
    <row r="120" spans="1:26" x14ac:dyDescent="0.3">
      <c r="A120" t="s">
        <v>977</v>
      </c>
      <c r="B120">
        <f>COUNTIFS(Table2[Sub-Sector],Table3[[#This Row],[Sub-Sector]])</f>
        <v>1</v>
      </c>
      <c r="C120" s="1">
        <f>COUNTIFS(Table2[Sub-Sector],Table3[[#This Row],[Sub-Sector]],Table2[Uptrend],"Uptrend")/Table3[[#This Row],[Count]]</f>
        <v>0</v>
      </c>
      <c r="D120" s="1">
        <f>COUNTIFS(Table2[Sub-Sector],Table3[[#This Row],[Sub-Sector]],Table2[1W Return vs Nifty],"&gt;=5")/Table3[[#This Row],[Count]]</f>
        <v>0</v>
      </c>
      <c r="E120" s="1">
        <f>COUNTIFS(Table2[Sub-Sector],Table3[[#This Row],[Sub-Sector]],Table2[1M Return vs Nifty],"&gt;=5")/Table3[[#This Row],[Count]]</f>
        <v>0</v>
      </c>
      <c r="F120" s="1">
        <f>COUNTIFS(Table2[Sub-Sector],Table3[[#This Row],[Sub-Sector]],Table2[6M Return vs Nifty],"&gt;=10")/Table3[[#This Row],[Count]]</f>
        <v>0</v>
      </c>
      <c r="G120" s="1">
        <f>COUNTIFS(Table2[Sub-Sector],Table3[[#This Row],[Sub-Sector]],Table2[1Y Return vs Nifty],"&gt;=10")/Table3[[#This Row],[Count]]</f>
        <v>0</v>
      </c>
      <c r="H120" s="1">
        <f>COUNTIFS(Table2[Sub-Sector],Table3[[#This Row],[Sub-Sector]],Table2[RSI Exponential â€“ 14D],"&gt;=50")/Table3[[#This Row],[Count]]</f>
        <v>0</v>
      </c>
      <c r="I120" s="1">
        <f>COUNTIFS(Table2[Sub-Sector],Table3[[#This Row],[Sub-Sector]],Table2[Relative Volume],"&gt;=1")/Table3[[#This Row],[Count]]</f>
        <v>0</v>
      </c>
      <c r="J120" s="1">
        <f>COUNTIFS(Table2[Sub-Sector],Table3[[#This Row],[Sub-Sector]],Table2[% Away From Day Low],"&gt;=0.05")/Table3[[#This Row],[Count]]</f>
        <v>0</v>
      </c>
      <c r="K120" s="1">
        <f>COUNTIFS(Table2[Sub-Sector],Table3[[#This Row],[Sub-Sector]],Table2[% Away From Day High],"&lt;=0.05")/Table3[[#This Row],[Count]]</f>
        <v>1</v>
      </c>
      <c r="L120" s="1">
        <f>COUNTIFS(Table2[Sub-Sector],Table3[[#This Row],[Sub-Sector]],Table2[% Away From Current Week Low],"&gt;=0.05")/Table3[[#This Row],[Count]]</f>
        <v>0</v>
      </c>
      <c r="M120" s="1">
        <f>COUNTIFS(Table2[Sub-Sector],Table3[[#This Row],[Sub-Sector]],Table2[% Away From Current Week High],"&lt;=0.05")/Table3[[#This Row],[Count]]</f>
        <v>1</v>
      </c>
      <c r="N120" s="1">
        <f>COUNTIFS(Table2[Sub-Sector],Table3[[#This Row],[Sub-Sector]],Table2[% Away From Current Month Low],"&gt;=0.05")/Table3[[#This Row],[Count]]</f>
        <v>0</v>
      </c>
      <c r="O120" s="1">
        <f>COUNTIFS(Table2[Sub-Sector],Table3[[#This Row],[Sub-Sector]],Table2[% Away From Current Month High],"&lt;=0.05")/Table3[[#This Row],[Count]]</f>
        <v>0</v>
      </c>
      <c r="P120" s="1">
        <f>COUNTIFS(Table2[Sub-Sector],Table3[[#This Row],[Sub-Sector]],Table2[% Away From 52W High],"&lt;=10")/Table3[[#This Row],[Count]]</f>
        <v>0</v>
      </c>
      <c r="Q120" s="1">
        <f>COUNTIFS(Table2[Sub-Sector],Table3[[#This Row],[Sub-Sector]],Table2[% Away From 52W Low],"&gt;=10")/Table3[[#This Row],[Count]]</f>
        <v>1</v>
      </c>
      <c r="R120" s="1">
        <f>COUNTIFS(Table2[Sub-Sector],Table3[[#This Row],[Sub-Sector]],Table2[% Price above 20 EMA],"&gt;=0")/Table3[[#This Row],[Count]]</f>
        <v>0</v>
      </c>
      <c r="S120" s="1">
        <f>COUNTIFS(Table2[Sub-Sector],Table3[[#This Row],[Sub-Sector]],Table2[% Price above 50 EMA],"&gt;=0")/Table3[[#This Row],[Count]]</f>
        <v>0</v>
      </c>
      <c r="T120" s="1">
        <f>COUNTIFS(Table2[Sub-Sector],Table3[[#This Row],[Sub-Sector]],Table2[% Price above 200 EMA],"&gt;=0")/Table3[[#This Row],[Count]]</f>
        <v>0</v>
      </c>
      <c r="U120" s="1">
        <f>COUNTIFS(Table2[Sub-Sector],Table3[[#This Row],[Sub-Sector]],Table2[Rate of Change - Zone],"Positive")/Table3[[#This Row],[Count]]</f>
        <v>0</v>
      </c>
      <c r="V120" s="1">
        <f>COUNTIFS(Table2[Sub-Sector],Table3[[#This Row],[Sub-Sector]],Table2[Sharpe Ratio],"&gt;=0.10")/Table3[[#This Row],[Count]]</f>
        <v>0</v>
      </c>
      <c r="W120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0">
        <f>_xlfn.RANK.AVG(Table3[[#This Row],[Score]],Table3[Score],1)</f>
        <v>118</v>
      </c>
      <c r="Y120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0">
        <f>_xlfn.RANK.AVG(Table3[[#This Row],[Score 2 ]],Table3[[Score 2 ]],1)</f>
        <v>117.5</v>
      </c>
    </row>
    <row r="121" spans="1:26" x14ac:dyDescent="0.3">
      <c r="A121" t="s">
        <v>454</v>
      </c>
      <c r="B121">
        <f>COUNTIFS(Table2[Sub-Sector],Table3[[#This Row],[Sub-Sector]])</f>
        <v>1</v>
      </c>
      <c r="C121" s="1">
        <f>COUNTIFS(Table2[Sub-Sector],Table3[[#This Row],[Sub-Sector]],Table2[Uptrend],"Uptrend")/Table3[[#This Row],[Count]]</f>
        <v>0</v>
      </c>
      <c r="D121" s="1">
        <f>COUNTIFS(Table2[Sub-Sector],Table3[[#This Row],[Sub-Sector]],Table2[1W Return vs Nifty],"&gt;=5")/Table3[[#This Row],[Count]]</f>
        <v>0</v>
      </c>
      <c r="E121" s="1">
        <f>COUNTIFS(Table2[Sub-Sector],Table3[[#This Row],[Sub-Sector]],Table2[1M Return vs Nifty],"&gt;=5")/Table3[[#This Row],[Count]]</f>
        <v>0</v>
      </c>
      <c r="F121" s="1">
        <f>COUNTIFS(Table2[Sub-Sector],Table3[[#This Row],[Sub-Sector]],Table2[6M Return vs Nifty],"&gt;=10")/Table3[[#This Row],[Count]]</f>
        <v>0</v>
      </c>
      <c r="G121" s="1">
        <f>COUNTIFS(Table2[Sub-Sector],Table3[[#This Row],[Sub-Sector]],Table2[1Y Return vs Nifty],"&gt;=10")/Table3[[#This Row],[Count]]</f>
        <v>0</v>
      </c>
      <c r="H121" s="1">
        <f>COUNTIFS(Table2[Sub-Sector],Table3[[#This Row],[Sub-Sector]],Table2[RSI Exponential â€“ 14D],"&gt;=50")/Table3[[#This Row],[Count]]</f>
        <v>0</v>
      </c>
      <c r="I121" s="1">
        <f>COUNTIFS(Table2[Sub-Sector],Table3[[#This Row],[Sub-Sector]],Table2[Relative Volume],"&gt;=1")/Table3[[#This Row],[Count]]</f>
        <v>0</v>
      </c>
      <c r="J121" s="1">
        <f>COUNTIFS(Table2[Sub-Sector],Table3[[#This Row],[Sub-Sector]],Table2[% Away From Day Low],"&gt;=0.05")/Table3[[#This Row],[Count]]</f>
        <v>0</v>
      </c>
      <c r="K121" s="1">
        <f>COUNTIFS(Table2[Sub-Sector],Table3[[#This Row],[Sub-Sector]],Table2[% Away From Day High],"&lt;=0.05")/Table3[[#This Row],[Count]]</f>
        <v>1</v>
      </c>
      <c r="L121" s="1">
        <f>COUNTIFS(Table2[Sub-Sector],Table3[[#This Row],[Sub-Sector]],Table2[% Away From Current Week Low],"&gt;=0.05")/Table3[[#This Row],[Count]]</f>
        <v>0</v>
      </c>
      <c r="M121" s="1">
        <f>COUNTIFS(Table2[Sub-Sector],Table3[[#This Row],[Sub-Sector]],Table2[% Away From Current Week High],"&lt;=0.05")/Table3[[#This Row],[Count]]</f>
        <v>1</v>
      </c>
      <c r="N121" s="1">
        <f>COUNTIFS(Table2[Sub-Sector],Table3[[#This Row],[Sub-Sector]],Table2[% Away From Current Month Low],"&gt;=0.05")/Table3[[#This Row],[Count]]</f>
        <v>0</v>
      </c>
      <c r="O121" s="1">
        <f>COUNTIFS(Table2[Sub-Sector],Table3[[#This Row],[Sub-Sector]],Table2[% Away From Current Month High],"&lt;=0.05")/Table3[[#This Row],[Count]]</f>
        <v>0</v>
      </c>
      <c r="P121" s="1">
        <f>COUNTIFS(Table2[Sub-Sector],Table3[[#This Row],[Sub-Sector]],Table2[% Away From 52W High],"&lt;=10")/Table3[[#This Row],[Count]]</f>
        <v>0</v>
      </c>
      <c r="Q121" s="1">
        <f>COUNTIFS(Table2[Sub-Sector],Table3[[#This Row],[Sub-Sector]],Table2[% Away From 52W Low],"&gt;=10")/Table3[[#This Row],[Count]]</f>
        <v>1</v>
      </c>
      <c r="R121" s="1">
        <f>COUNTIFS(Table2[Sub-Sector],Table3[[#This Row],[Sub-Sector]],Table2[% Price above 20 EMA],"&gt;=0")/Table3[[#This Row],[Count]]</f>
        <v>0</v>
      </c>
      <c r="S121" s="1">
        <f>COUNTIFS(Table2[Sub-Sector],Table3[[#This Row],[Sub-Sector]],Table2[% Price above 50 EMA],"&gt;=0")/Table3[[#This Row],[Count]]</f>
        <v>0</v>
      </c>
      <c r="T121" s="1">
        <f>COUNTIFS(Table2[Sub-Sector],Table3[[#This Row],[Sub-Sector]],Table2[% Price above 200 EMA],"&gt;=0")/Table3[[#This Row],[Count]]</f>
        <v>0</v>
      </c>
      <c r="U121" s="1">
        <f>COUNTIFS(Table2[Sub-Sector],Table3[[#This Row],[Sub-Sector]],Table2[Rate of Change - Zone],"Positive")/Table3[[#This Row],[Count]]</f>
        <v>0</v>
      </c>
      <c r="V121" s="1">
        <f>COUNTIFS(Table2[Sub-Sector],Table3[[#This Row],[Sub-Sector]],Table2[Sharpe Ratio],"&gt;=0.10")/Table3[[#This Row],[Count]]</f>
        <v>0</v>
      </c>
      <c r="W121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1">
        <f>_xlfn.RANK.AVG(Table3[[#This Row],[Score]],Table3[Score],1)</f>
        <v>118</v>
      </c>
      <c r="Y121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1">
        <f>_xlfn.RANK.AVG(Table3[[#This Row],[Score 2 ]],Table3[[Score 2 ]],1)</f>
        <v>117.5</v>
      </c>
    </row>
    <row r="122" spans="1:26" x14ac:dyDescent="0.3">
      <c r="A122" t="s">
        <v>369</v>
      </c>
      <c r="B122">
        <f>COUNTIFS(Table2[Sub-Sector],Table3[[#This Row],[Sub-Sector]])</f>
        <v>1</v>
      </c>
      <c r="C122" s="1">
        <f>COUNTIFS(Table2[Sub-Sector],Table3[[#This Row],[Sub-Sector]],Table2[Uptrend],"Uptrend")/Table3[[#This Row],[Count]]</f>
        <v>0</v>
      </c>
      <c r="D122" s="1">
        <f>COUNTIFS(Table2[Sub-Sector],Table3[[#This Row],[Sub-Sector]],Table2[1W Return vs Nifty],"&gt;=5")/Table3[[#This Row],[Count]]</f>
        <v>0</v>
      </c>
      <c r="E122" s="1">
        <f>COUNTIFS(Table2[Sub-Sector],Table3[[#This Row],[Sub-Sector]],Table2[1M Return vs Nifty],"&gt;=5")/Table3[[#This Row],[Count]]</f>
        <v>0</v>
      </c>
      <c r="F122" s="1">
        <f>COUNTIFS(Table2[Sub-Sector],Table3[[#This Row],[Sub-Sector]],Table2[6M Return vs Nifty],"&gt;=10")/Table3[[#This Row],[Count]]</f>
        <v>0</v>
      </c>
      <c r="G122" s="1">
        <f>COUNTIFS(Table2[Sub-Sector],Table3[[#This Row],[Sub-Sector]],Table2[1Y Return vs Nifty],"&gt;=10")/Table3[[#This Row],[Count]]</f>
        <v>0</v>
      </c>
      <c r="H122" s="1">
        <f>COUNTIFS(Table2[Sub-Sector],Table3[[#This Row],[Sub-Sector]],Table2[RSI Exponential â€“ 14D],"&gt;=50")/Table3[[#This Row],[Count]]</f>
        <v>0</v>
      </c>
      <c r="I122" s="1">
        <f>COUNTIFS(Table2[Sub-Sector],Table3[[#This Row],[Sub-Sector]],Table2[Relative Volume],"&gt;=1")/Table3[[#This Row],[Count]]</f>
        <v>0</v>
      </c>
      <c r="J122" s="1">
        <f>COUNTIFS(Table2[Sub-Sector],Table3[[#This Row],[Sub-Sector]],Table2[% Away From Day Low],"&gt;=0.05")/Table3[[#This Row],[Count]]</f>
        <v>0</v>
      </c>
      <c r="K122" s="1">
        <f>COUNTIFS(Table2[Sub-Sector],Table3[[#This Row],[Sub-Sector]],Table2[% Away From Day High],"&lt;=0.05")/Table3[[#This Row],[Count]]</f>
        <v>1</v>
      </c>
      <c r="L122" s="1">
        <f>COUNTIFS(Table2[Sub-Sector],Table3[[#This Row],[Sub-Sector]],Table2[% Away From Current Week Low],"&gt;=0.05")/Table3[[#This Row],[Count]]</f>
        <v>0</v>
      </c>
      <c r="M122" s="1">
        <f>COUNTIFS(Table2[Sub-Sector],Table3[[#This Row],[Sub-Sector]],Table2[% Away From Current Week High],"&lt;=0.05")/Table3[[#This Row],[Count]]</f>
        <v>1</v>
      </c>
      <c r="N122" s="1">
        <f>COUNTIFS(Table2[Sub-Sector],Table3[[#This Row],[Sub-Sector]],Table2[% Away From Current Month Low],"&gt;=0.05")/Table3[[#This Row],[Count]]</f>
        <v>0</v>
      </c>
      <c r="O122" s="1">
        <f>COUNTIFS(Table2[Sub-Sector],Table3[[#This Row],[Sub-Sector]],Table2[% Away From Current Month High],"&lt;=0.05")/Table3[[#This Row],[Count]]</f>
        <v>1</v>
      </c>
      <c r="P122" s="1">
        <f>COUNTIFS(Table2[Sub-Sector],Table3[[#This Row],[Sub-Sector]],Table2[% Away From 52W High],"&lt;=10")/Table3[[#This Row],[Count]]</f>
        <v>0</v>
      </c>
      <c r="Q122" s="1">
        <f>COUNTIFS(Table2[Sub-Sector],Table3[[#This Row],[Sub-Sector]],Table2[% Away From 52W Low],"&gt;=10")/Table3[[#This Row],[Count]]</f>
        <v>0</v>
      </c>
      <c r="R122" s="1">
        <f>COUNTIFS(Table2[Sub-Sector],Table3[[#This Row],[Sub-Sector]],Table2[% Price above 20 EMA],"&gt;=0")/Table3[[#This Row],[Count]]</f>
        <v>0</v>
      </c>
      <c r="S122" s="1">
        <f>COUNTIFS(Table2[Sub-Sector],Table3[[#This Row],[Sub-Sector]],Table2[% Price above 50 EMA],"&gt;=0")/Table3[[#This Row],[Count]]</f>
        <v>0</v>
      </c>
      <c r="T122" s="1">
        <f>COUNTIFS(Table2[Sub-Sector],Table3[[#This Row],[Sub-Sector]],Table2[% Price above 200 EMA],"&gt;=0")/Table3[[#This Row],[Count]]</f>
        <v>0</v>
      </c>
      <c r="U122" s="1">
        <f>COUNTIFS(Table2[Sub-Sector],Table3[[#This Row],[Sub-Sector]],Table2[Rate of Change - Zone],"Positive")/Table3[[#This Row],[Count]]</f>
        <v>0</v>
      </c>
      <c r="V122" s="1">
        <f>COUNTIFS(Table2[Sub-Sector],Table3[[#This Row],[Sub-Sector]],Table2[Sharpe Ratio],"&gt;=0.10")/Table3[[#This Row],[Count]]</f>
        <v>0</v>
      </c>
      <c r="W122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2">
        <f>_xlfn.RANK.AVG(Table3[[#This Row],[Score]],Table3[Score],1)</f>
        <v>118</v>
      </c>
      <c r="Y122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2">
        <f>_xlfn.RANK.AVG(Table3[[#This Row],[Score 2 ]],Table3[[Score 2 ]],1)</f>
        <v>117.5</v>
      </c>
    </row>
    <row r="123" spans="1:26" x14ac:dyDescent="0.3">
      <c r="A123" t="s">
        <v>1601</v>
      </c>
      <c r="B123">
        <f>COUNTIFS(Table2[Sub-Sector],Table3[[#This Row],[Sub-Sector]])</f>
        <v>1</v>
      </c>
      <c r="C123" s="1">
        <f>COUNTIFS(Table2[Sub-Sector],Table3[[#This Row],[Sub-Sector]],Table2[Uptrend],"Uptrend")/Table3[[#This Row],[Count]]</f>
        <v>0</v>
      </c>
      <c r="D123" s="1">
        <f>COUNTIFS(Table2[Sub-Sector],Table3[[#This Row],[Sub-Sector]],Table2[1W Return vs Nifty],"&gt;=5")/Table3[[#This Row],[Count]]</f>
        <v>0</v>
      </c>
      <c r="E123" s="1">
        <f>COUNTIFS(Table2[Sub-Sector],Table3[[#This Row],[Sub-Sector]],Table2[1M Return vs Nifty],"&gt;=5")/Table3[[#This Row],[Count]]</f>
        <v>0</v>
      </c>
      <c r="F123" s="1">
        <f>COUNTIFS(Table2[Sub-Sector],Table3[[#This Row],[Sub-Sector]],Table2[6M Return vs Nifty],"&gt;=10")/Table3[[#This Row],[Count]]</f>
        <v>0</v>
      </c>
      <c r="G123" s="1">
        <f>COUNTIFS(Table2[Sub-Sector],Table3[[#This Row],[Sub-Sector]],Table2[1Y Return vs Nifty],"&gt;=10")/Table3[[#This Row],[Count]]</f>
        <v>0</v>
      </c>
      <c r="H123" s="1">
        <f>COUNTIFS(Table2[Sub-Sector],Table3[[#This Row],[Sub-Sector]],Table2[RSI Exponential â€“ 14D],"&gt;=50")/Table3[[#This Row],[Count]]</f>
        <v>0</v>
      </c>
      <c r="I123" s="1">
        <f>COUNTIFS(Table2[Sub-Sector],Table3[[#This Row],[Sub-Sector]],Table2[Relative Volume],"&gt;=1")/Table3[[#This Row],[Count]]</f>
        <v>0</v>
      </c>
      <c r="J123" s="1">
        <f>COUNTIFS(Table2[Sub-Sector],Table3[[#This Row],[Sub-Sector]],Table2[% Away From Day Low],"&gt;=0.05")/Table3[[#This Row],[Count]]</f>
        <v>0</v>
      </c>
      <c r="K123" s="1">
        <f>COUNTIFS(Table2[Sub-Sector],Table3[[#This Row],[Sub-Sector]],Table2[% Away From Day High],"&lt;=0.05")/Table3[[#This Row],[Count]]</f>
        <v>1</v>
      </c>
      <c r="L123" s="1">
        <f>COUNTIFS(Table2[Sub-Sector],Table3[[#This Row],[Sub-Sector]],Table2[% Away From Current Week Low],"&gt;=0.05")/Table3[[#This Row],[Count]]</f>
        <v>0</v>
      </c>
      <c r="M123" s="1">
        <f>COUNTIFS(Table2[Sub-Sector],Table3[[#This Row],[Sub-Sector]],Table2[% Away From Current Week High],"&lt;=0.05")/Table3[[#This Row],[Count]]</f>
        <v>0</v>
      </c>
      <c r="N123" s="1">
        <f>COUNTIFS(Table2[Sub-Sector],Table3[[#This Row],[Sub-Sector]],Table2[% Away From Current Month Low],"&gt;=0.05")/Table3[[#This Row],[Count]]</f>
        <v>0</v>
      </c>
      <c r="O123" s="1">
        <f>COUNTIFS(Table2[Sub-Sector],Table3[[#This Row],[Sub-Sector]],Table2[% Away From Current Month High],"&lt;=0.05")/Table3[[#This Row],[Count]]</f>
        <v>0</v>
      </c>
      <c r="P123" s="1">
        <f>COUNTIFS(Table2[Sub-Sector],Table3[[#This Row],[Sub-Sector]],Table2[% Away From 52W High],"&lt;=10")/Table3[[#This Row],[Count]]</f>
        <v>0</v>
      </c>
      <c r="Q123" s="1">
        <f>COUNTIFS(Table2[Sub-Sector],Table3[[#This Row],[Sub-Sector]],Table2[% Away From 52W Low],"&gt;=10")/Table3[[#This Row],[Count]]</f>
        <v>1</v>
      </c>
      <c r="R123" s="1">
        <f>COUNTIFS(Table2[Sub-Sector],Table3[[#This Row],[Sub-Sector]],Table2[% Price above 20 EMA],"&gt;=0")/Table3[[#This Row],[Count]]</f>
        <v>0</v>
      </c>
      <c r="S123" s="1">
        <f>COUNTIFS(Table2[Sub-Sector],Table3[[#This Row],[Sub-Sector]],Table2[% Price above 50 EMA],"&gt;=0")/Table3[[#This Row],[Count]]</f>
        <v>0</v>
      </c>
      <c r="T123" s="1">
        <f>COUNTIFS(Table2[Sub-Sector],Table3[[#This Row],[Sub-Sector]],Table2[% Price above 200 EMA],"&gt;=0")/Table3[[#This Row],[Count]]</f>
        <v>0</v>
      </c>
      <c r="U123" s="1">
        <f>COUNTIFS(Table2[Sub-Sector],Table3[[#This Row],[Sub-Sector]],Table2[Rate of Change - Zone],"Positive")/Table3[[#This Row],[Count]]</f>
        <v>0</v>
      </c>
      <c r="V123" s="1">
        <f>COUNTIFS(Table2[Sub-Sector],Table3[[#This Row],[Sub-Sector]],Table2[Sharpe Ratio],"&gt;=0.10")/Table3[[#This Row],[Count]]</f>
        <v>0</v>
      </c>
      <c r="W123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3">
        <f>_xlfn.RANK.AVG(Table3[[#This Row],[Score]],Table3[Score],1)</f>
        <v>118</v>
      </c>
      <c r="Y123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3">
        <f>_xlfn.RANK.AVG(Table3[[#This Row],[Score 2 ]],Table3[[Score 2 ]],1)</f>
        <v>117.5</v>
      </c>
    </row>
    <row r="124" spans="1:26" x14ac:dyDescent="0.3">
      <c r="A124" t="s">
        <v>2014</v>
      </c>
      <c r="B124">
        <f>COUNTIFS(Table2[Sub-Sector],Table3[[#This Row],[Sub-Sector]])</f>
        <v>3</v>
      </c>
      <c r="C124" s="1">
        <f>COUNTIFS(Table2[Sub-Sector],Table3[[#This Row],[Sub-Sector]],Table2[Uptrend],"Uptrend")/Table3[[#This Row],[Count]]</f>
        <v>0</v>
      </c>
      <c r="D124" s="1">
        <f>COUNTIFS(Table2[Sub-Sector],Table3[[#This Row],[Sub-Sector]],Table2[1W Return vs Nifty],"&gt;=5")/Table3[[#This Row],[Count]]</f>
        <v>0</v>
      </c>
      <c r="E124" s="1">
        <f>COUNTIFS(Table2[Sub-Sector],Table3[[#This Row],[Sub-Sector]],Table2[1M Return vs Nifty],"&gt;=5")/Table3[[#This Row],[Count]]</f>
        <v>0</v>
      </c>
      <c r="F124" s="1">
        <f>COUNTIFS(Table2[Sub-Sector],Table3[[#This Row],[Sub-Sector]],Table2[6M Return vs Nifty],"&gt;=10")/Table3[[#This Row],[Count]]</f>
        <v>0</v>
      </c>
      <c r="G124" s="1">
        <f>COUNTIFS(Table2[Sub-Sector],Table3[[#This Row],[Sub-Sector]],Table2[1Y Return vs Nifty],"&gt;=10")/Table3[[#This Row],[Count]]</f>
        <v>0</v>
      </c>
      <c r="H124" s="1">
        <f>COUNTIFS(Table2[Sub-Sector],Table3[[#This Row],[Sub-Sector]],Table2[RSI Exponential â€“ 14D],"&gt;=50")/Table3[[#This Row],[Count]]</f>
        <v>0</v>
      </c>
      <c r="I124" s="1">
        <f>COUNTIFS(Table2[Sub-Sector],Table3[[#This Row],[Sub-Sector]],Table2[Relative Volume],"&gt;=1")/Table3[[#This Row],[Count]]</f>
        <v>0</v>
      </c>
      <c r="J124" s="1">
        <f>COUNTIFS(Table2[Sub-Sector],Table3[[#This Row],[Sub-Sector]],Table2[% Away From Day Low],"&gt;=0.05")/Table3[[#This Row],[Count]]</f>
        <v>0</v>
      </c>
      <c r="K124" s="1">
        <f>COUNTIFS(Table2[Sub-Sector],Table3[[#This Row],[Sub-Sector]],Table2[% Away From Day High],"&lt;=0.05")/Table3[[#This Row],[Count]]</f>
        <v>1</v>
      </c>
      <c r="L124" s="1">
        <f>COUNTIFS(Table2[Sub-Sector],Table3[[#This Row],[Sub-Sector]],Table2[% Away From Current Week Low],"&gt;=0.05")/Table3[[#This Row],[Count]]</f>
        <v>0</v>
      </c>
      <c r="M124" s="1">
        <f>COUNTIFS(Table2[Sub-Sector],Table3[[#This Row],[Sub-Sector]],Table2[% Away From Current Week High],"&lt;=0.05")/Table3[[#This Row],[Count]]</f>
        <v>0.66666666666666663</v>
      </c>
      <c r="N124" s="1">
        <f>COUNTIFS(Table2[Sub-Sector],Table3[[#This Row],[Sub-Sector]],Table2[% Away From Current Month Low],"&gt;=0.05")/Table3[[#This Row],[Count]]</f>
        <v>0</v>
      </c>
      <c r="O124" s="1">
        <f>COUNTIFS(Table2[Sub-Sector],Table3[[#This Row],[Sub-Sector]],Table2[% Away From Current Month High],"&lt;=0.05")/Table3[[#This Row],[Count]]</f>
        <v>0</v>
      </c>
      <c r="P124" s="1">
        <f>COUNTIFS(Table2[Sub-Sector],Table3[[#This Row],[Sub-Sector]],Table2[% Away From 52W High],"&lt;=10")/Table3[[#This Row],[Count]]</f>
        <v>0</v>
      </c>
      <c r="Q124" s="1">
        <f>COUNTIFS(Table2[Sub-Sector],Table3[[#This Row],[Sub-Sector]],Table2[% Away From 52W Low],"&gt;=10")/Table3[[#This Row],[Count]]</f>
        <v>0</v>
      </c>
      <c r="R124" s="1">
        <f>COUNTIFS(Table2[Sub-Sector],Table3[[#This Row],[Sub-Sector]],Table2[% Price above 20 EMA],"&gt;=0")/Table3[[#This Row],[Count]]</f>
        <v>0</v>
      </c>
      <c r="S124" s="1">
        <f>COUNTIFS(Table2[Sub-Sector],Table3[[#This Row],[Sub-Sector]],Table2[% Price above 50 EMA],"&gt;=0")/Table3[[#This Row],[Count]]</f>
        <v>0</v>
      </c>
      <c r="T124" s="1">
        <f>COUNTIFS(Table2[Sub-Sector],Table3[[#This Row],[Sub-Sector]],Table2[% Price above 200 EMA],"&gt;=0")/Table3[[#This Row],[Count]]</f>
        <v>0</v>
      </c>
      <c r="U124" s="1">
        <f>COUNTIFS(Table2[Sub-Sector],Table3[[#This Row],[Sub-Sector]],Table2[Rate of Change - Zone],"Positive")/Table3[[#This Row],[Count]]</f>
        <v>0</v>
      </c>
      <c r="V124" s="1">
        <f>COUNTIFS(Table2[Sub-Sector],Table3[[#This Row],[Sub-Sector]],Table2[Sharpe Ratio],"&gt;=0.10")/Table3[[#This Row],[Count]]</f>
        <v>0</v>
      </c>
      <c r="W124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4">
        <f>_xlfn.RANK.AVG(Table3[[#This Row],[Score]],Table3[Score],1)</f>
        <v>118</v>
      </c>
      <c r="Y124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4">
        <f>_xlfn.RANK.AVG(Table3[[#This Row],[Score 2 ]],Table3[[Score 2 ]],1)</f>
        <v>117.5</v>
      </c>
    </row>
    <row r="125" spans="1:26" x14ac:dyDescent="0.3">
      <c r="A125" t="s">
        <v>2061</v>
      </c>
      <c r="B125">
        <f>COUNTIFS(Table2[Sub-Sector],Table3[[#This Row],[Sub-Sector]])</f>
        <v>1</v>
      </c>
      <c r="C125" s="1">
        <f>COUNTIFS(Table2[Sub-Sector],Table3[[#This Row],[Sub-Sector]],Table2[Uptrend],"Uptrend")/Table3[[#This Row],[Count]]</f>
        <v>0</v>
      </c>
      <c r="D125" s="1">
        <f>COUNTIFS(Table2[Sub-Sector],Table3[[#This Row],[Sub-Sector]],Table2[1W Return vs Nifty],"&gt;=5")/Table3[[#This Row],[Count]]</f>
        <v>0</v>
      </c>
      <c r="E125" s="1">
        <f>COUNTIFS(Table2[Sub-Sector],Table3[[#This Row],[Sub-Sector]],Table2[1M Return vs Nifty],"&gt;=5")/Table3[[#This Row],[Count]]</f>
        <v>0</v>
      </c>
      <c r="F125" s="1">
        <f>COUNTIFS(Table2[Sub-Sector],Table3[[#This Row],[Sub-Sector]],Table2[6M Return vs Nifty],"&gt;=10")/Table3[[#This Row],[Count]]</f>
        <v>0</v>
      </c>
      <c r="G125" s="1">
        <f>COUNTIFS(Table2[Sub-Sector],Table3[[#This Row],[Sub-Sector]],Table2[1Y Return vs Nifty],"&gt;=10")/Table3[[#This Row],[Count]]</f>
        <v>0</v>
      </c>
      <c r="H125" s="1">
        <f>COUNTIFS(Table2[Sub-Sector],Table3[[#This Row],[Sub-Sector]],Table2[RSI Exponential â€“ 14D],"&gt;=50")/Table3[[#This Row],[Count]]</f>
        <v>0</v>
      </c>
      <c r="I125" s="1">
        <f>COUNTIFS(Table2[Sub-Sector],Table3[[#This Row],[Sub-Sector]],Table2[Relative Volume],"&gt;=1")/Table3[[#This Row],[Count]]</f>
        <v>0</v>
      </c>
      <c r="J125" s="1">
        <f>COUNTIFS(Table2[Sub-Sector],Table3[[#This Row],[Sub-Sector]],Table2[% Away From Day Low],"&gt;=0.05")/Table3[[#This Row],[Count]]</f>
        <v>0</v>
      </c>
      <c r="K125" s="1">
        <f>COUNTIFS(Table2[Sub-Sector],Table3[[#This Row],[Sub-Sector]],Table2[% Away From Day High],"&lt;=0.05")/Table3[[#This Row],[Count]]</f>
        <v>1</v>
      </c>
      <c r="L125" s="1">
        <f>COUNTIFS(Table2[Sub-Sector],Table3[[#This Row],[Sub-Sector]],Table2[% Away From Current Week Low],"&gt;=0.05")/Table3[[#This Row],[Count]]</f>
        <v>0</v>
      </c>
      <c r="M125" s="1">
        <f>COUNTIFS(Table2[Sub-Sector],Table3[[#This Row],[Sub-Sector]],Table2[% Away From Current Week High],"&lt;=0.05")/Table3[[#This Row],[Count]]</f>
        <v>0</v>
      </c>
      <c r="N125" s="1">
        <f>COUNTIFS(Table2[Sub-Sector],Table3[[#This Row],[Sub-Sector]],Table2[% Away From Current Month Low],"&gt;=0.05")/Table3[[#This Row],[Count]]</f>
        <v>0</v>
      </c>
      <c r="O125" s="1">
        <f>COUNTIFS(Table2[Sub-Sector],Table3[[#This Row],[Sub-Sector]],Table2[% Away From Current Month High],"&lt;=0.05")/Table3[[#This Row],[Count]]</f>
        <v>0</v>
      </c>
      <c r="P125" s="1">
        <f>COUNTIFS(Table2[Sub-Sector],Table3[[#This Row],[Sub-Sector]],Table2[% Away From 52W High],"&lt;=10")/Table3[[#This Row],[Count]]</f>
        <v>0</v>
      </c>
      <c r="Q125" s="1">
        <f>COUNTIFS(Table2[Sub-Sector],Table3[[#This Row],[Sub-Sector]],Table2[% Away From 52W Low],"&gt;=10")/Table3[[#This Row],[Count]]</f>
        <v>0</v>
      </c>
      <c r="R125" s="1">
        <f>COUNTIFS(Table2[Sub-Sector],Table3[[#This Row],[Sub-Sector]],Table2[% Price above 20 EMA],"&gt;=0")/Table3[[#This Row],[Count]]</f>
        <v>0</v>
      </c>
      <c r="S125" s="1">
        <f>COUNTIFS(Table2[Sub-Sector],Table3[[#This Row],[Sub-Sector]],Table2[% Price above 50 EMA],"&gt;=0")/Table3[[#This Row],[Count]]</f>
        <v>0</v>
      </c>
      <c r="T125" s="1">
        <f>COUNTIFS(Table2[Sub-Sector],Table3[[#This Row],[Sub-Sector]],Table2[% Price above 200 EMA],"&gt;=0")/Table3[[#This Row],[Count]]</f>
        <v>0</v>
      </c>
      <c r="U125" s="1">
        <f>COUNTIFS(Table2[Sub-Sector],Table3[[#This Row],[Sub-Sector]],Table2[Rate of Change - Zone],"Positive")/Table3[[#This Row],[Count]]</f>
        <v>0</v>
      </c>
      <c r="V125" s="1">
        <f>COUNTIFS(Table2[Sub-Sector],Table3[[#This Row],[Sub-Sector]],Table2[Sharpe Ratio],"&gt;=0.10")/Table3[[#This Row],[Count]]</f>
        <v>0</v>
      </c>
      <c r="W125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662.5</v>
      </c>
      <c r="X125">
        <f>_xlfn.RANK.AVG(Table3[[#This Row],[Score]],Table3[Score],1)</f>
        <v>118</v>
      </c>
      <c r="Y125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5">
        <f>_xlfn.RANK.AVG(Table3[[#This Row],[Score 2 ]],Table3[[Score 2 ]],1)</f>
        <v>117.5</v>
      </c>
    </row>
    <row r="126" spans="1:26" x14ac:dyDescent="0.3">
      <c r="A126" t="s">
        <v>1297</v>
      </c>
      <c r="B126">
        <f>COUNTIFS(Table2[Sub-Sector],Table3[[#This Row],[Sub-Sector]])</f>
        <v>2</v>
      </c>
      <c r="C126" s="1">
        <f>COUNTIFS(Table2[Sub-Sector],Table3[[#This Row],[Sub-Sector]],Table2[Uptrend],"Uptrend")/Table3[[#This Row],[Count]]</f>
        <v>0</v>
      </c>
      <c r="D126" s="1">
        <f>COUNTIFS(Table2[Sub-Sector],Table3[[#This Row],[Sub-Sector]],Table2[1W Return vs Nifty],"&gt;=5")/Table3[[#This Row],[Count]]</f>
        <v>0.5</v>
      </c>
      <c r="E126" s="1">
        <f>COUNTIFS(Table2[Sub-Sector],Table3[[#This Row],[Sub-Sector]],Table2[1M Return vs Nifty],"&gt;=5")/Table3[[#This Row],[Count]]</f>
        <v>0</v>
      </c>
      <c r="F126" s="1">
        <f>COUNTIFS(Table2[Sub-Sector],Table3[[#This Row],[Sub-Sector]],Table2[6M Return vs Nifty],"&gt;=10")/Table3[[#This Row],[Count]]</f>
        <v>0</v>
      </c>
      <c r="G126" s="1">
        <f>COUNTIFS(Table2[Sub-Sector],Table3[[#This Row],[Sub-Sector]],Table2[1Y Return vs Nifty],"&gt;=10")/Table3[[#This Row],[Count]]</f>
        <v>0</v>
      </c>
      <c r="H126" s="1">
        <f>COUNTIFS(Table2[Sub-Sector],Table3[[#This Row],[Sub-Sector]],Table2[RSI Exponential â€“ 14D],"&gt;=50")/Table3[[#This Row],[Count]]</f>
        <v>0.5</v>
      </c>
      <c r="I126" s="1">
        <f>COUNTIFS(Table2[Sub-Sector],Table3[[#This Row],[Sub-Sector]],Table2[Relative Volume],"&gt;=1")/Table3[[#This Row],[Count]]</f>
        <v>0</v>
      </c>
      <c r="J126" s="1">
        <f>COUNTIFS(Table2[Sub-Sector],Table3[[#This Row],[Sub-Sector]],Table2[% Away From Day Low],"&gt;=0.05")/Table3[[#This Row],[Count]]</f>
        <v>0</v>
      </c>
      <c r="K126" s="1">
        <f>COUNTIFS(Table2[Sub-Sector],Table3[[#This Row],[Sub-Sector]],Table2[% Away From Day High],"&lt;=0.05")/Table3[[#This Row],[Count]]</f>
        <v>1</v>
      </c>
      <c r="L126" s="1">
        <f>COUNTIFS(Table2[Sub-Sector],Table3[[#This Row],[Sub-Sector]],Table2[% Away From Current Week Low],"&gt;=0.05")/Table3[[#This Row],[Count]]</f>
        <v>0.5</v>
      </c>
      <c r="M126" s="1">
        <f>COUNTIFS(Table2[Sub-Sector],Table3[[#This Row],[Sub-Sector]],Table2[% Away From Current Week High],"&lt;=0.05")/Table3[[#This Row],[Count]]</f>
        <v>1</v>
      </c>
      <c r="N126" s="1">
        <f>COUNTIFS(Table2[Sub-Sector],Table3[[#This Row],[Sub-Sector]],Table2[% Away From Current Month Low],"&gt;=0.05")/Table3[[#This Row],[Count]]</f>
        <v>0.5</v>
      </c>
      <c r="O126" s="1">
        <f>COUNTIFS(Table2[Sub-Sector],Table3[[#This Row],[Sub-Sector]],Table2[% Away From Current Month High],"&lt;=0.05")/Table3[[#This Row],[Count]]</f>
        <v>0</v>
      </c>
      <c r="P126" s="1">
        <f>COUNTIFS(Table2[Sub-Sector],Table3[[#This Row],[Sub-Sector]],Table2[% Away From 52W High],"&lt;=10")/Table3[[#This Row],[Count]]</f>
        <v>0</v>
      </c>
      <c r="Q126" s="1">
        <f>COUNTIFS(Table2[Sub-Sector],Table3[[#This Row],[Sub-Sector]],Table2[% Away From 52W Low],"&gt;=10")/Table3[[#This Row],[Count]]</f>
        <v>0</v>
      </c>
      <c r="R126" s="1">
        <f>COUNTIFS(Table2[Sub-Sector],Table3[[#This Row],[Sub-Sector]],Table2[% Price above 20 EMA],"&gt;=0")/Table3[[#This Row],[Count]]</f>
        <v>0</v>
      </c>
      <c r="S126" s="1">
        <f>COUNTIFS(Table2[Sub-Sector],Table3[[#This Row],[Sub-Sector]],Table2[% Price above 50 EMA],"&gt;=0")/Table3[[#This Row],[Count]]</f>
        <v>0</v>
      </c>
      <c r="T126" s="1">
        <f>COUNTIFS(Table2[Sub-Sector],Table3[[#This Row],[Sub-Sector]],Table2[% Price above 200 EMA],"&gt;=0")/Table3[[#This Row],[Count]]</f>
        <v>0</v>
      </c>
      <c r="U126" s="1">
        <f>COUNTIFS(Table2[Sub-Sector],Table3[[#This Row],[Sub-Sector]],Table2[Rate of Change - Zone],"Positive")/Table3[[#This Row],[Count]]</f>
        <v>0</v>
      </c>
      <c r="V126" s="1">
        <f>COUNTIFS(Table2[Sub-Sector],Table3[[#This Row],[Sub-Sector]],Table2[Sharpe Ratio],"&gt;=0.10")/Table3[[#This Row],[Count]]</f>
        <v>0</v>
      </c>
      <c r="W126">
        <f>_xlfn.RANK.AVG(Table3[[#This Row],[Uptrend]],Table3[Uptrend])+_xlfn.RANK.AVG(Table3[[#This Row],[1W Out-Performance]],Table3[1W Out-Performance])+_xlfn.RANK.AVG(Table3[[#This Row],[1M Out-Performance]],Table3[1M Out-Performance])+_xlfn.RANK.AVG(Table3[[#This Row],[Relative Volume]],Table3[Relative Volume])+_xlfn.RANK.AVG(Table3[[#This Row],[Rate of Change - Zone]],Table3[Rate of Change - Zone])+_xlfn.RANK.AVG(Table3[[#This Row],[6M Return vs Nifty]],Table3[6M Return vs Nifty])+_xlfn.RANK.AVG(Table3[[#This Row],[1Y Return vs Nifty]],Table3[1Y Return vs Nifty])</f>
        <v>588.5</v>
      </c>
      <c r="X126">
        <f>_xlfn.RANK.AVG(Table3[[#This Row],[Score]],Table3[Score],1)</f>
        <v>108</v>
      </c>
      <c r="Y126">
        <f>_xlfn.RANK.AVG(Table3[[#This Row],[6M Return vs Nifty]],Table3[6M Return vs Nifty])+_xlfn.RANK.AVG(Table3[[#This Row],[1Y Return vs Nifty]],Table3[1Y Return vs Nifty])+_xlfn.RANK.AVG(Table3[[#This Row],[Rate of Change - Zone]],Table3[Rate of Change - Zone])+_xlfn.RANK.AVG(Table3[[#This Row],[Relative Volume]],Table3[Relative Volume])</f>
        <v>410</v>
      </c>
      <c r="Z126">
        <f>_xlfn.RANK.AVG(Table3[[#This Row],[Score 2 ]],Table3[[Score 2 ]],1)</f>
        <v>117.5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61D3B-18A2-4387-A025-A8D89729174B}">
  <dimension ref="A1:AV738"/>
  <sheetViews>
    <sheetView tabSelected="1" topLeftCell="AB1" workbookViewId="0">
      <selection activeCell="AC2" sqref="AC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3" bestFit="1" customWidth="1"/>
    <col min="6" max="6" width="12.6640625" bestFit="1" customWidth="1"/>
    <col min="7" max="7" width="18.5546875" bestFit="1" customWidth="1"/>
    <col min="8" max="8" width="25.6640625" bestFit="1" customWidth="1"/>
    <col min="9" max="9" width="19.44140625" bestFit="1" customWidth="1"/>
    <col min="10" max="10" width="26.33203125" bestFit="1" customWidth="1"/>
    <col min="11" max="11" width="19.44140625" bestFit="1" customWidth="1"/>
    <col min="12" max="12" width="26.33203125" bestFit="1" customWidth="1"/>
    <col min="13" max="13" width="19.5546875" bestFit="1" customWidth="1"/>
    <col min="14" max="14" width="26.5546875" bestFit="1" customWidth="1"/>
    <col min="15" max="15" width="10.88671875" bestFit="1" customWidth="1"/>
    <col min="16" max="17" width="12" bestFit="1" customWidth="1"/>
    <col min="18" max="18" width="23.88671875" bestFit="1" customWidth="1"/>
    <col min="19" max="20" width="22.21875" bestFit="1" customWidth="1"/>
    <col min="21" max="21" width="23.33203125" bestFit="1" customWidth="1"/>
    <col min="22" max="22" width="17.6640625" bestFit="1" customWidth="1"/>
    <col min="23" max="23" width="10.33203125" bestFit="1" customWidth="1"/>
    <col min="24" max="24" width="10.6640625" bestFit="1" customWidth="1"/>
    <col min="25" max="25" width="19.44140625" bestFit="1" customWidth="1"/>
    <col min="26" max="26" width="19.88671875" bestFit="1" customWidth="1"/>
    <col min="27" max="27" width="20.109375" bestFit="1" customWidth="1"/>
    <col min="28" max="28" width="20.5546875" bestFit="1" customWidth="1"/>
    <col min="29" max="29" width="22.44140625" bestFit="1" customWidth="1"/>
    <col min="30" max="30" width="23" bestFit="1" customWidth="1"/>
    <col min="31" max="31" width="31.77734375" bestFit="1" customWidth="1"/>
    <col min="32" max="32" width="32.21875" bestFit="1" customWidth="1"/>
    <col min="33" max="33" width="32.44140625" bestFit="1" customWidth="1"/>
    <col min="34" max="34" width="32.88671875" bestFit="1" customWidth="1"/>
    <col min="35" max="35" width="23.77734375" bestFit="1" customWidth="1"/>
    <col min="36" max="36" width="23.33203125" bestFit="1" customWidth="1"/>
    <col min="37" max="37" width="19.33203125" bestFit="1" customWidth="1"/>
    <col min="38" max="38" width="29.6640625" bestFit="1" customWidth="1"/>
    <col min="39" max="39" width="35.77734375" bestFit="1" customWidth="1"/>
    <col min="40" max="40" width="16.21875" bestFit="1" customWidth="1"/>
    <col min="41" max="41" width="22.21875" bestFit="1" customWidth="1"/>
    <col min="42" max="42" width="14" bestFit="1" customWidth="1"/>
    <col min="43" max="43" width="21.109375" bestFit="1" customWidth="1"/>
    <col min="44" max="44" width="12.6640625" bestFit="1" customWidth="1"/>
    <col min="45" max="45" width="9.88671875" bestFit="1" customWidth="1"/>
    <col min="46" max="46" width="10.6640625" bestFit="1" customWidth="1"/>
    <col min="47" max="47" width="13.777343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3120</v>
      </c>
      <c r="D1" t="s">
        <v>2</v>
      </c>
      <c r="E1" t="s">
        <v>3</v>
      </c>
      <c r="F1" t="s">
        <v>4</v>
      </c>
      <c r="G1" t="s">
        <v>5</v>
      </c>
      <c r="H1" t="s">
        <v>3143</v>
      </c>
      <c r="I1" t="s">
        <v>6</v>
      </c>
      <c r="J1" t="s">
        <v>3144</v>
      </c>
      <c r="K1" t="s">
        <v>7</v>
      </c>
      <c r="L1" t="s">
        <v>3145</v>
      </c>
      <c r="M1" t="s">
        <v>8</v>
      </c>
      <c r="N1" t="s">
        <v>3146</v>
      </c>
      <c r="O1" t="s">
        <v>3147</v>
      </c>
      <c r="P1" t="s">
        <v>9</v>
      </c>
      <c r="Q1" t="s">
        <v>10</v>
      </c>
      <c r="R1" t="s">
        <v>11</v>
      </c>
      <c r="S1" s="1" t="s">
        <v>3148</v>
      </c>
      <c r="T1" s="1" t="s">
        <v>3149</v>
      </c>
      <c r="U1" s="1" t="s">
        <v>3150</v>
      </c>
      <c r="V1" t="s">
        <v>12</v>
      </c>
      <c r="W1" t="s">
        <v>3151</v>
      </c>
      <c r="X1" t="s">
        <v>3152</v>
      </c>
      <c r="Y1" t="s">
        <v>3153</v>
      </c>
      <c r="Z1" t="s">
        <v>3154</v>
      </c>
      <c r="AA1" t="s">
        <v>3155</v>
      </c>
      <c r="AB1" t="s">
        <v>3156</v>
      </c>
      <c r="AC1" s="1" t="s">
        <v>3157</v>
      </c>
      <c r="AD1" s="1" t="s">
        <v>3158</v>
      </c>
      <c r="AE1" s="1" t="s">
        <v>3159</v>
      </c>
      <c r="AF1" s="1" t="s">
        <v>3160</v>
      </c>
      <c r="AG1" s="1" t="s">
        <v>3161</v>
      </c>
      <c r="AH1" s="1" t="s">
        <v>3162</v>
      </c>
      <c r="AI1" t="s">
        <v>13</v>
      </c>
      <c r="AJ1" t="s">
        <v>14</v>
      </c>
      <c r="AK1" t="s">
        <v>3163</v>
      </c>
      <c r="AL1" t="s">
        <v>3164</v>
      </c>
      <c r="AM1" t="s">
        <v>3165</v>
      </c>
      <c r="AN1" t="s">
        <v>3166</v>
      </c>
      <c r="AO1" t="s">
        <v>3167</v>
      </c>
      <c r="AP1" t="s">
        <v>15</v>
      </c>
      <c r="AQ1" s="2" t="s">
        <v>3171</v>
      </c>
      <c r="AR1" s="2" t="s">
        <v>3172</v>
      </c>
      <c r="AS1" s="2" t="s">
        <v>3173</v>
      </c>
      <c r="AT1" s="2" t="s">
        <v>3174</v>
      </c>
      <c r="AU1" s="2" t="s">
        <v>3175</v>
      </c>
      <c r="AV1" s="2" t="s">
        <v>3176</v>
      </c>
    </row>
    <row r="2" spans="1:48" x14ac:dyDescent="0.3">
      <c r="A2" t="s">
        <v>836</v>
      </c>
      <c r="B2" t="s">
        <v>837</v>
      </c>
      <c r="C2" t="s">
        <v>3131</v>
      </c>
      <c r="D2" t="s">
        <v>129</v>
      </c>
      <c r="E2">
        <v>17865.72712521</v>
      </c>
      <c r="F2">
        <v>684.15</v>
      </c>
      <c r="G2">
        <v>165.470651335394</v>
      </c>
      <c r="H2">
        <f>(Table2[[#This Row],[1Y Return vs Nifty]]-AVERAGE(Table2[1Y Return vs Nifty]))/_xlfn.STDEV.P(Table2[1Y Return vs Nifty])</f>
        <v>3.045859055777159</v>
      </c>
      <c r="I2">
        <v>18.106087634584</v>
      </c>
      <c r="J2">
        <f>(Table2[[#This Row],[1M Return vs Nifty]]-AVERAGE(Table2[1M Return vs Nifty]))/_xlfn.STDEV.P(Table2[1M Return vs Nifty])</f>
        <v>2.2410811657941903</v>
      </c>
      <c r="K2">
        <v>181.651315010351</v>
      </c>
      <c r="L2">
        <f>(Table2[[#This Row],[6M Return vs Nifty]]-AVERAGE(Table2[6M Return vs Nifty]))/_xlfn.STDEV.P(Table2[6M Return vs Nifty])</f>
        <v>6.0325239225172353</v>
      </c>
      <c r="M2">
        <v>6.2117619204739096</v>
      </c>
      <c r="N2">
        <f>(Table2[[#This Row],[1W Return vs Nifty]]-AVERAGE(Table2[1W Return vs Nifty]))/_xlfn.STDEV.P(Table2[1W Return vs Nifty])</f>
        <v>2.1527617535420767</v>
      </c>
      <c r="O2">
        <v>642.54</v>
      </c>
      <c r="P2">
        <v>607.83767549808397</v>
      </c>
      <c r="Q2">
        <v>435.09248360980399</v>
      </c>
      <c r="R2">
        <v>67.024999765836398</v>
      </c>
      <c r="S2" s="1">
        <f>(Table2[[#This Row],[Close Price]]-Table2[[#This Row],[20D EMA]])/Table2[[#This Row],[20D EMA]]</f>
        <v>6.4758614249696547E-2</v>
      </c>
      <c r="T2" s="1">
        <f>(Table2[[#This Row],[Close Price]]-Table2[[#This Row],[50D EMA]])/Table2[[#This Row],[50D EMA]]</f>
        <v>0.12554721034589203</v>
      </c>
      <c r="U2" s="1">
        <f>(Table2[[#This Row],[Close Price]]-Table2[[#This Row],[200D EMA]])/Table2[[#This Row],[200D EMA]]</f>
        <v>0.5724243138466939</v>
      </c>
      <c r="V2">
        <v>1.2556722971326999</v>
      </c>
      <c r="W2">
        <v>671.1</v>
      </c>
      <c r="X2">
        <v>694.45</v>
      </c>
      <c r="Y2">
        <v>610.9</v>
      </c>
      <c r="Z2">
        <v>719</v>
      </c>
      <c r="AA2">
        <v>609.5</v>
      </c>
      <c r="AB2">
        <v>719</v>
      </c>
      <c r="AC2" s="1">
        <f>(Table2[[#This Row],[Close Price]]/Table2[[#This Row],[Day Low]])-1</f>
        <v>1.9445686186857269E-2</v>
      </c>
      <c r="AD2" s="1">
        <f>(Table2[[#This Row],[Day High]]/Table2[[#This Row],[Close Price]])-1</f>
        <v>1.5055177958050336E-2</v>
      </c>
      <c r="AE2" s="1">
        <f>(Table2[[#This Row],[Close Price]]/Table2[[#This Row],[Current Week Low]])-1</f>
        <v>0.11990505811098373</v>
      </c>
      <c r="AF2" s="1">
        <f>(Table2[[#This Row],[Current Week High]]/Table2[[#This Row],[Close Price]])-1</f>
        <v>5.0939121537674437E-2</v>
      </c>
      <c r="AG2" s="1">
        <f>(Table2[[#This Row],[Close Price]]/Table2[[#This Row],[Current Month Low]])-1</f>
        <v>0.12247744052502041</v>
      </c>
      <c r="AH2" s="1">
        <f>(Table2[[#This Row],[Current Month High]]/Table2[[#This Row],[Close Price]])-1</f>
        <v>5.0939121537674437E-2</v>
      </c>
      <c r="AI2">
        <v>5.0939121537674401</v>
      </c>
      <c r="AJ2">
        <v>366.34402372107201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0.43</v>
      </c>
      <c r="AM2" t="s">
        <v>3170</v>
      </c>
      <c r="AN2">
        <v>9.36</v>
      </c>
      <c r="AO2" t="s">
        <v>3170</v>
      </c>
      <c r="AP2">
        <v>0.26187971878775201</v>
      </c>
      <c r="AQ2">
        <f>(Table2[[#This Row],[Sharpe Ratio]]-AVERAGE(Table2[Sharpe Ratio]))/_xlfn.STDEV.P(Table2[Sharpe Ratio])</f>
        <v>2.3807235146302288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15.852949412260891</v>
      </c>
      <c r="AS2">
        <f>_xlfn.RANK.AVG(Table2[[#This Row],[1Y Return vs Nifty Z-Score]],Table2[1Y Return vs Nifty Z-Score])</f>
        <v>10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5</v>
      </c>
      <c r="AV2">
        <f>(Table2[[#This Row],[Rank 1Y]]+Table2[[#This Row],[Rank 6M]]+Table2[[#This Row],[Rank Sharpe]])/3</f>
        <v>5.333333333333333</v>
      </c>
    </row>
    <row r="3" spans="1:48" x14ac:dyDescent="0.3">
      <c r="A3" t="s">
        <v>724</v>
      </c>
      <c r="B3" t="s">
        <v>725</v>
      </c>
      <c r="C3" t="s">
        <v>3136</v>
      </c>
      <c r="D3" t="s">
        <v>134</v>
      </c>
      <c r="E3">
        <v>23134.037801744998</v>
      </c>
      <c r="F3">
        <v>676.65</v>
      </c>
      <c r="G3">
        <v>144.73351454474701</v>
      </c>
      <c r="H3">
        <f>(Table2[[#This Row],[1Y Return vs Nifty]]-AVERAGE(Table2[1Y Return vs Nifty]))/_xlfn.STDEV.P(Table2[1Y Return vs Nifty])</f>
        <v>2.6310918302585531</v>
      </c>
      <c r="I3">
        <v>-6.80734211987102</v>
      </c>
      <c r="J3">
        <f>(Table2[[#This Row],[1M Return vs Nifty]]-AVERAGE(Table2[1M Return vs Nifty]))/_xlfn.STDEV.P(Table2[1M Return vs Nifty])</f>
        <v>-0.22086761591584275</v>
      </c>
      <c r="K3">
        <v>68.599739273041095</v>
      </c>
      <c r="L3">
        <f>(Table2[[#This Row],[6M Return vs Nifty]]-AVERAGE(Table2[6M Return vs Nifty]))/_xlfn.STDEV.P(Table2[6M Return vs Nifty])</f>
        <v>2.2574944096464522</v>
      </c>
      <c r="M3">
        <v>-2.4686141137275399</v>
      </c>
      <c r="N3">
        <f>(Table2[[#This Row],[1W Return vs Nifty]]-AVERAGE(Table2[1W Return vs Nifty]))/_xlfn.STDEV.P(Table2[1W Return vs Nifty])</f>
        <v>5.1071569373202029E-2</v>
      </c>
      <c r="O3">
        <v>700.39</v>
      </c>
      <c r="P3">
        <v>686.85797216096705</v>
      </c>
      <c r="Q3">
        <v>527.24616775999698</v>
      </c>
      <c r="R3">
        <v>40.788557448622399</v>
      </c>
      <c r="S3" s="1">
        <f>(Table2[[#This Row],[Close Price]]-Table2[[#This Row],[20D EMA]])/Table2[[#This Row],[20D EMA]]</f>
        <v>-3.3895401133654121E-2</v>
      </c>
      <c r="T3" s="1">
        <f>(Table2[[#This Row],[Close Price]]-Table2[[#This Row],[50D EMA]])/Table2[[#This Row],[50D EMA]]</f>
        <v>-1.4861838363542802E-2</v>
      </c>
      <c r="U3" s="1">
        <f>(Table2[[#This Row],[Close Price]]-Table2[[#This Row],[200D EMA]])/Table2[[#This Row],[200D EMA]]</f>
        <v>0.28336636921372899</v>
      </c>
      <c r="V3">
        <v>0.57155376594042195</v>
      </c>
      <c r="W3">
        <v>666.8</v>
      </c>
      <c r="X3">
        <v>681.95</v>
      </c>
      <c r="Y3">
        <v>648.54999999999995</v>
      </c>
      <c r="Z3">
        <v>693.55</v>
      </c>
      <c r="AA3">
        <v>648.54999999999995</v>
      </c>
      <c r="AB3">
        <v>779.7</v>
      </c>
      <c r="AC3" s="1">
        <f>(Table2[[#This Row],[Close Price]]/Table2[[#This Row],[Day Low]])-1</f>
        <v>1.4772045590881966E-2</v>
      </c>
      <c r="AD3" s="1">
        <f>(Table2[[#This Row],[Day High]]/Table2[[#This Row],[Close Price]])-1</f>
        <v>7.8327052390454455E-3</v>
      </c>
      <c r="AE3" s="1">
        <f>(Table2[[#This Row],[Close Price]]/Table2[[#This Row],[Current Week Low]])-1</f>
        <v>4.3327422712204244E-2</v>
      </c>
      <c r="AF3" s="1">
        <f>(Table2[[#This Row],[Current Week High]]/Table2[[#This Row],[Close Price]])-1</f>
        <v>2.4975984630163373E-2</v>
      </c>
      <c r="AG3" s="1">
        <f>(Table2[[#This Row],[Close Price]]/Table2[[#This Row],[Current Month Low]])-1</f>
        <v>4.3327422712204244E-2</v>
      </c>
      <c r="AH3" s="1">
        <f>(Table2[[#This Row],[Current Month High]]/Table2[[#This Row],[Close Price]])-1</f>
        <v>0.15229439148747526</v>
      </c>
      <c r="AI3">
        <v>17.675312199807799</v>
      </c>
      <c r="AJ3">
        <v>171.746987951807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0.16</v>
      </c>
      <c r="AM3" t="s">
        <v>3170</v>
      </c>
      <c r="AN3">
        <v>-6.93</v>
      </c>
      <c r="AO3" t="s">
        <v>3169</v>
      </c>
      <c r="AP3">
        <v>0.24979787551287</v>
      </c>
      <c r="AQ3">
        <f>(Table2[[#This Row],[Sharpe Ratio]]-AVERAGE(Table2[Sharpe Ratio]))/_xlfn.STDEV.P(Table2[Sharpe Ratio])</f>
        <v>2.2396372035947265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6.9584273969570916</v>
      </c>
      <c r="AS3">
        <f>_xlfn.RANK.AVG(Table2[[#This Row],[1Y Return vs Nifty Z-Score]],Table2[1Y Return vs Nifty Z-Score])</f>
        <v>22</v>
      </c>
      <c r="AT3">
        <f>_xlfn.RANK.AVG(Table2[[#This Row],[6M Return vs Nifty Z-Score]],Table2[6M Return vs Nifty Z-Score])</f>
        <v>22</v>
      </c>
      <c r="AU3">
        <f>_xlfn.RANK.AVG(Table2[[#This Row],[Sharpe Ratio Z-Score]],Table2[Sharpe Ratio Z-Score])</f>
        <v>9</v>
      </c>
      <c r="AV3">
        <f>(Table2[[#This Row],[Rank 1Y]]+Table2[[#This Row],[Rank 6M]]+Table2[[#This Row],[Rank Sharpe]])/3</f>
        <v>17.666666666666668</v>
      </c>
    </row>
    <row r="4" spans="1:48" x14ac:dyDescent="0.3">
      <c r="A4" t="s">
        <v>786</v>
      </c>
      <c r="B4" t="s">
        <v>787</v>
      </c>
      <c r="C4" t="s">
        <v>3127</v>
      </c>
      <c r="D4" t="s">
        <v>51</v>
      </c>
      <c r="E4">
        <v>19122.885405055</v>
      </c>
      <c r="F4">
        <v>14768</v>
      </c>
      <c r="G4">
        <v>160.956360324103</v>
      </c>
      <c r="H4">
        <f>(Table2[[#This Row],[1Y Return vs Nifty]]-AVERAGE(Table2[1Y Return vs Nifty]))/_xlfn.STDEV.P(Table2[1Y Return vs Nifty])</f>
        <v>2.9555679043593197</v>
      </c>
      <c r="I4">
        <v>9.0576913963381198</v>
      </c>
      <c r="J4">
        <f>(Table2[[#This Row],[1M Return vs Nifty]]-AVERAGE(Table2[1M Return vs Nifty]))/_xlfn.STDEV.P(Table2[1M Return vs Nifty])</f>
        <v>1.3469173226486846</v>
      </c>
      <c r="K4">
        <v>128.83038753097199</v>
      </c>
      <c r="L4">
        <f>(Table2[[#This Row],[6M Return vs Nifty]]-AVERAGE(Table2[6M Return vs Nifty]))/_xlfn.STDEV.P(Table2[6M Return vs Nifty])</f>
        <v>4.2687222343815803</v>
      </c>
      <c r="M4">
        <v>-6.8642257196448897</v>
      </c>
      <c r="N4">
        <f>(Table2[[#This Row],[1W Return vs Nifty]]-AVERAGE(Table2[1W Return vs Nifty]))/_xlfn.STDEV.P(Table2[1W Return vs Nifty])</f>
        <v>-1.0131926663207238</v>
      </c>
      <c r="O4">
        <v>14508.37</v>
      </c>
      <c r="P4">
        <v>13567.359209189701</v>
      </c>
      <c r="Q4">
        <v>9965.4573875528204</v>
      </c>
      <c r="R4">
        <v>54.021696965390703</v>
      </c>
      <c r="S4" s="1">
        <f>(Table2[[#This Row],[Close Price]]-Table2[[#This Row],[20D EMA]])/Table2[[#This Row],[20D EMA]]</f>
        <v>1.7895187398722198E-2</v>
      </c>
      <c r="T4" s="1">
        <f>(Table2[[#This Row],[Close Price]]-Table2[[#This Row],[50D EMA]])/Table2[[#This Row],[50D EMA]]</f>
        <v>8.8494803763805294E-2</v>
      </c>
      <c r="U4" s="1">
        <f>(Table2[[#This Row],[Close Price]]-Table2[[#This Row],[200D EMA]])/Table2[[#This Row],[200D EMA]]</f>
        <v>0.48191893514548678</v>
      </c>
      <c r="V4">
        <v>1.3696398149843401</v>
      </c>
      <c r="W4">
        <v>14670.65</v>
      </c>
      <c r="X4">
        <v>15000</v>
      </c>
      <c r="Y4">
        <v>14650.05</v>
      </c>
      <c r="Z4">
        <v>15670.75</v>
      </c>
      <c r="AA4">
        <v>12816</v>
      </c>
      <c r="AB4">
        <v>16560.75</v>
      </c>
      <c r="AC4" s="1">
        <f>(Table2[[#This Row],[Close Price]]/Table2[[#This Row],[Day Low]])-1</f>
        <v>6.6356978048007775E-3</v>
      </c>
      <c r="AD4" s="1">
        <f>(Table2[[#This Row],[Day High]]/Table2[[#This Row],[Close Price]])-1</f>
        <v>1.5709642470205898E-2</v>
      </c>
      <c r="AE4" s="1">
        <f>(Table2[[#This Row],[Close Price]]/Table2[[#This Row],[Current Week Low]])-1</f>
        <v>8.0511670608633956E-3</v>
      </c>
      <c r="AF4" s="1">
        <f>(Table2[[#This Row],[Current Week High]]/Table2[[#This Row],[Close Price]])-1</f>
        <v>6.1128791982665298E-2</v>
      </c>
      <c r="AG4" s="1">
        <f>(Table2[[#This Row],[Close Price]]/Table2[[#This Row],[Current Month Low]])-1</f>
        <v>0.15230961298377022</v>
      </c>
      <c r="AH4" s="1">
        <f>(Table2[[#This Row],[Current Month High]]/Table2[[#This Row],[Close Price]])-1</f>
        <v>0.12139423076923084</v>
      </c>
      <c r="AI4">
        <v>12.139423076923</v>
      </c>
      <c r="AJ4">
        <v>199.793952558337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0.22</v>
      </c>
      <c r="AM4" t="s">
        <v>3170</v>
      </c>
      <c r="AN4">
        <v>1.2</v>
      </c>
      <c r="AO4" t="s">
        <v>3170</v>
      </c>
      <c r="AP4">
        <v>0.19230022485474901</v>
      </c>
      <c r="AQ4">
        <f>(Table2[[#This Row],[Sharpe Ratio]]-AVERAGE(Table2[Sharpe Ratio]))/_xlfn.STDEV.P(Table2[Sharpe Ratio])</f>
        <v>1.5682055983340206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9.1262203934028818</v>
      </c>
      <c r="AS4">
        <f>_xlfn.RANK.AVG(Table2[[#This Row],[1Y Return vs Nifty Z-Score]],Table2[1Y Return vs Nifty Z-Score])</f>
        <v>13</v>
      </c>
      <c r="AT4">
        <f>_xlfn.RANK.AVG(Table2[[#This Row],[6M Return vs Nifty Z-Score]],Table2[6M Return vs Nifty Z-Score])</f>
        <v>4</v>
      </c>
      <c r="AU4">
        <f>_xlfn.RANK.AVG(Table2[[#This Row],[Sharpe Ratio Z-Score]],Table2[Sharpe Ratio Z-Score])</f>
        <v>42</v>
      </c>
      <c r="AV4">
        <f>(Table2[[#This Row],[Rank 1Y]]+Table2[[#This Row],[Rank 6M]]+Table2[[#This Row],[Rank Sharpe]])/3</f>
        <v>19.666666666666668</v>
      </c>
    </row>
    <row r="5" spans="1:48" x14ac:dyDescent="0.3">
      <c r="A5" t="s">
        <v>530</v>
      </c>
      <c r="B5" t="s">
        <v>531</v>
      </c>
      <c r="C5" t="s">
        <v>3132</v>
      </c>
      <c r="D5" t="s">
        <v>232</v>
      </c>
      <c r="E5">
        <v>37477.34567345</v>
      </c>
      <c r="F5">
        <v>5854.85</v>
      </c>
      <c r="G5">
        <v>112.560173181471</v>
      </c>
      <c r="H5">
        <f>(Table2[[#This Row],[1Y Return vs Nifty]]-AVERAGE(Table2[1Y Return vs Nifty]))/_xlfn.STDEV.P(Table2[1Y Return vs Nifty])</f>
        <v>1.9875870076001183</v>
      </c>
      <c r="I5">
        <v>4.7799199609717</v>
      </c>
      <c r="J5">
        <f>(Table2[[#This Row],[1M Return vs Nifty]]-AVERAGE(Table2[1M Return vs Nifty]))/_xlfn.STDEV.P(Table2[1M Return vs Nifty])</f>
        <v>0.92418732210144716</v>
      </c>
      <c r="K5">
        <v>63.371835264605501</v>
      </c>
      <c r="L5">
        <f>(Table2[[#This Row],[6M Return vs Nifty]]-AVERAGE(Table2[6M Return vs Nifty]))/_xlfn.STDEV.P(Table2[6M Return vs Nifty])</f>
        <v>2.0829237166367602</v>
      </c>
      <c r="M5">
        <v>3.0721993844098301</v>
      </c>
      <c r="N5">
        <f>(Table2[[#This Row],[1W Return vs Nifty]]-AVERAGE(Table2[1W Return vs Nifty]))/_xlfn.STDEV.P(Table2[1W Return vs Nifty])</f>
        <v>1.3926117625011374</v>
      </c>
      <c r="O5">
        <v>5603.05</v>
      </c>
      <c r="P5">
        <v>5389.5233630856901</v>
      </c>
      <c r="Q5">
        <v>4222.3306709063199</v>
      </c>
      <c r="R5">
        <v>63.334552077517102</v>
      </c>
      <c r="S5" s="1">
        <f>(Table2[[#This Row],[Close Price]]-Table2[[#This Row],[20D EMA]])/Table2[[#This Row],[20D EMA]]</f>
        <v>4.493980956800317E-2</v>
      </c>
      <c r="T5" s="1">
        <f>(Table2[[#This Row],[Close Price]]-Table2[[#This Row],[50D EMA]])/Table2[[#This Row],[50D EMA]]</f>
        <v>8.6339107480535068E-2</v>
      </c>
      <c r="U5" s="1">
        <f>(Table2[[#This Row],[Close Price]]-Table2[[#This Row],[200D EMA]])/Table2[[#This Row],[200D EMA]]</f>
        <v>0.3866393838697767</v>
      </c>
      <c r="V5">
        <v>0.816369891545904</v>
      </c>
      <c r="W5">
        <v>5800.05</v>
      </c>
      <c r="X5">
        <v>5925</v>
      </c>
      <c r="Y5">
        <v>5494.6</v>
      </c>
      <c r="Z5">
        <v>5980</v>
      </c>
      <c r="AA5">
        <v>5230.1000000000004</v>
      </c>
      <c r="AB5">
        <v>6037.95</v>
      </c>
      <c r="AC5" s="1">
        <f>(Table2[[#This Row],[Close Price]]/Table2[[#This Row],[Day Low]])-1</f>
        <v>9.4481944121171946E-3</v>
      </c>
      <c r="AD5" s="1">
        <f>(Table2[[#This Row],[Day High]]/Table2[[#This Row],[Close Price]])-1</f>
        <v>1.1981519594865819E-2</v>
      </c>
      <c r="AE5" s="1">
        <f>(Table2[[#This Row],[Close Price]]/Table2[[#This Row],[Current Week Low]])-1</f>
        <v>6.5564372292796547E-2</v>
      </c>
      <c r="AF5" s="1">
        <f>(Table2[[#This Row],[Current Week High]]/Table2[[#This Row],[Close Price]])-1</f>
        <v>2.1375440873805385E-2</v>
      </c>
      <c r="AG5" s="1">
        <f>(Table2[[#This Row],[Close Price]]/Table2[[#This Row],[Current Month Low]])-1</f>
        <v>0.11945278292958061</v>
      </c>
      <c r="AH5" s="1">
        <f>(Table2[[#This Row],[Current Month High]]/Table2[[#This Row],[Close Price]])-1</f>
        <v>3.1273217930433583E-2</v>
      </c>
      <c r="AI5">
        <v>3.1273217930433499</v>
      </c>
      <c r="AJ5">
        <v>157.25992486323699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0.28999999999999998</v>
      </c>
      <c r="AM5" t="s">
        <v>3170</v>
      </c>
      <c r="AN5">
        <v>8.14</v>
      </c>
      <c r="AO5" t="s">
        <v>3170</v>
      </c>
      <c r="AP5">
        <v>0.32974469306110299</v>
      </c>
      <c r="AQ5">
        <f>(Table2[[#This Row],[Sharpe Ratio]]-AVERAGE(Table2[Sharpe Ratio]))/_xlfn.STDEV.P(Table2[Sharpe Ratio])</f>
        <v>3.1732200444149061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9.5605298532543692</v>
      </c>
      <c r="AS5">
        <f>_xlfn.RANK.AVG(Table2[[#This Row],[1Y Return vs Nifty Z-Score]],Table2[1Y Return vs Nifty Z-Score])</f>
        <v>37</v>
      </c>
      <c r="AT5">
        <f>_xlfn.RANK.AVG(Table2[[#This Row],[6M Return vs Nifty Z-Score]],Table2[6M Return vs Nifty Z-Score])</f>
        <v>31</v>
      </c>
      <c r="AU5">
        <f>_xlfn.RANK.AVG(Table2[[#This Row],[Sharpe Ratio Z-Score]],Table2[Sharpe Ratio Z-Score])</f>
        <v>2</v>
      </c>
      <c r="AV5">
        <f>(Table2[[#This Row],[Rank 1Y]]+Table2[[#This Row],[Rank 6M]]+Table2[[#This Row],[Rank Sharpe]])/3</f>
        <v>23.333333333333332</v>
      </c>
    </row>
    <row r="6" spans="1:48" x14ac:dyDescent="0.3">
      <c r="A6" t="s">
        <v>1128</v>
      </c>
      <c r="B6" t="s">
        <v>1129</v>
      </c>
      <c r="C6" t="s">
        <v>3123</v>
      </c>
      <c r="D6" t="s">
        <v>491</v>
      </c>
      <c r="E6">
        <v>10722.60262</v>
      </c>
      <c r="F6">
        <v>537.79999999999995</v>
      </c>
      <c r="G6">
        <v>125.039555448838</v>
      </c>
      <c r="H6">
        <f>(Table2[[#This Row],[1Y Return vs Nifty]]-AVERAGE(Table2[1Y Return vs Nifty]))/_xlfn.STDEV.P(Table2[1Y Return vs Nifty])</f>
        <v>2.23718939058466</v>
      </c>
      <c r="I6">
        <v>9.1165622911054705</v>
      </c>
      <c r="J6">
        <f>(Table2[[#This Row],[1M Return vs Nifty]]-AVERAGE(Table2[1M Return vs Nifty]))/_xlfn.STDEV.P(Table2[1M Return vs Nifty])</f>
        <v>1.3527349531025865</v>
      </c>
      <c r="K6">
        <v>52.498271774956599</v>
      </c>
      <c r="L6">
        <f>(Table2[[#This Row],[6M Return vs Nifty]]-AVERAGE(Table2[6M Return vs Nifty]))/_xlfn.STDEV.P(Table2[6M Return vs Nifty])</f>
        <v>1.7198325981292284</v>
      </c>
      <c r="M6">
        <v>-3.3961263499892</v>
      </c>
      <c r="N6">
        <f>(Table2[[#This Row],[1W Return vs Nifty]]-AVERAGE(Table2[1W Return vs Nifty]))/_xlfn.STDEV.P(Table2[1W Return vs Nifty])</f>
        <v>-0.17349743028384826</v>
      </c>
      <c r="O6">
        <v>514.61</v>
      </c>
      <c r="P6">
        <v>488.26298732523099</v>
      </c>
      <c r="Q6">
        <v>393.12241700043302</v>
      </c>
      <c r="R6">
        <v>65.168089288424596</v>
      </c>
      <c r="S6" s="1">
        <f>(Table2[[#This Row],[Close Price]]-Table2[[#This Row],[20D EMA]])/Table2[[#This Row],[20D EMA]]</f>
        <v>4.5063251782903442E-2</v>
      </c>
      <c r="T6" s="1">
        <f>(Table2[[#This Row],[Close Price]]-Table2[[#This Row],[50D EMA]])/Table2[[#This Row],[50D EMA]]</f>
        <v>0.10145559659588216</v>
      </c>
      <c r="U6" s="1">
        <f>(Table2[[#This Row],[Close Price]]-Table2[[#This Row],[200D EMA]])/Table2[[#This Row],[200D EMA]]</f>
        <v>0.36802170708928966</v>
      </c>
      <c r="V6">
        <v>0.894079165830307</v>
      </c>
      <c r="W6">
        <v>520.4</v>
      </c>
      <c r="X6">
        <v>540</v>
      </c>
      <c r="Y6">
        <v>518</v>
      </c>
      <c r="Z6">
        <v>540</v>
      </c>
      <c r="AA6">
        <v>503.25</v>
      </c>
      <c r="AB6">
        <v>540</v>
      </c>
      <c r="AC6" s="1">
        <f>(Table2[[#This Row],[Close Price]]/Table2[[#This Row],[Day Low]])-1</f>
        <v>3.3435818601076139E-2</v>
      </c>
      <c r="AD6" s="1">
        <f>(Table2[[#This Row],[Day High]]/Table2[[#This Row],[Close Price]])-1</f>
        <v>4.0907400520640014E-3</v>
      </c>
      <c r="AE6" s="1">
        <f>(Table2[[#This Row],[Close Price]]/Table2[[#This Row],[Current Week Low]])-1</f>
        <v>3.8223938223938214E-2</v>
      </c>
      <c r="AF6" s="1">
        <f>(Table2[[#This Row],[Current Week High]]/Table2[[#This Row],[Close Price]])-1</f>
        <v>4.0907400520640014E-3</v>
      </c>
      <c r="AG6" s="1">
        <f>(Table2[[#This Row],[Close Price]]/Table2[[#This Row],[Current Month Low]])-1</f>
        <v>6.8653750620963683E-2</v>
      </c>
      <c r="AH6" s="1">
        <f>(Table2[[#This Row],[Current Month High]]/Table2[[#This Row],[Close Price]])-1</f>
        <v>4.0907400520640014E-3</v>
      </c>
      <c r="AI6">
        <v>0.40907400520640003</v>
      </c>
      <c r="AJ6">
        <v>150.25593299208899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0.22</v>
      </c>
      <c r="AM6" t="s">
        <v>3170</v>
      </c>
      <c r="AN6">
        <v>3.57</v>
      </c>
      <c r="AO6" t="s">
        <v>3170</v>
      </c>
      <c r="AP6">
        <v>0.35280386752621701</v>
      </c>
      <c r="AQ6">
        <f>(Table2[[#This Row],[Sharpe Ratio]]-AVERAGE(Table2[Sharpe Ratio]))/_xlfn.STDEV.P(Table2[Sharpe Ratio])</f>
        <v>3.4424946730281265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8.5787541845607524</v>
      </c>
      <c r="AS6">
        <f>_xlfn.RANK.AVG(Table2[[#This Row],[1Y Return vs Nifty Z-Score]],Table2[1Y Return vs Nifty Z-Score])</f>
        <v>29</v>
      </c>
      <c r="AT6">
        <f>_xlfn.RANK.AVG(Table2[[#This Row],[6M Return vs Nifty Z-Score]],Table2[6M Return vs Nifty Z-Score])</f>
        <v>43</v>
      </c>
      <c r="AU6">
        <f>_xlfn.RANK.AVG(Table2[[#This Row],[Sharpe Ratio Z-Score]],Table2[Sharpe Ratio Z-Score])</f>
        <v>1</v>
      </c>
      <c r="AV6">
        <f>(Table2[[#This Row],[Rank 1Y]]+Table2[[#This Row],[Rank 6M]]+Table2[[#This Row],[Rank Sharpe]])/3</f>
        <v>24.333333333333332</v>
      </c>
    </row>
    <row r="7" spans="1:48" x14ac:dyDescent="0.3">
      <c r="A7" t="s">
        <v>1110</v>
      </c>
      <c r="B7" t="s">
        <v>1111</v>
      </c>
      <c r="C7" t="s">
        <v>3132</v>
      </c>
      <c r="D7" t="s">
        <v>280</v>
      </c>
      <c r="E7">
        <v>10963.715214510001</v>
      </c>
      <c r="F7">
        <v>4719.1499999999996</v>
      </c>
      <c r="G7">
        <v>215.019954430653</v>
      </c>
      <c r="H7">
        <f>(Table2[[#This Row],[1Y Return vs Nifty]]-AVERAGE(Table2[1Y Return vs Nifty]))/_xlfn.STDEV.P(Table2[1Y Return vs Nifty])</f>
        <v>4.0369036333714154</v>
      </c>
      <c r="I7">
        <v>23.389247927164298</v>
      </c>
      <c r="J7">
        <f>(Table2[[#This Row],[1M Return vs Nifty]]-AVERAGE(Table2[1M Return vs Nifty]))/_xlfn.STDEV.P(Table2[1M Return vs Nifty])</f>
        <v>2.763163840644328</v>
      </c>
      <c r="K7">
        <v>178.08966961013999</v>
      </c>
      <c r="L7">
        <f>(Table2[[#This Row],[6M Return vs Nifty]]-AVERAGE(Table2[6M Return vs Nifty]))/_xlfn.STDEV.P(Table2[6M Return vs Nifty])</f>
        <v>5.9135931034420643</v>
      </c>
      <c r="M7">
        <v>5.8944960393173798</v>
      </c>
      <c r="N7">
        <f>(Table2[[#This Row],[1W Return vs Nifty]]-AVERAGE(Table2[1W Return vs Nifty]))/_xlfn.STDEV.P(Table2[1W Return vs Nifty])</f>
        <v>2.0759454283539585</v>
      </c>
      <c r="O7">
        <v>4170.2</v>
      </c>
      <c r="P7">
        <v>3824.5513560837298</v>
      </c>
      <c r="Q7">
        <v>2784.0877744949098</v>
      </c>
      <c r="R7">
        <v>74.590055142218006</v>
      </c>
      <c r="S7" s="1">
        <f>(Table2[[#This Row],[Close Price]]-Table2[[#This Row],[20D EMA]])/Table2[[#This Row],[20D EMA]]</f>
        <v>0.13163637235624187</v>
      </c>
      <c r="T7" s="1">
        <f>(Table2[[#This Row],[Close Price]]-Table2[[#This Row],[50D EMA]])/Table2[[#This Row],[50D EMA]]</f>
        <v>0.2339094342381435</v>
      </c>
      <c r="U7" s="1">
        <f>(Table2[[#This Row],[Close Price]]-Table2[[#This Row],[200D EMA]])/Table2[[#This Row],[200D EMA]]</f>
        <v>0.69504354109530531</v>
      </c>
      <c r="V7">
        <v>1.6140627126314799</v>
      </c>
      <c r="W7">
        <v>4604.1499999999996</v>
      </c>
      <c r="X7">
        <v>4870.05</v>
      </c>
      <c r="Y7">
        <v>4251.5</v>
      </c>
      <c r="Z7">
        <v>4870.05</v>
      </c>
      <c r="AA7">
        <v>3712.75</v>
      </c>
      <c r="AB7">
        <v>4870.05</v>
      </c>
      <c r="AC7" s="1">
        <f>(Table2[[#This Row],[Close Price]]/Table2[[#This Row],[Day Low]])-1</f>
        <v>2.4977465981777414E-2</v>
      </c>
      <c r="AD7" s="1">
        <f>(Table2[[#This Row],[Day High]]/Table2[[#This Row],[Close Price]])-1</f>
        <v>3.1976097390419955E-2</v>
      </c>
      <c r="AE7" s="1">
        <f>(Table2[[#This Row],[Close Price]]/Table2[[#This Row],[Current Week Low]])-1</f>
        <v>0.1099964718334705</v>
      </c>
      <c r="AF7" s="1">
        <f>(Table2[[#This Row],[Current Week High]]/Table2[[#This Row],[Close Price]])-1</f>
        <v>3.1976097390419955E-2</v>
      </c>
      <c r="AG7" s="1">
        <f>(Table2[[#This Row],[Close Price]]/Table2[[#This Row],[Current Month Low]])-1</f>
        <v>0.27106592148676856</v>
      </c>
      <c r="AH7" s="1">
        <f>(Table2[[#This Row],[Current Month High]]/Table2[[#This Row],[Close Price]])-1</f>
        <v>3.1976097390419955E-2</v>
      </c>
      <c r="AI7">
        <v>3.1976097390419902</v>
      </c>
      <c r="AJ7">
        <v>263.71098265895898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0.43</v>
      </c>
      <c r="AM7" t="s">
        <v>3170</v>
      </c>
      <c r="AN7">
        <v>18.23</v>
      </c>
      <c r="AO7" t="s">
        <v>3170</v>
      </c>
      <c r="AP7">
        <v>0.16753364593587999</v>
      </c>
      <c r="AQ7">
        <f>(Table2[[#This Row],[Sharpe Ratio]]-AVERAGE(Table2[Sharpe Ratio]))/_xlfn.STDEV.P(Table2[Sharpe Ratio])</f>
        <v>1.2789926713713518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16.068598677183118</v>
      </c>
      <c r="AS7">
        <f>_xlfn.RANK.AVG(Table2[[#This Row],[1Y Return vs Nifty Z-Score]],Table2[1Y Return vs Nifty Z-Score])</f>
        <v>4</v>
      </c>
      <c r="AT7">
        <f>_xlfn.RANK.AVG(Table2[[#This Row],[6M Return vs Nifty Z-Score]],Table2[6M Return vs Nifty Z-Score])</f>
        <v>2</v>
      </c>
      <c r="AU7">
        <f>_xlfn.RANK.AVG(Table2[[#This Row],[Sharpe Ratio Z-Score]],Table2[Sharpe Ratio Z-Score])</f>
        <v>69</v>
      </c>
      <c r="AV7">
        <f>(Table2[[#This Row],[Rank 1Y]]+Table2[[#This Row],[Rank 6M]]+Table2[[#This Row],[Rank Sharpe]])/3</f>
        <v>25</v>
      </c>
    </row>
    <row r="8" spans="1:48" x14ac:dyDescent="0.3">
      <c r="A8" t="s">
        <v>336</v>
      </c>
      <c r="B8" t="s">
        <v>337</v>
      </c>
      <c r="C8" t="s">
        <v>3131</v>
      </c>
      <c r="D8" t="s">
        <v>80</v>
      </c>
      <c r="E8">
        <v>72865.752066874993</v>
      </c>
      <c r="F8">
        <v>706.45</v>
      </c>
      <c r="G8">
        <v>92.971036552709094</v>
      </c>
      <c r="H8">
        <f>(Table2[[#This Row],[1Y Return vs Nifty]]-AVERAGE(Table2[1Y Return vs Nifty]))/_xlfn.STDEV.P(Table2[1Y Return vs Nifty])</f>
        <v>1.5957811410601896</v>
      </c>
      <c r="I8">
        <v>2.9088453696379899</v>
      </c>
      <c r="J8">
        <f>(Table2[[#This Row],[1M Return vs Nifty]]-AVERAGE(Table2[1M Return vs Nifty]))/_xlfn.STDEV.P(Table2[1M Return vs Nifty])</f>
        <v>0.73928745660625594</v>
      </c>
      <c r="K8">
        <v>70.906259801346494</v>
      </c>
      <c r="L8">
        <f>(Table2[[#This Row],[6M Return vs Nifty]]-AVERAGE(Table2[6M Return vs Nifty]))/_xlfn.STDEV.P(Table2[6M Return vs Nifty])</f>
        <v>2.3345139735897935</v>
      </c>
      <c r="M8">
        <v>6.7417182615396198</v>
      </c>
      <c r="N8">
        <f>(Table2[[#This Row],[1W Return vs Nifty]]-AVERAGE(Table2[1W Return vs Nifty]))/_xlfn.STDEV.P(Table2[1W Return vs Nifty])</f>
        <v>2.2810746325771976</v>
      </c>
      <c r="O8">
        <v>690.31</v>
      </c>
      <c r="P8">
        <v>679.07176860635298</v>
      </c>
      <c r="Q8">
        <v>541.034137684077</v>
      </c>
      <c r="R8">
        <v>58.352650552250999</v>
      </c>
      <c r="S8" s="1">
        <f>(Table2[[#This Row],[Close Price]]-Table2[[#This Row],[20D EMA]])/Table2[[#This Row],[20D EMA]]</f>
        <v>2.338079993046617E-2</v>
      </c>
      <c r="T8" s="1">
        <f>(Table2[[#This Row],[Close Price]]-Table2[[#This Row],[50D EMA]])/Table2[[#This Row],[50D EMA]]</f>
        <v>4.0317139747739671E-2</v>
      </c>
      <c r="U8" s="1">
        <f>(Table2[[#This Row],[Close Price]]-Table2[[#This Row],[200D EMA]])/Table2[[#This Row],[200D EMA]]</f>
        <v>0.30574015721816317</v>
      </c>
      <c r="V8">
        <v>0.75969434448706896</v>
      </c>
      <c r="W8">
        <v>683.8</v>
      </c>
      <c r="X8">
        <v>714.25</v>
      </c>
      <c r="Y8">
        <v>654.1</v>
      </c>
      <c r="Z8">
        <v>720</v>
      </c>
      <c r="AA8">
        <v>632.4</v>
      </c>
      <c r="AB8">
        <v>720</v>
      </c>
      <c r="AC8" s="1">
        <f>(Table2[[#This Row],[Close Price]]/Table2[[#This Row],[Day Low]])-1</f>
        <v>3.3123720386077915E-2</v>
      </c>
      <c r="AD8" s="1">
        <f>(Table2[[#This Row],[Day High]]/Table2[[#This Row],[Close Price]])-1</f>
        <v>1.1041121098450013E-2</v>
      </c>
      <c r="AE8" s="1">
        <f>(Table2[[#This Row],[Close Price]]/Table2[[#This Row],[Current Week Low]])-1</f>
        <v>8.0033634000917342E-2</v>
      </c>
      <c r="AF8" s="1">
        <f>(Table2[[#This Row],[Current Week High]]/Table2[[#This Row],[Close Price]])-1</f>
        <v>1.9180409087691919E-2</v>
      </c>
      <c r="AG8" s="1">
        <f>(Table2[[#This Row],[Close Price]]/Table2[[#This Row],[Current Month Low]])-1</f>
        <v>0.11709361163820375</v>
      </c>
      <c r="AH8" s="1">
        <f>(Table2[[#This Row],[Current Month High]]/Table2[[#This Row],[Close Price]])-1</f>
        <v>1.9180409087691919E-2</v>
      </c>
      <c r="AI8">
        <v>11.2959162007219</v>
      </c>
      <c r="AJ8">
        <v>132.30845116737899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0.16</v>
      </c>
      <c r="AM8" t="s">
        <v>3170</v>
      </c>
      <c r="AN8">
        <v>7.12</v>
      </c>
      <c r="AO8" t="s">
        <v>3170</v>
      </c>
      <c r="AP8">
        <v>0.25629721270963202</v>
      </c>
      <c r="AQ8">
        <f>(Table2[[#This Row],[Sharpe Ratio]]-AVERAGE(Table2[Sharpe Ratio]))/_xlfn.STDEV.P(Table2[Sharpe Ratio])</f>
        <v>2.3155335290480901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9.2661907328815278</v>
      </c>
      <c r="AS8">
        <f>_xlfn.RANK.AVG(Table2[[#This Row],[1Y Return vs Nifty Z-Score]],Table2[1Y Return vs Nifty Z-Score])</f>
        <v>50</v>
      </c>
      <c r="AT8">
        <f>_xlfn.RANK.AVG(Table2[[#This Row],[6M Return vs Nifty Z-Score]],Table2[6M Return vs Nifty Z-Score])</f>
        <v>19</v>
      </c>
      <c r="AU8">
        <f>_xlfn.RANK.AVG(Table2[[#This Row],[Sharpe Ratio Z-Score]],Table2[Sharpe Ratio Z-Score])</f>
        <v>7</v>
      </c>
      <c r="AV8">
        <f>(Table2[[#This Row],[Rank 1Y]]+Table2[[#This Row],[Rank 6M]]+Table2[[#This Row],[Rank Sharpe]])/3</f>
        <v>25.333333333333332</v>
      </c>
    </row>
    <row r="9" spans="1:48" hidden="1" x14ac:dyDescent="0.3">
      <c r="A9" t="s">
        <v>1013</v>
      </c>
      <c r="B9" t="s">
        <v>1014</v>
      </c>
      <c r="C9" t="s">
        <v>3129</v>
      </c>
      <c r="D9" t="s">
        <v>105</v>
      </c>
      <c r="E9">
        <v>13466.790212780001</v>
      </c>
      <c r="F9">
        <v>928.1</v>
      </c>
      <c r="G9">
        <v>125.593847363705</v>
      </c>
      <c r="H9">
        <f>(Table2[[#This Row],[1Y Return vs Nifty]]-AVERAGE(Table2[1Y Return vs Nifty]))/_xlfn.STDEV.P(Table2[1Y Return vs Nifty])</f>
        <v>2.2482758834779544</v>
      </c>
      <c r="I9">
        <v>-1.3707566450497599</v>
      </c>
      <c r="J9">
        <f>(Table2[[#This Row],[1M Return vs Nifty]]-AVERAGE(Table2[1M Return vs Nifty]))/_xlfn.STDEV.P(Table2[1M Return vs Nifty])</f>
        <v>0.31637655794204322</v>
      </c>
      <c r="K9">
        <v>76.025372154074901</v>
      </c>
      <c r="L9">
        <f>(Table2[[#This Row],[6M Return vs Nifty]]-AVERAGE(Table2[6M Return vs Nifty]))/_xlfn.STDEV.P(Table2[6M Return vs Nifty])</f>
        <v>2.5054518847619014</v>
      </c>
      <c r="M9">
        <v>1.17329362502016E-2</v>
      </c>
      <c r="N9">
        <f>(Table2[[#This Row],[1W Return vs Nifty]]-AVERAGE(Table2[1W Return vs Nifty]))/_xlfn.STDEV.P(Table2[1W Return vs Nifty])</f>
        <v>0.65161249383673603</v>
      </c>
      <c r="O9">
        <v>950.84</v>
      </c>
      <c r="P9">
        <v>970.59940112459606</v>
      </c>
      <c r="Q9">
        <v>790.39404483432395</v>
      </c>
      <c r="R9">
        <v>43.638049067350799</v>
      </c>
      <c r="S9" s="1">
        <f>(Table2[[#This Row],[Close Price]]-Table2[[#This Row],[20D EMA]])/Table2[[#This Row],[20D EMA]]</f>
        <v>-2.3915695595473484E-2</v>
      </c>
      <c r="T9" s="1">
        <f>(Table2[[#This Row],[Close Price]]-Table2[[#This Row],[50D EMA]])/Table2[[#This Row],[50D EMA]]</f>
        <v>-4.3786758033596163E-2</v>
      </c>
      <c r="U9" s="1">
        <f>(Table2[[#This Row],[Close Price]]-Table2[[#This Row],[200D EMA]])/Table2[[#This Row],[200D EMA]]</f>
        <v>0.17422443408533131</v>
      </c>
      <c r="V9">
        <v>0.45884875744123099</v>
      </c>
      <c r="W9">
        <v>923.65</v>
      </c>
      <c r="X9">
        <v>954.9</v>
      </c>
      <c r="Y9">
        <v>877.1</v>
      </c>
      <c r="Z9">
        <v>974.95</v>
      </c>
      <c r="AA9">
        <v>877.1</v>
      </c>
      <c r="AB9">
        <v>1018.75</v>
      </c>
      <c r="AC9" s="1">
        <f>(Table2[[#This Row],[Close Price]]/Table2[[#This Row],[Day Low]])-1</f>
        <v>4.817842256265914E-3</v>
      </c>
      <c r="AD9" s="1">
        <f>(Table2[[#This Row],[Day High]]/Table2[[#This Row],[Close Price]])-1</f>
        <v>2.8876198685486409E-2</v>
      </c>
      <c r="AE9" s="1">
        <f>(Table2[[#This Row],[Close Price]]/Table2[[#This Row],[Current Week Low]])-1</f>
        <v>5.8146163493330238E-2</v>
      </c>
      <c r="AF9" s="1">
        <f>(Table2[[#This Row],[Current Week High]]/Table2[[#This Row],[Close Price]])-1</f>
        <v>5.047947419459109E-2</v>
      </c>
      <c r="AG9" s="1">
        <f>(Table2[[#This Row],[Close Price]]/Table2[[#This Row],[Current Month Low]])-1</f>
        <v>5.8146163493330238E-2</v>
      </c>
      <c r="AH9" s="1">
        <f>(Table2[[#This Row],[Current Month High]]/Table2[[#This Row],[Close Price]])-1</f>
        <v>9.7672664583557722E-2</v>
      </c>
      <c r="AI9">
        <v>45.221420105592003</v>
      </c>
      <c r="AJ9">
        <v>147.823765020026</v>
      </c>
      <c r="AK9" t="str">
        <f>IF(AND(Table2[[#This Row],[20D EMA]]&gt;Table2[[#This Row],[50D EMA]],Table2[[#This Row],[50D EMA]]&gt;Table2[[#This Row],[200D EMA]]),"Uptrend","Downtrend/NoTrend")</f>
        <v>Downtrend/NoTrend</v>
      </c>
      <c r="AL9">
        <v>0.16</v>
      </c>
      <c r="AM9" t="s">
        <v>3170</v>
      </c>
      <c r="AN9">
        <v>-5.86</v>
      </c>
      <c r="AO9" t="s">
        <v>3169</v>
      </c>
      <c r="AP9">
        <v>0.19851420394571401</v>
      </c>
      <c r="AQ9">
        <f>(Table2[[#This Row],[Sharpe Ratio]]-AVERAGE(Table2[Sharpe Ratio]))/_xlfn.STDEV.P(Table2[Sharpe Ratio])</f>
        <v>1.6407696406617882</v>
      </c>
      <c r="AR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">
        <f>_xlfn.RANK.AVG(Table2[[#This Row],[1Y Return vs Nifty Z-Score]],Table2[1Y Return vs Nifty Z-Score])</f>
        <v>26</v>
      </c>
      <c r="AT9">
        <f>_xlfn.RANK.AVG(Table2[[#This Row],[6M Return vs Nifty Z-Score]],Table2[6M Return vs Nifty Z-Score])</f>
        <v>17</v>
      </c>
      <c r="AU9">
        <f>_xlfn.RANK.AVG(Table2[[#This Row],[Sharpe Ratio Z-Score]],Table2[Sharpe Ratio Z-Score])</f>
        <v>34</v>
      </c>
      <c r="AV9">
        <f>(Table2[[#This Row],[Rank 1Y]]+Table2[[#This Row],[Rank 6M]]+Table2[[#This Row],[Rank Sharpe]])/3</f>
        <v>25.666666666666668</v>
      </c>
    </row>
    <row r="10" spans="1:48" x14ac:dyDescent="0.3">
      <c r="A10" t="s">
        <v>1140</v>
      </c>
      <c r="B10" t="s">
        <v>1141</v>
      </c>
      <c r="C10" t="s">
        <v>3142</v>
      </c>
      <c r="D10" t="s">
        <v>1142</v>
      </c>
      <c r="E10">
        <v>10532.881838219901</v>
      </c>
      <c r="F10">
        <v>1693.65</v>
      </c>
      <c r="G10">
        <v>154.830769857429</v>
      </c>
      <c r="H10">
        <f>(Table2[[#This Row],[1Y Return vs Nifty]]-AVERAGE(Table2[1Y Return vs Nifty]))/_xlfn.STDEV.P(Table2[1Y Return vs Nifty])</f>
        <v>2.8330488609554338</v>
      </c>
      <c r="I10">
        <v>2.49642932958464</v>
      </c>
      <c r="J10">
        <f>(Table2[[#This Row],[1M Return vs Nifty]]-AVERAGE(Table2[1M Return vs Nifty]))/_xlfn.STDEV.P(Table2[1M Return vs Nifty])</f>
        <v>0.69853244305034623</v>
      </c>
      <c r="K10">
        <v>67.993311484799506</v>
      </c>
      <c r="L10">
        <f>(Table2[[#This Row],[6M Return vs Nifty]]-AVERAGE(Table2[6M Return vs Nifty]))/_xlfn.STDEV.P(Table2[6M Return vs Nifty])</f>
        <v>2.2372445123486351</v>
      </c>
      <c r="M10">
        <v>-1.3561408856513599</v>
      </c>
      <c r="N10">
        <f>(Table2[[#This Row],[1W Return vs Nifty]]-AVERAGE(Table2[1W Return vs Nifty]))/_xlfn.STDEV.P(Table2[1W Return vs Nifty])</f>
        <v>0.32042327192458347</v>
      </c>
      <c r="O10">
        <v>1693.79</v>
      </c>
      <c r="P10">
        <v>1606.5966261076201</v>
      </c>
      <c r="Q10">
        <v>1231.62077052984</v>
      </c>
      <c r="R10">
        <v>47.8098512007602</v>
      </c>
      <c r="S10" s="1">
        <f>(Table2[[#This Row],[Close Price]]-Table2[[#This Row],[20D EMA]])/Table2[[#This Row],[20D EMA]]</f>
        <v>-8.2654874571152666E-5</v>
      </c>
      <c r="T10" s="1">
        <f>(Table2[[#This Row],[Close Price]]-Table2[[#This Row],[50D EMA]])/Table2[[#This Row],[50D EMA]]</f>
        <v>5.4184959981702731E-2</v>
      </c>
      <c r="U10" s="1">
        <f>(Table2[[#This Row],[Close Price]]-Table2[[#This Row],[200D EMA]])/Table2[[#This Row],[200D EMA]]</f>
        <v>0.37513919911515975</v>
      </c>
      <c r="V10">
        <v>0.62463604453989496</v>
      </c>
      <c r="W10">
        <v>1686</v>
      </c>
      <c r="X10">
        <v>1720.35</v>
      </c>
      <c r="Y10">
        <v>1652.35</v>
      </c>
      <c r="Z10">
        <v>1730</v>
      </c>
      <c r="AA10">
        <v>1645.7</v>
      </c>
      <c r="AB10">
        <v>1822.65</v>
      </c>
      <c r="AC10" s="1">
        <f>(Table2[[#This Row],[Close Price]]/Table2[[#This Row],[Day Low]])-1</f>
        <v>4.5373665480428205E-3</v>
      </c>
      <c r="AD10" s="1">
        <f>(Table2[[#This Row],[Day High]]/Table2[[#This Row],[Close Price]])-1</f>
        <v>1.5764768399610274E-2</v>
      </c>
      <c r="AE10" s="1">
        <f>(Table2[[#This Row],[Close Price]]/Table2[[#This Row],[Current Week Low]])-1</f>
        <v>2.4994704511756005E-2</v>
      </c>
      <c r="AF10" s="1">
        <f>(Table2[[#This Row],[Current Week High]]/Table2[[#This Row],[Close Price]])-1</f>
        <v>2.1462521772503074E-2</v>
      </c>
      <c r="AG10" s="1">
        <f>(Table2[[#This Row],[Close Price]]/Table2[[#This Row],[Current Month Low]])-1</f>
        <v>2.9136537643555949E-2</v>
      </c>
      <c r="AH10" s="1">
        <f>(Table2[[#This Row],[Current Month High]]/Table2[[#This Row],[Close Price]])-1</f>
        <v>7.6166858559914896E-2</v>
      </c>
      <c r="AI10">
        <v>12.5173441974433</v>
      </c>
      <c r="AJ10">
        <v>194.471007563244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</v>
      </c>
      <c r="AM10">
        <v>0</v>
      </c>
      <c r="AN10">
        <v>-1.99</v>
      </c>
      <c r="AO10" t="s">
        <v>3169</v>
      </c>
      <c r="AP10">
        <v>0.18687779453669201</v>
      </c>
      <c r="AQ10">
        <f>(Table2[[#This Row],[Sharpe Ratio]]-AVERAGE(Table2[Sharpe Ratio]))/_xlfn.STDEV.P(Table2[Sharpe Ratio])</f>
        <v>1.5048849052066553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7.5941339934856531</v>
      </c>
      <c r="AS10">
        <f>_xlfn.RANK.AVG(Table2[[#This Row],[1Y Return vs Nifty Z-Score]],Table2[1Y Return vs Nifty Z-Score])</f>
        <v>16</v>
      </c>
      <c r="AT10">
        <f>_xlfn.RANK.AVG(Table2[[#This Row],[6M Return vs Nifty Z-Score]],Table2[6M Return vs Nifty Z-Score])</f>
        <v>23</v>
      </c>
      <c r="AU10">
        <f>_xlfn.RANK.AVG(Table2[[#This Row],[Sharpe Ratio Z-Score]],Table2[Sharpe Ratio Z-Score])</f>
        <v>43</v>
      </c>
      <c r="AV10">
        <f>(Table2[[#This Row],[Rank 1Y]]+Table2[[#This Row],[Rank 6M]]+Table2[[#This Row],[Rank Sharpe]])/3</f>
        <v>27.333333333333332</v>
      </c>
    </row>
    <row r="11" spans="1:48" x14ac:dyDescent="0.3">
      <c r="A11" t="s">
        <v>900</v>
      </c>
      <c r="B11" t="s">
        <v>901</v>
      </c>
      <c r="C11" t="s">
        <v>3132</v>
      </c>
      <c r="D11" t="s">
        <v>129</v>
      </c>
      <c r="E11">
        <v>15847.304780639901</v>
      </c>
      <c r="F11">
        <v>1763.4</v>
      </c>
      <c r="G11">
        <v>112.659661194376</v>
      </c>
      <c r="H11">
        <f>(Table2[[#This Row],[1Y Return vs Nifty]]-AVERAGE(Table2[1Y Return vs Nifty]))/_xlfn.STDEV.P(Table2[1Y Return vs Nifty])</f>
        <v>1.9895768853494697</v>
      </c>
      <c r="I11">
        <v>-3.6054282281683698</v>
      </c>
      <c r="J11">
        <f>(Table2[[#This Row],[1M Return vs Nifty]]-AVERAGE(Table2[1M Return vs Nifty]))/_xlfn.STDEV.P(Table2[1M Return vs Nifty])</f>
        <v>9.5545984399791895E-2</v>
      </c>
      <c r="K11">
        <v>68.834048710655594</v>
      </c>
      <c r="L11">
        <f>(Table2[[#This Row],[6M Return vs Nifty]]-AVERAGE(Table2[6M Return vs Nifty]))/_xlfn.STDEV.P(Table2[6M Return vs Nifty])</f>
        <v>2.2653184937989299</v>
      </c>
      <c r="M11">
        <v>-3.0814707852107102</v>
      </c>
      <c r="N11">
        <f>(Table2[[#This Row],[1W Return vs Nifty]]-AVERAGE(Table2[1W Return vs Nifty]))/_xlfn.STDEV.P(Table2[1W Return vs Nifty])</f>
        <v>-9.7313114157052433E-2</v>
      </c>
      <c r="O11">
        <v>1791.32</v>
      </c>
      <c r="P11">
        <v>1757.35972771915</v>
      </c>
      <c r="Q11">
        <v>1391.7954101494199</v>
      </c>
      <c r="R11">
        <v>44.077540033202602</v>
      </c>
      <c r="S11" s="1">
        <f>(Table2[[#This Row],[Close Price]]-Table2[[#This Row],[20D EMA]])/Table2[[#This Row],[20D EMA]]</f>
        <v>-1.5586271576267694E-2</v>
      </c>
      <c r="T11" s="1">
        <f>(Table2[[#This Row],[Close Price]]-Table2[[#This Row],[50D EMA]])/Table2[[#This Row],[50D EMA]]</f>
        <v>3.437129112256191E-3</v>
      </c>
      <c r="U11" s="1">
        <f>(Table2[[#This Row],[Close Price]]-Table2[[#This Row],[200D EMA]])/Table2[[#This Row],[200D EMA]]</f>
        <v>0.26699656223947854</v>
      </c>
      <c r="V11">
        <v>0.58504910378483399</v>
      </c>
      <c r="W11">
        <v>1755</v>
      </c>
      <c r="X11">
        <v>1798.9</v>
      </c>
      <c r="Y11">
        <v>1740</v>
      </c>
      <c r="Z11">
        <v>1847.9</v>
      </c>
      <c r="AA11">
        <v>1657.1</v>
      </c>
      <c r="AB11">
        <v>1938.6</v>
      </c>
      <c r="AC11" s="1">
        <f>(Table2[[#This Row],[Close Price]]/Table2[[#This Row],[Day Low]])-1</f>
        <v>4.7863247863249025E-3</v>
      </c>
      <c r="AD11" s="1">
        <f>(Table2[[#This Row],[Day High]]/Table2[[#This Row],[Close Price]])-1</f>
        <v>2.0131564024044479E-2</v>
      </c>
      <c r="AE11" s="1">
        <f>(Table2[[#This Row],[Close Price]]/Table2[[#This Row],[Current Week Low]])-1</f>
        <v>1.3448275862069092E-2</v>
      </c>
      <c r="AF11" s="1">
        <f>(Table2[[#This Row],[Current Week High]]/Table2[[#This Row],[Close Price]])-1</f>
        <v>4.7918793240331103E-2</v>
      </c>
      <c r="AG11" s="1">
        <f>(Table2[[#This Row],[Close Price]]/Table2[[#This Row],[Current Month Low]])-1</f>
        <v>6.4148210729587873E-2</v>
      </c>
      <c r="AH11" s="1">
        <f>(Table2[[#This Row],[Current Month High]]/Table2[[#This Row],[Close Price]])-1</f>
        <v>9.9353521605988426E-2</v>
      </c>
      <c r="AI11">
        <v>13.2868322558693</v>
      </c>
      <c r="AJ11">
        <v>156.28951384346999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0.04</v>
      </c>
      <c r="AM11" t="s">
        <v>3170</v>
      </c>
      <c r="AN11">
        <v>-5.45</v>
      </c>
      <c r="AO11" t="s">
        <v>3169</v>
      </c>
      <c r="AP11">
        <v>0.204803456633251</v>
      </c>
      <c r="AQ11">
        <f>(Table2[[#This Row],[Sharpe Ratio]]-AVERAGE(Table2[Sharpe Ratio]))/_xlfn.STDEV.P(Table2[Sharpe Ratio])</f>
        <v>1.7142126940656883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5.9673409434568274</v>
      </c>
      <c r="AS11">
        <f>_xlfn.RANK.AVG(Table2[[#This Row],[1Y Return vs Nifty Z-Score]],Table2[1Y Return vs Nifty Z-Score])</f>
        <v>36</v>
      </c>
      <c r="AT11">
        <f>_xlfn.RANK.AVG(Table2[[#This Row],[6M Return vs Nifty Z-Score]],Table2[6M Return vs Nifty Z-Score])</f>
        <v>21</v>
      </c>
      <c r="AU11">
        <f>_xlfn.RANK.AVG(Table2[[#This Row],[Sharpe Ratio Z-Score]],Table2[Sharpe Ratio Z-Score])</f>
        <v>26</v>
      </c>
      <c r="AV11">
        <f>(Table2[[#This Row],[Rank 1Y]]+Table2[[#This Row],[Rank 6M]]+Table2[[#This Row],[Rank Sharpe]])/3</f>
        <v>27.666666666666668</v>
      </c>
    </row>
    <row r="12" spans="1:48" x14ac:dyDescent="0.3">
      <c r="A12" t="s">
        <v>1114</v>
      </c>
      <c r="B12" t="s">
        <v>1115</v>
      </c>
      <c r="C12" t="s">
        <v>3140</v>
      </c>
      <c r="D12" t="s">
        <v>1056</v>
      </c>
      <c r="E12">
        <v>10851.6236751</v>
      </c>
      <c r="F12">
        <v>848.9</v>
      </c>
      <c r="G12">
        <v>109.16992995047499</v>
      </c>
      <c r="H12">
        <f>(Table2[[#This Row],[1Y Return vs Nifty]]-AVERAGE(Table2[1Y Return vs Nifty]))/_xlfn.STDEV.P(Table2[1Y Return vs Nifty])</f>
        <v>1.9197781392423774</v>
      </c>
      <c r="I12">
        <v>13.745941563773</v>
      </c>
      <c r="J12">
        <f>(Table2[[#This Row],[1M Return vs Nifty]]-AVERAGE(Table2[1M Return vs Nifty]))/_xlfn.STDEV.P(Table2[1M Return vs Nifty])</f>
        <v>1.8102108916926729</v>
      </c>
      <c r="K12">
        <v>94.441286248406598</v>
      </c>
      <c r="L12">
        <f>(Table2[[#This Row],[6M Return vs Nifty]]-AVERAGE(Table2[6M Return vs Nifty]))/_xlfn.STDEV.P(Table2[6M Return vs Nifty])</f>
        <v>3.1203979282751333</v>
      </c>
      <c r="M12">
        <v>-8.6767443821385406</v>
      </c>
      <c r="N12">
        <f>(Table2[[#This Row],[1W Return vs Nifty]]-AVERAGE(Table2[1W Return vs Nifty]))/_xlfn.STDEV.P(Table2[1W Return vs Nifty])</f>
        <v>-1.4520391709625291</v>
      </c>
      <c r="O12">
        <v>865.94</v>
      </c>
      <c r="P12">
        <v>806.61118202105104</v>
      </c>
      <c r="Q12">
        <v>616.70711588477798</v>
      </c>
      <c r="R12">
        <v>39.765813959803999</v>
      </c>
      <c r="S12" s="1">
        <f>(Table2[[#This Row],[Close Price]]-Table2[[#This Row],[20D EMA]])/Table2[[#This Row],[20D EMA]]</f>
        <v>-1.9678037739335377E-2</v>
      </c>
      <c r="T12" s="1">
        <f>(Table2[[#This Row],[Close Price]]-Table2[[#This Row],[50D EMA]])/Table2[[#This Row],[50D EMA]]</f>
        <v>5.2427760638018635E-2</v>
      </c>
      <c r="U12" s="1">
        <f>(Table2[[#This Row],[Close Price]]-Table2[[#This Row],[200D EMA]])/Table2[[#This Row],[200D EMA]]</f>
        <v>0.37650430509805172</v>
      </c>
      <c r="V12">
        <v>0.65248233743428796</v>
      </c>
      <c r="W12">
        <v>845</v>
      </c>
      <c r="X12">
        <v>878</v>
      </c>
      <c r="Y12">
        <v>841.65</v>
      </c>
      <c r="Z12">
        <v>934.75</v>
      </c>
      <c r="AA12">
        <v>841.65</v>
      </c>
      <c r="AB12">
        <v>950</v>
      </c>
      <c r="AC12" s="1">
        <f>(Table2[[#This Row],[Close Price]]/Table2[[#This Row],[Day Low]])-1</f>
        <v>4.6153846153846878E-3</v>
      </c>
      <c r="AD12" s="1">
        <f>(Table2[[#This Row],[Day High]]/Table2[[#This Row],[Close Price]])-1</f>
        <v>3.4279656025444805E-2</v>
      </c>
      <c r="AE12" s="1">
        <f>(Table2[[#This Row],[Close Price]]/Table2[[#This Row],[Current Week Low]])-1</f>
        <v>8.6140319610288341E-3</v>
      </c>
      <c r="AF12" s="1">
        <f>(Table2[[#This Row],[Current Week High]]/Table2[[#This Row],[Close Price]])-1</f>
        <v>0.10113087525032394</v>
      </c>
      <c r="AG12" s="1">
        <f>(Table2[[#This Row],[Close Price]]/Table2[[#This Row],[Current Month Low]])-1</f>
        <v>8.6140319610288341E-3</v>
      </c>
      <c r="AH12" s="1">
        <f>(Table2[[#This Row],[Current Month High]]/Table2[[#This Row],[Close Price]])-1</f>
        <v>0.11909529979974076</v>
      </c>
      <c r="AI12">
        <v>11.909529979974</v>
      </c>
      <c r="AJ12">
        <v>152.686411668403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0.26</v>
      </c>
      <c r="AM12" t="s">
        <v>3170</v>
      </c>
      <c r="AN12">
        <v>-6.62</v>
      </c>
      <c r="AO12" t="s">
        <v>3169</v>
      </c>
      <c r="AP12">
        <v>0.19915395567823399</v>
      </c>
      <c r="AQ12">
        <f>(Table2[[#This Row],[Sharpe Ratio]]-AVERAGE(Table2[Sharpe Ratio]))/_xlfn.STDEV.P(Table2[Sharpe Ratio])</f>
        <v>1.648240372558093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7.0465881608057472</v>
      </c>
      <c r="AS12">
        <f>_xlfn.RANK.AVG(Table2[[#This Row],[1Y Return vs Nifty Z-Score]],Table2[1Y Return vs Nifty Z-Score])</f>
        <v>40</v>
      </c>
      <c r="AT12">
        <f>_xlfn.RANK.AVG(Table2[[#This Row],[6M Return vs Nifty Z-Score]],Table2[6M Return vs Nifty Z-Score])</f>
        <v>11</v>
      </c>
      <c r="AU12">
        <f>_xlfn.RANK.AVG(Table2[[#This Row],[Sharpe Ratio Z-Score]],Table2[Sharpe Ratio Z-Score])</f>
        <v>33</v>
      </c>
      <c r="AV12">
        <f>(Table2[[#This Row],[Rank 1Y]]+Table2[[#This Row],[Rank 6M]]+Table2[[#This Row],[Rank Sharpe]])/3</f>
        <v>28</v>
      </c>
    </row>
    <row r="13" spans="1:48" x14ac:dyDescent="0.3">
      <c r="A13" t="s">
        <v>1038</v>
      </c>
      <c r="B13" t="s">
        <v>1039</v>
      </c>
      <c r="C13" t="s">
        <v>3123</v>
      </c>
      <c r="D13" t="s">
        <v>208</v>
      </c>
      <c r="E13">
        <v>12728.827498799999</v>
      </c>
      <c r="F13">
        <v>3074.1</v>
      </c>
      <c r="G13">
        <v>123.295042441357</v>
      </c>
      <c r="H13">
        <f>(Table2[[#This Row],[1Y Return vs Nifty]]-AVERAGE(Table2[1Y Return vs Nifty]))/_xlfn.STDEV.P(Table2[1Y Return vs Nifty])</f>
        <v>2.2022970702369271</v>
      </c>
      <c r="I13">
        <v>10.004588447894999</v>
      </c>
      <c r="J13">
        <f>(Table2[[#This Row],[1M Return vs Nifty]]-AVERAGE(Table2[1M Return vs Nifty]))/_xlfn.STDEV.P(Table2[1M Return vs Nifty])</f>
        <v>1.4404898281391589</v>
      </c>
      <c r="K13">
        <v>87.751968590388103</v>
      </c>
      <c r="L13">
        <f>(Table2[[#This Row],[6M Return vs Nifty]]-AVERAGE(Table2[6M Return vs Nifty]))/_xlfn.STDEV.P(Table2[6M Return vs Nifty])</f>
        <v>2.8970275646575159</v>
      </c>
      <c r="M13">
        <v>-5.6587669077182801</v>
      </c>
      <c r="N13">
        <f>(Table2[[#This Row],[1W Return vs Nifty]]-AVERAGE(Table2[1W Return vs Nifty]))/_xlfn.STDEV.P(Table2[1W Return vs Nifty])</f>
        <v>-0.72132732057258908</v>
      </c>
      <c r="O13">
        <v>2904.56</v>
      </c>
      <c r="P13">
        <v>2716.9107897620302</v>
      </c>
      <c r="Q13">
        <v>2114.6310589664199</v>
      </c>
      <c r="R13">
        <v>60.021121470705502</v>
      </c>
      <c r="S13" s="1">
        <f>(Table2[[#This Row],[Close Price]]-Table2[[#This Row],[20D EMA]])/Table2[[#This Row],[20D EMA]]</f>
        <v>5.8370286721568833E-2</v>
      </c>
      <c r="T13" s="1">
        <f>(Table2[[#This Row],[Close Price]]-Table2[[#This Row],[50D EMA]])/Table2[[#This Row],[50D EMA]]</f>
        <v>0.1314688769259352</v>
      </c>
      <c r="U13" s="1">
        <f>(Table2[[#This Row],[Close Price]]-Table2[[#This Row],[200D EMA]])/Table2[[#This Row],[200D EMA]]</f>
        <v>0.45372876604893198</v>
      </c>
      <c r="V13">
        <v>0.87004574513825705</v>
      </c>
      <c r="W13">
        <v>2910</v>
      </c>
      <c r="X13">
        <v>3125.85</v>
      </c>
      <c r="Y13">
        <v>2883</v>
      </c>
      <c r="Z13">
        <v>3125.85</v>
      </c>
      <c r="AA13">
        <v>2820</v>
      </c>
      <c r="AB13">
        <v>3735.2</v>
      </c>
      <c r="AC13" s="1">
        <f>(Table2[[#This Row],[Close Price]]/Table2[[#This Row],[Day Low]])-1</f>
        <v>5.6391752577319654E-2</v>
      </c>
      <c r="AD13" s="1">
        <f>(Table2[[#This Row],[Day High]]/Table2[[#This Row],[Close Price]])-1</f>
        <v>1.68341953742559E-2</v>
      </c>
      <c r="AE13" s="1">
        <f>(Table2[[#This Row],[Close Price]]/Table2[[#This Row],[Current Week Low]])-1</f>
        <v>6.6285119667013559E-2</v>
      </c>
      <c r="AF13" s="1">
        <f>(Table2[[#This Row],[Current Week High]]/Table2[[#This Row],[Close Price]])-1</f>
        <v>1.68341953742559E-2</v>
      </c>
      <c r="AG13" s="1">
        <f>(Table2[[#This Row],[Close Price]]/Table2[[#This Row],[Current Month Low]])-1</f>
        <v>9.0106382978723421E-2</v>
      </c>
      <c r="AH13" s="1">
        <f>(Table2[[#This Row],[Current Month High]]/Table2[[#This Row],[Close Price]])-1</f>
        <v>0.21505481279073546</v>
      </c>
      <c r="AI13">
        <v>21.5054812790735</v>
      </c>
      <c r="AJ13">
        <v>170.84581497797299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0.33</v>
      </c>
      <c r="AM13" t="s">
        <v>3170</v>
      </c>
      <c r="AN13">
        <v>4.01</v>
      </c>
      <c r="AO13" t="s">
        <v>3170</v>
      </c>
      <c r="AP13">
        <v>0.18567385093480099</v>
      </c>
      <c r="AQ13">
        <f>(Table2[[#This Row],[Sharpe Ratio]]-AVERAGE(Table2[Sharpe Ratio]))/_xlfn.STDEV.P(Table2[Sharpe Ratio])</f>
        <v>1.4908257953820199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7.3093129378430337</v>
      </c>
      <c r="AS13">
        <f>_xlfn.RANK.AVG(Table2[[#This Row],[1Y Return vs Nifty Z-Score]],Table2[1Y Return vs Nifty Z-Score])</f>
        <v>31</v>
      </c>
      <c r="AT13">
        <f>_xlfn.RANK.AVG(Table2[[#This Row],[6M Return vs Nifty Z-Score]],Table2[6M Return vs Nifty Z-Score])</f>
        <v>12</v>
      </c>
      <c r="AU13">
        <f>_xlfn.RANK.AVG(Table2[[#This Row],[Sharpe Ratio Z-Score]],Table2[Sharpe Ratio Z-Score])</f>
        <v>47</v>
      </c>
      <c r="AV13">
        <f>(Table2[[#This Row],[Rank 1Y]]+Table2[[#This Row],[Rank 6M]]+Table2[[#This Row],[Rank Sharpe]])/3</f>
        <v>30</v>
      </c>
    </row>
    <row r="14" spans="1:48" x14ac:dyDescent="0.3">
      <c r="A14" t="s">
        <v>372</v>
      </c>
      <c r="B14" t="s">
        <v>373</v>
      </c>
      <c r="C14" t="s">
        <v>3123</v>
      </c>
      <c r="D14" t="s">
        <v>374</v>
      </c>
      <c r="E14">
        <v>63896.964566205002</v>
      </c>
      <c r="F14">
        <v>4719.95</v>
      </c>
      <c r="G14">
        <v>105.298610973577</v>
      </c>
      <c r="H14">
        <f>(Table2[[#This Row],[1Y Return vs Nifty]]-AVERAGE(Table2[1Y Return vs Nifty]))/_xlfn.STDEV.P(Table2[1Y Return vs Nifty])</f>
        <v>1.8423471878359265</v>
      </c>
      <c r="I14">
        <v>10.118701227613601</v>
      </c>
      <c r="J14">
        <f>(Table2[[#This Row],[1M Return vs Nifty]]-AVERAGE(Table2[1M Return vs Nifty]))/_xlfn.STDEV.P(Table2[1M Return vs Nifty])</f>
        <v>1.451766469764767</v>
      </c>
      <c r="K14">
        <v>71.924407060491106</v>
      </c>
      <c r="L14">
        <f>(Table2[[#This Row],[6M Return vs Nifty]]-AVERAGE(Table2[6M Return vs Nifty]))/_xlfn.STDEV.P(Table2[6M Return vs Nifty])</f>
        <v>2.3685120485980566</v>
      </c>
      <c r="M14">
        <v>1.28308776237405</v>
      </c>
      <c r="N14">
        <f>(Table2[[#This Row],[1W Return vs Nifty]]-AVERAGE(Table2[1W Return vs Nifty]))/_xlfn.STDEV.P(Table2[1W Return vs Nifty])</f>
        <v>0.95943256385816433</v>
      </c>
      <c r="O14">
        <v>4542.7299999999996</v>
      </c>
      <c r="P14">
        <v>4146.9019061991503</v>
      </c>
      <c r="Q14">
        <v>3096.5991354788898</v>
      </c>
      <c r="R14">
        <v>59.766318428404098</v>
      </c>
      <c r="S14" s="1">
        <f>(Table2[[#This Row],[Close Price]]-Table2[[#This Row],[20D EMA]])/Table2[[#This Row],[20D EMA]]</f>
        <v>3.9011783663127741E-2</v>
      </c>
      <c r="T14" s="1">
        <f>(Table2[[#This Row],[Close Price]]-Table2[[#This Row],[50D EMA]])/Table2[[#This Row],[50D EMA]]</f>
        <v>0.13818703860445972</v>
      </c>
      <c r="U14" s="1">
        <f>(Table2[[#This Row],[Close Price]]-Table2[[#This Row],[200D EMA]])/Table2[[#This Row],[200D EMA]]</f>
        <v>0.52423668466537188</v>
      </c>
      <c r="V14">
        <v>0.72054994757582103</v>
      </c>
      <c r="W14">
        <v>4661.1000000000004</v>
      </c>
      <c r="X14">
        <v>4784.7</v>
      </c>
      <c r="Y14">
        <v>4471.8500000000004</v>
      </c>
      <c r="Z14">
        <v>4858</v>
      </c>
      <c r="AA14">
        <v>4372</v>
      </c>
      <c r="AB14">
        <v>4969</v>
      </c>
      <c r="AC14" s="1">
        <f>(Table2[[#This Row],[Close Price]]/Table2[[#This Row],[Day Low]])-1</f>
        <v>1.2625775031644748E-2</v>
      </c>
      <c r="AD14" s="1">
        <f>(Table2[[#This Row],[Day High]]/Table2[[#This Row],[Close Price]])-1</f>
        <v>1.3718365660653209E-2</v>
      </c>
      <c r="AE14" s="1">
        <f>(Table2[[#This Row],[Close Price]]/Table2[[#This Row],[Current Week Low]])-1</f>
        <v>5.5480394020371859E-2</v>
      </c>
      <c r="AF14" s="1">
        <f>(Table2[[#This Row],[Current Week High]]/Table2[[#This Row],[Close Price]])-1</f>
        <v>2.9248191188466111E-2</v>
      </c>
      <c r="AG14" s="1">
        <f>(Table2[[#This Row],[Close Price]]/Table2[[#This Row],[Current Month Low]])-1</f>
        <v>7.9586001829826225E-2</v>
      </c>
      <c r="AH14" s="1">
        <f>(Table2[[#This Row],[Current Month High]]/Table2[[#This Row],[Close Price]])-1</f>
        <v>5.2765389463871548E-2</v>
      </c>
      <c r="AI14">
        <v>5.7172215807370801</v>
      </c>
      <c r="AJ14">
        <v>143.16478194791401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0.75</v>
      </c>
      <c r="AM14" t="s">
        <v>3170</v>
      </c>
      <c r="AN14">
        <v>6.94</v>
      </c>
      <c r="AO14" t="s">
        <v>3170</v>
      </c>
      <c r="AP14">
        <v>0.20235593922606299</v>
      </c>
      <c r="AQ14">
        <f>(Table2[[#This Row],[Sharpe Ratio]]-AVERAGE(Table2[Sharpe Ratio]))/_xlfn.STDEV.P(Table2[Sharpe Ratio])</f>
        <v>1.6856316907933457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8.3076899608502615</v>
      </c>
      <c r="AS14">
        <f>_xlfn.RANK.AVG(Table2[[#This Row],[1Y Return vs Nifty Z-Score]],Table2[1Y Return vs Nifty Z-Score])</f>
        <v>42</v>
      </c>
      <c r="AT14">
        <f>_xlfn.RANK.AVG(Table2[[#This Row],[6M Return vs Nifty Z-Score]],Table2[6M Return vs Nifty Z-Score])</f>
        <v>18</v>
      </c>
      <c r="AU14">
        <f>_xlfn.RANK.AVG(Table2[[#This Row],[Sharpe Ratio Z-Score]],Table2[Sharpe Ratio Z-Score])</f>
        <v>31</v>
      </c>
      <c r="AV14">
        <f>(Table2[[#This Row],[Rank 1Y]]+Table2[[#This Row],[Rank 6M]]+Table2[[#This Row],[Rank Sharpe]])/3</f>
        <v>30.333333333333332</v>
      </c>
    </row>
    <row r="15" spans="1:48" x14ac:dyDescent="0.3">
      <c r="A15" t="s">
        <v>992</v>
      </c>
      <c r="B15" t="s">
        <v>993</v>
      </c>
      <c r="C15" t="s">
        <v>3127</v>
      </c>
      <c r="D15" t="s">
        <v>51</v>
      </c>
      <c r="E15">
        <v>13986.8990202899</v>
      </c>
      <c r="F15">
        <v>308.64999999999998</v>
      </c>
      <c r="G15">
        <v>100.34536095959599</v>
      </c>
      <c r="H15">
        <f>(Table2[[#This Row],[1Y Return vs Nifty]]-AVERAGE(Table2[1Y Return vs Nifty]))/_xlfn.STDEV.P(Table2[1Y Return vs Nifty])</f>
        <v>1.7432763379717586</v>
      </c>
      <c r="I15">
        <v>13.5531908328991</v>
      </c>
      <c r="J15">
        <f>(Table2[[#This Row],[1M Return vs Nifty]]-AVERAGE(Table2[1M Return vs Nifty]))/_xlfn.STDEV.P(Table2[1M Return vs Nifty])</f>
        <v>1.7911632362022096</v>
      </c>
      <c r="K15">
        <v>79.302860650496697</v>
      </c>
      <c r="L15">
        <f>(Table2[[#This Row],[6M Return vs Nifty]]-AVERAGE(Table2[6M Return vs Nifty]))/_xlfn.STDEV.P(Table2[6M Return vs Nifty])</f>
        <v>2.6148941081134462</v>
      </c>
      <c r="M15">
        <v>-2.3141584243948699</v>
      </c>
      <c r="N15">
        <f>(Table2[[#This Row],[1W Return vs Nifty]]-AVERAGE(Table2[1W Return vs Nifty]))/_xlfn.STDEV.P(Table2[1W Return vs Nifty])</f>
        <v>8.8468337080094689E-2</v>
      </c>
      <c r="O15">
        <v>297.14999999999998</v>
      </c>
      <c r="P15">
        <v>282.38242482893202</v>
      </c>
      <c r="Q15">
        <v>218.596272768261</v>
      </c>
      <c r="R15">
        <v>64.512380840546101</v>
      </c>
      <c r="S15" s="1">
        <f>(Table2[[#This Row],[Close Price]]-Table2[[#This Row],[20D EMA]])/Table2[[#This Row],[20D EMA]]</f>
        <v>3.8700992764597007E-2</v>
      </c>
      <c r="T15" s="1">
        <f>(Table2[[#This Row],[Close Price]]-Table2[[#This Row],[50D EMA]])/Table2[[#This Row],[50D EMA]]</f>
        <v>9.3021281997209715E-2</v>
      </c>
      <c r="U15" s="1">
        <f>(Table2[[#This Row],[Close Price]]-Table2[[#This Row],[200D EMA]])/Table2[[#This Row],[200D EMA]]</f>
        <v>0.41196369037457026</v>
      </c>
      <c r="V15">
        <v>1.07337724238183</v>
      </c>
      <c r="W15">
        <v>306.05</v>
      </c>
      <c r="X15">
        <v>319.2</v>
      </c>
      <c r="Y15">
        <v>297.10000000000002</v>
      </c>
      <c r="Z15">
        <v>319.2</v>
      </c>
      <c r="AA15">
        <v>282</v>
      </c>
      <c r="AB15">
        <v>325</v>
      </c>
      <c r="AC15" s="1">
        <f>(Table2[[#This Row],[Close Price]]/Table2[[#This Row],[Day Low]])-1</f>
        <v>8.4953438980557294E-3</v>
      </c>
      <c r="AD15" s="1">
        <f>(Table2[[#This Row],[Day High]]/Table2[[#This Row],[Close Price]])-1</f>
        <v>3.418111129110657E-2</v>
      </c>
      <c r="AE15" s="1">
        <f>(Table2[[#This Row],[Close Price]]/Table2[[#This Row],[Current Week Low]])-1</f>
        <v>3.8875799394143318E-2</v>
      </c>
      <c r="AF15" s="1">
        <f>(Table2[[#This Row],[Current Week High]]/Table2[[#This Row],[Close Price]])-1</f>
        <v>3.418111129110657E-2</v>
      </c>
      <c r="AG15" s="1">
        <f>(Table2[[#This Row],[Close Price]]/Table2[[#This Row],[Current Month Low]])-1</f>
        <v>9.4503546099290681E-2</v>
      </c>
      <c r="AH15" s="1">
        <f>(Table2[[#This Row],[Current Month High]]/Table2[[#This Row],[Close Price]])-1</f>
        <v>5.2972622711809469E-2</v>
      </c>
      <c r="AI15">
        <v>6.5284302608132201</v>
      </c>
      <c r="AJ15">
        <v>137.423076923076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0.33</v>
      </c>
      <c r="AM15" t="s">
        <v>3170</v>
      </c>
      <c r="AN15">
        <v>7.58</v>
      </c>
      <c r="AO15" t="s">
        <v>3170</v>
      </c>
      <c r="AP15">
        <v>0.20262731283714899</v>
      </c>
      <c r="AQ15">
        <f>(Table2[[#This Row],[Sharpe Ratio]]-AVERAGE(Table2[Sharpe Ratio]))/_xlfn.STDEV.P(Table2[Sharpe Ratio])</f>
        <v>1.6888006693034467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7.9266026886709557</v>
      </c>
      <c r="AS15">
        <f>_xlfn.RANK.AVG(Table2[[#This Row],[1Y Return vs Nifty Z-Score]],Table2[1Y Return vs Nifty Z-Score])</f>
        <v>45</v>
      </c>
      <c r="AT15">
        <f>_xlfn.RANK.AVG(Table2[[#This Row],[6M Return vs Nifty Z-Score]],Table2[6M Return vs Nifty Z-Score])</f>
        <v>16</v>
      </c>
      <c r="AU15">
        <f>_xlfn.RANK.AVG(Table2[[#This Row],[Sharpe Ratio Z-Score]],Table2[Sharpe Ratio Z-Score])</f>
        <v>30</v>
      </c>
      <c r="AV15">
        <f>(Table2[[#This Row],[Rank 1Y]]+Table2[[#This Row],[Rank 6M]]+Table2[[#This Row],[Rank Sharpe]])/3</f>
        <v>30.333333333333332</v>
      </c>
    </row>
    <row r="16" spans="1:48" hidden="1" x14ac:dyDescent="0.3">
      <c r="A16" t="s">
        <v>109</v>
      </c>
      <c r="B16" t="s">
        <v>110</v>
      </c>
      <c r="C16" t="s">
        <v>3135</v>
      </c>
      <c r="D16" t="s">
        <v>111</v>
      </c>
      <c r="E16">
        <v>236498.698054079</v>
      </c>
      <c r="F16">
        <v>6652.8</v>
      </c>
      <c r="G16">
        <v>125.23950133526399</v>
      </c>
      <c r="H16">
        <f>(Table2[[#This Row],[1Y Return vs Nifty]]-AVERAGE(Table2[1Y Return vs Nifty]))/_xlfn.STDEV.P(Table2[1Y Return vs Nifty])</f>
        <v>2.2411885444410484</v>
      </c>
      <c r="I16">
        <v>-12.9663149614488</v>
      </c>
      <c r="J16">
        <f>(Table2[[#This Row],[1M Return vs Nifty]]-AVERAGE(Table2[1M Return vs Nifty]))/_xlfn.STDEV.P(Table2[1M Return vs Nifty])</f>
        <v>-0.82949821528950529</v>
      </c>
      <c r="K16">
        <v>37.370280958569701</v>
      </c>
      <c r="L16">
        <f>(Table2[[#This Row],[6M Return vs Nifty]]-AVERAGE(Table2[6M Return vs Nifty]))/_xlfn.STDEV.P(Table2[6M Return vs Nifty])</f>
        <v>1.2146772172347768</v>
      </c>
      <c r="M16">
        <v>-1.3946471372428999</v>
      </c>
      <c r="N16">
        <f>(Table2[[#This Row],[1W Return vs Nifty]]-AVERAGE(Table2[1W Return vs Nifty]))/_xlfn.STDEV.P(Table2[1W Return vs Nifty])</f>
        <v>0.31110014920729423</v>
      </c>
      <c r="O16">
        <v>6795.39</v>
      </c>
      <c r="P16">
        <v>6981.1304031694599</v>
      </c>
      <c r="Q16">
        <v>5678.0219125714502</v>
      </c>
      <c r="R16">
        <v>49.071549277489098</v>
      </c>
      <c r="S16" s="1">
        <f>(Table2[[#This Row],[Close Price]]-Table2[[#This Row],[20D EMA]])/Table2[[#This Row],[20D EMA]]</f>
        <v>-2.0983343119379484E-2</v>
      </c>
      <c r="T16" s="1">
        <f>(Table2[[#This Row],[Close Price]]-Table2[[#This Row],[50D EMA]])/Table2[[#This Row],[50D EMA]]</f>
        <v>-4.7031123071472274E-2</v>
      </c>
      <c r="U16" s="1">
        <f>(Table2[[#This Row],[Close Price]]-Table2[[#This Row],[200D EMA]])/Table2[[#This Row],[200D EMA]]</f>
        <v>0.17167564733597418</v>
      </c>
      <c r="V16">
        <v>1.22495688180424</v>
      </c>
      <c r="W16">
        <v>6430</v>
      </c>
      <c r="X16">
        <v>6678</v>
      </c>
      <c r="Y16">
        <v>6275</v>
      </c>
      <c r="Z16">
        <v>6678</v>
      </c>
      <c r="AA16">
        <v>6212.05</v>
      </c>
      <c r="AB16">
        <v>7236</v>
      </c>
      <c r="AC16" s="1">
        <f>(Table2[[#This Row],[Close Price]]/Table2[[#This Row],[Day Low]])-1</f>
        <v>3.4650077760497666E-2</v>
      </c>
      <c r="AD16" s="1">
        <f>(Table2[[#This Row],[Day High]]/Table2[[#This Row],[Close Price]])-1</f>
        <v>3.7878787878786735E-3</v>
      </c>
      <c r="AE16" s="1">
        <f>(Table2[[#This Row],[Close Price]]/Table2[[#This Row],[Current Week Low]])-1</f>
        <v>6.0207171314740959E-2</v>
      </c>
      <c r="AF16" s="1">
        <f>(Table2[[#This Row],[Current Week High]]/Table2[[#This Row],[Close Price]])-1</f>
        <v>3.7878787878786735E-3</v>
      </c>
      <c r="AG16" s="1">
        <f>(Table2[[#This Row],[Close Price]]/Table2[[#This Row],[Current Month Low]])-1</f>
        <v>7.0950813338591878E-2</v>
      </c>
      <c r="AH16" s="1">
        <f>(Table2[[#This Row],[Current Month High]]/Table2[[#This Row],[Close Price]])-1</f>
        <v>8.7662337662337553E-2</v>
      </c>
      <c r="AI16">
        <v>25.435906685906598</v>
      </c>
      <c r="AJ16">
        <v>155.140939597315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0.01</v>
      </c>
      <c r="AM16" t="s">
        <v>3170</v>
      </c>
      <c r="AN16">
        <v>-5.82</v>
      </c>
      <c r="AO16" t="s">
        <v>3169</v>
      </c>
      <c r="AP16">
        <v>0.25966977457068702</v>
      </c>
      <c r="AQ16">
        <f>(Table2[[#This Row],[Sharpe Ratio]]-AVERAGE(Table2[Sharpe Ratio]))/_xlfn.STDEV.P(Table2[Sharpe Ratio])</f>
        <v>2.3549167838122456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27</v>
      </c>
      <c r="AT16">
        <f>_xlfn.RANK.AVG(Table2[[#This Row],[6M Return vs Nifty Z-Score]],Table2[6M Return vs Nifty Z-Score])</f>
        <v>69</v>
      </c>
      <c r="AU16">
        <f>_xlfn.RANK.AVG(Table2[[#This Row],[Sharpe Ratio Z-Score]],Table2[Sharpe Ratio Z-Score])</f>
        <v>6</v>
      </c>
      <c r="AV16">
        <f>(Table2[[#This Row],[Rank 1Y]]+Table2[[#This Row],[Rank 6M]]+Table2[[#This Row],[Rank Sharpe]])/3</f>
        <v>34</v>
      </c>
    </row>
    <row r="17" spans="1:48" hidden="1" x14ac:dyDescent="0.3">
      <c r="A17" t="s">
        <v>980</v>
      </c>
      <c r="B17" t="s">
        <v>981</v>
      </c>
      <c r="C17" t="s">
        <v>3133</v>
      </c>
      <c r="D17" t="s">
        <v>982</v>
      </c>
      <c r="E17">
        <v>14225.02686955</v>
      </c>
      <c r="F17">
        <v>2090.75</v>
      </c>
      <c r="G17">
        <v>68.845393219361597</v>
      </c>
      <c r="H17">
        <f>(Table2[[#This Row],[1Y Return vs Nifty]]-AVERAGE(Table2[1Y Return vs Nifty]))/_xlfn.STDEV.P(Table2[1Y Return vs Nifty])</f>
        <v>1.1132397830007099</v>
      </c>
      <c r="I17">
        <v>-12.6476339126797</v>
      </c>
      <c r="J17">
        <f>(Table2[[#This Row],[1M Return vs Nifty]]-AVERAGE(Table2[1M Return vs Nifty]))/_xlfn.STDEV.P(Table2[1M Return vs Nifty])</f>
        <v>-0.79800610731786548</v>
      </c>
      <c r="K17">
        <v>98.330378866004594</v>
      </c>
      <c r="L17">
        <f>(Table2[[#This Row],[6M Return vs Nifty]]-AVERAGE(Table2[6M Return vs Nifty]))/_xlfn.STDEV.P(Table2[6M Return vs Nifty])</f>
        <v>3.250262897551055</v>
      </c>
      <c r="M17">
        <v>-5.8998503659113499</v>
      </c>
      <c r="N17">
        <f>(Table2[[#This Row],[1W Return vs Nifty]]-AVERAGE(Table2[1W Return vs Nifty]))/_xlfn.STDEV.P(Table2[1W Return vs Nifty])</f>
        <v>-0.77969837911354245</v>
      </c>
      <c r="O17">
        <v>2165.4</v>
      </c>
      <c r="P17">
        <v>2187.7789968154898</v>
      </c>
      <c r="Q17">
        <v>1704.21146065277</v>
      </c>
      <c r="R17">
        <v>43.225145003898398</v>
      </c>
      <c r="S17" s="1">
        <f>(Table2[[#This Row],[Close Price]]-Table2[[#This Row],[20D EMA]])/Table2[[#This Row],[20D EMA]]</f>
        <v>-3.4474000184723415E-2</v>
      </c>
      <c r="T17" s="1">
        <f>(Table2[[#This Row],[Close Price]]-Table2[[#This Row],[50D EMA]])/Table2[[#This Row],[50D EMA]]</f>
        <v>-4.4350456310589079E-2</v>
      </c>
      <c r="U17" s="1">
        <f>(Table2[[#This Row],[Close Price]]-Table2[[#This Row],[200D EMA]])/Table2[[#This Row],[200D EMA]]</f>
        <v>0.2268137189965691</v>
      </c>
      <c r="V17">
        <v>0.61881598708838603</v>
      </c>
      <c r="W17">
        <v>2046.9</v>
      </c>
      <c r="X17">
        <v>2115</v>
      </c>
      <c r="Y17">
        <v>2018</v>
      </c>
      <c r="Z17">
        <v>2199</v>
      </c>
      <c r="AA17">
        <v>2018</v>
      </c>
      <c r="AB17">
        <v>2335</v>
      </c>
      <c r="AC17" s="1">
        <f>(Table2[[#This Row],[Close Price]]/Table2[[#This Row],[Day Low]])-1</f>
        <v>2.1422639112804731E-2</v>
      </c>
      <c r="AD17" s="1">
        <f>(Table2[[#This Row],[Day High]]/Table2[[#This Row],[Close Price]])-1</f>
        <v>1.1598708597393204E-2</v>
      </c>
      <c r="AE17" s="1">
        <f>(Table2[[#This Row],[Close Price]]/Table2[[#This Row],[Current Week Low]])-1</f>
        <v>3.605054509415262E-2</v>
      </c>
      <c r="AF17" s="1">
        <f>(Table2[[#This Row],[Current Week High]]/Table2[[#This Row],[Close Price]])-1</f>
        <v>5.1775678584240037E-2</v>
      </c>
      <c r="AG17" s="1">
        <f>(Table2[[#This Row],[Close Price]]/Table2[[#This Row],[Current Month Low]])-1</f>
        <v>3.605054509415262E-2</v>
      </c>
      <c r="AH17" s="1">
        <f>(Table2[[#This Row],[Current Month High]]/Table2[[#This Row],[Close Price]])-1</f>
        <v>0.11682410618199213</v>
      </c>
      <c r="AI17">
        <v>29.140260672007599</v>
      </c>
      <c r="AJ17">
        <v>186.40410958904101</v>
      </c>
      <c r="AK17" t="str">
        <f>IF(AND(Table2[[#This Row],[20D EMA]]&gt;Table2[[#This Row],[50D EMA]],Table2[[#This Row],[50D EMA]]&gt;Table2[[#This Row],[200D EMA]]),"Uptrend","Downtrend/NoTrend")</f>
        <v>Downtrend/NoTrend</v>
      </c>
      <c r="AL17">
        <v>-0.03</v>
      </c>
      <c r="AM17" t="s">
        <v>3169</v>
      </c>
      <c r="AN17">
        <v>-1.62</v>
      </c>
      <c r="AO17" t="s">
        <v>3169</v>
      </c>
      <c r="AP17">
        <v>0.23438829480491699</v>
      </c>
      <c r="AQ17">
        <f>(Table2[[#This Row],[Sharpe Ratio]]-AVERAGE(Table2[Sharpe Ratio]))/_xlfn.STDEV.P(Table2[Sharpe Ratio])</f>
        <v>2.0596910772276669</v>
      </c>
      <c r="AR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">
        <f>_xlfn.RANK.AVG(Table2[[#This Row],[1Y Return vs Nifty Z-Score]],Table2[1Y Return vs Nifty Z-Score])</f>
        <v>85</v>
      </c>
      <c r="AT17">
        <f>_xlfn.RANK.AVG(Table2[[#This Row],[6M Return vs Nifty Z-Score]],Table2[6M Return vs Nifty Z-Score])</f>
        <v>10</v>
      </c>
      <c r="AU17">
        <f>_xlfn.RANK.AVG(Table2[[#This Row],[Sharpe Ratio Z-Score]],Table2[Sharpe Ratio Z-Score])</f>
        <v>12</v>
      </c>
      <c r="AV17">
        <f>(Table2[[#This Row],[Rank 1Y]]+Table2[[#This Row],[Rank 6M]]+Table2[[#This Row],[Rank Sharpe]])/3</f>
        <v>35.666666666666664</v>
      </c>
    </row>
    <row r="18" spans="1:48" x14ac:dyDescent="0.3">
      <c r="A18" t="s">
        <v>458</v>
      </c>
      <c r="B18" t="s">
        <v>459</v>
      </c>
      <c r="C18" t="s">
        <v>3132</v>
      </c>
      <c r="D18" t="s">
        <v>175</v>
      </c>
      <c r="E18">
        <v>47984.400891675003</v>
      </c>
      <c r="F18">
        <v>1894</v>
      </c>
      <c r="G18">
        <v>347.61880391389099</v>
      </c>
      <c r="H18">
        <f>(Table2[[#This Row],[1Y Return vs Nifty]]-AVERAGE(Table2[1Y Return vs Nifty]))/_xlfn.STDEV.P(Table2[1Y Return vs Nifty])</f>
        <v>6.6890372168238486</v>
      </c>
      <c r="I18">
        <v>10.474900506228201</v>
      </c>
      <c r="J18">
        <f>(Table2[[#This Row],[1M Return vs Nifty]]-AVERAGE(Table2[1M Return vs Nifty]))/_xlfn.STDEV.P(Table2[1M Return vs Nifty])</f>
        <v>1.4869661347115168</v>
      </c>
      <c r="K18">
        <v>26.6575930189186</v>
      </c>
      <c r="L18">
        <f>(Table2[[#This Row],[6M Return vs Nifty]]-AVERAGE(Table2[6M Return vs Nifty]))/_xlfn.STDEV.P(Table2[6M Return vs Nifty])</f>
        <v>0.85695807116708211</v>
      </c>
      <c r="M18">
        <v>5.2902449208701503</v>
      </c>
      <c r="N18">
        <f>(Table2[[#This Row],[1W Return vs Nifty]]-AVERAGE(Table2[1W Return vs Nifty]))/_xlfn.STDEV.P(Table2[1W Return vs Nifty])</f>
        <v>1.929644318884749</v>
      </c>
      <c r="O18">
        <v>1798.32</v>
      </c>
      <c r="P18">
        <v>1740.67391095985</v>
      </c>
      <c r="Q18">
        <v>1394.7286705014201</v>
      </c>
      <c r="R18">
        <v>61.227835116103897</v>
      </c>
      <c r="S18" s="1">
        <f>(Table2[[#This Row],[Close Price]]-Table2[[#This Row],[20D EMA]])/Table2[[#This Row],[20D EMA]]</f>
        <v>5.3205213755060314E-2</v>
      </c>
      <c r="T18" s="1">
        <f>(Table2[[#This Row],[Close Price]]-Table2[[#This Row],[50D EMA]])/Table2[[#This Row],[50D EMA]]</f>
        <v>8.8084326463882187E-2</v>
      </c>
      <c r="U18" s="1">
        <f>(Table2[[#This Row],[Close Price]]-Table2[[#This Row],[200D EMA]])/Table2[[#This Row],[200D EMA]]</f>
        <v>0.35797022034334924</v>
      </c>
      <c r="V18">
        <v>1.2469662054745301</v>
      </c>
      <c r="W18">
        <v>1831</v>
      </c>
      <c r="X18">
        <v>1940</v>
      </c>
      <c r="Y18">
        <v>1691.65</v>
      </c>
      <c r="Z18">
        <v>1947</v>
      </c>
      <c r="AA18">
        <v>1674</v>
      </c>
      <c r="AB18">
        <v>1947</v>
      </c>
      <c r="AC18" s="1">
        <f>(Table2[[#This Row],[Close Price]]/Table2[[#This Row],[Day Low]])-1</f>
        <v>3.4407427635172017E-2</v>
      </c>
      <c r="AD18" s="1">
        <f>(Table2[[#This Row],[Day High]]/Table2[[#This Row],[Close Price]])-1</f>
        <v>2.428722280887019E-2</v>
      </c>
      <c r="AE18" s="1">
        <f>(Table2[[#This Row],[Close Price]]/Table2[[#This Row],[Current Week Low]])-1</f>
        <v>0.11961694203883777</v>
      </c>
      <c r="AF18" s="1">
        <f>(Table2[[#This Row],[Current Week High]]/Table2[[#This Row],[Close Price]])-1</f>
        <v>2.7983104540654669E-2</v>
      </c>
      <c r="AG18" s="1">
        <f>(Table2[[#This Row],[Close Price]]/Table2[[#This Row],[Current Month Low]])-1</f>
        <v>0.13142174432497011</v>
      </c>
      <c r="AH18" s="1">
        <f>(Table2[[#This Row],[Current Month High]]/Table2[[#This Row],[Close Price]])-1</f>
        <v>2.7983104540654669E-2</v>
      </c>
      <c r="AI18">
        <v>3.9598732840549098</v>
      </c>
      <c r="AJ18">
        <v>380.71065989847699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0.24</v>
      </c>
      <c r="AM18" t="s">
        <v>3170</v>
      </c>
      <c r="AN18">
        <v>5.81</v>
      </c>
      <c r="AO18" t="s">
        <v>3170</v>
      </c>
      <c r="AP18">
        <v>0.25407134045058399</v>
      </c>
      <c r="AQ18">
        <f>(Table2[[#This Row],[Sharpe Ratio]]-AVERAGE(Table2[Sharpe Ratio]))/_xlfn.STDEV.P(Table2[Sharpe Ratio])</f>
        <v>2.289540797747045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13.252146539334241</v>
      </c>
      <c r="AS18">
        <f>_xlfn.RANK.AVG(Table2[[#This Row],[1Y Return vs Nifty Z-Score]],Table2[1Y Return vs Nifty Z-Score])</f>
        <v>1</v>
      </c>
      <c r="AT18">
        <f>_xlfn.RANK.AVG(Table2[[#This Row],[6M Return vs Nifty Z-Score]],Table2[6M Return vs Nifty Z-Score])</f>
        <v>111</v>
      </c>
      <c r="AU18">
        <f>_xlfn.RANK.AVG(Table2[[#This Row],[Sharpe Ratio Z-Score]],Table2[Sharpe Ratio Z-Score])</f>
        <v>8</v>
      </c>
      <c r="AV18">
        <f>(Table2[[#This Row],[Rank 1Y]]+Table2[[#This Row],[Rank 6M]]+Table2[[#This Row],[Rank Sharpe]])/3</f>
        <v>40</v>
      </c>
    </row>
    <row r="19" spans="1:48" x14ac:dyDescent="0.3">
      <c r="A19" t="s">
        <v>1352</v>
      </c>
      <c r="B19" t="s">
        <v>1353</v>
      </c>
      <c r="C19" t="s">
        <v>3128</v>
      </c>
      <c r="D19" t="s">
        <v>211</v>
      </c>
      <c r="E19">
        <v>8074.8131782500004</v>
      </c>
      <c r="F19">
        <v>1129.05</v>
      </c>
      <c r="G19">
        <v>78.157449262846598</v>
      </c>
      <c r="H19">
        <f>(Table2[[#This Row],[1Y Return vs Nifty]]-AVERAGE(Table2[1Y Return vs Nifty]))/_xlfn.STDEV.P(Table2[1Y Return vs Nifty])</f>
        <v>1.2994919010256083</v>
      </c>
      <c r="I19">
        <v>49.617266095581499</v>
      </c>
      <c r="J19">
        <f>(Table2[[#This Row],[1M Return vs Nifty]]-AVERAGE(Table2[1M Return vs Nifty]))/_xlfn.STDEV.P(Table2[1M Return vs Nifty])</f>
        <v>5.3550204421970129</v>
      </c>
      <c r="K19">
        <v>82.615922517560705</v>
      </c>
      <c r="L19">
        <f>(Table2[[#This Row],[6M Return vs Nifty]]-AVERAGE(Table2[6M Return vs Nifty]))/_xlfn.STDEV.P(Table2[6M Return vs Nifty])</f>
        <v>2.7255242010118845</v>
      </c>
      <c r="M19">
        <v>15.57635479294</v>
      </c>
      <c r="N19">
        <f>(Table2[[#This Row],[1W Return vs Nifty]]-AVERAGE(Table2[1W Return vs Nifty]))/_xlfn.STDEV.P(Table2[1W Return vs Nifty])</f>
        <v>4.4201143245888881</v>
      </c>
      <c r="O19">
        <v>837.17</v>
      </c>
      <c r="P19">
        <v>759.95108026055902</v>
      </c>
      <c r="Q19">
        <v>665.39589502978197</v>
      </c>
      <c r="R19">
        <v>85.9824083529315</v>
      </c>
      <c r="S19" s="1">
        <f>(Table2[[#This Row],[Close Price]]-Table2[[#This Row],[20D EMA]])/Table2[[#This Row],[20D EMA]]</f>
        <v>0.34865081166310308</v>
      </c>
      <c r="T19" s="1">
        <f>(Table2[[#This Row],[Close Price]]-Table2[[#This Row],[50D EMA]])/Table2[[#This Row],[50D EMA]]</f>
        <v>0.48568773612755523</v>
      </c>
      <c r="U19" s="1">
        <f>(Table2[[#This Row],[Close Price]]-Table2[[#This Row],[200D EMA]])/Table2[[#This Row],[200D EMA]]</f>
        <v>0.69680938586112806</v>
      </c>
      <c r="V19">
        <v>4.5681425820460104</v>
      </c>
      <c r="W19">
        <v>1020</v>
      </c>
      <c r="X19">
        <v>1129.05</v>
      </c>
      <c r="Y19">
        <v>864</v>
      </c>
      <c r="Z19">
        <v>1129.05</v>
      </c>
      <c r="AA19">
        <v>695</v>
      </c>
      <c r="AB19">
        <v>1129.05</v>
      </c>
      <c r="AC19" s="1">
        <f>(Table2[[#This Row],[Close Price]]/Table2[[#This Row],[Day Low]])-1</f>
        <v>0.10691176470588237</v>
      </c>
      <c r="AD19" s="1">
        <f>(Table2[[#This Row],[Day High]]/Table2[[#This Row],[Close Price]])-1</f>
        <v>0</v>
      </c>
      <c r="AE19" s="1">
        <f>(Table2[[#This Row],[Close Price]]/Table2[[#This Row],[Current Week Low]])-1</f>
        <v>0.30677083333333321</v>
      </c>
      <c r="AF19" s="1">
        <f>(Table2[[#This Row],[Current Week High]]/Table2[[#This Row],[Close Price]])-1</f>
        <v>0</v>
      </c>
      <c r="AG19" s="1">
        <f>(Table2[[#This Row],[Close Price]]/Table2[[#This Row],[Current Month Low]])-1</f>
        <v>0.62453237410071938</v>
      </c>
      <c r="AH19" s="1">
        <f>(Table2[[#This Row],[Current Month High]]/Table2[[#This Row],[Close Price]])-1</f>
        <v>0</v>
      </c>
      <c r="AI19">
        <v>0</v>
      </c>
      <c r="AJ19">
        <v>120.51757812499901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0.81</v>
      </c>
      <c r="AM19" t="s">
        <v>3170</v>
      </c>
      <c r="AN19">
        <v>55.13</v>
      </c>
      <c r="AO19" t="s">
        <v>3170</v>
      </c>
      <c r="AP19">
        <v>0.18576714891690699</v>
      </c>
      <c r="AQ19">
        <f>(Table2[[#This Row],[Sharpe Ratio]]-AVERAGE(Table2[Sharpe Ratio]))/_xlfn.STDEV.P(Table2[Sharpe Ratio])</f>
        <v>1.4919152870947421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15.292066155918135</v>
      </c>
      <c r="AS19">
        <f>_xlfn.RANK.AVG(Table2[[#This Row],[1Y Return vs Nifty Z-Score]],Table2[1Y Return vs Nifty Z-Score])</f>
        <v>68</v>
      </c>
      <c r="AT19">
        <f>_xlfn.RANK.AVG(Table2[[#This Row],[6M Return vs Nifty Z-Score]],Table2[6M Return vs Nifty Z-Score])</f>
        <v>14</v>
      </c>
      <c r="AU19">
        <f>_xlfn.RANK.AVG(Table2[[#This Row],[Sharpe Ratio Z-Score]],Table2[Sharpe Ratio Z-Score])</f>
        <v>45</v>
      </c>
      <c r="AV19">
        <f>(Table2[[#This Row],[Rank 1Y]]+Table2[[#This Row],[Rank 6M]]+Table2[[#This Row],[Rank Sharpe]])/3</f>
        <v>42.333333333333336</v>
      </c>
    </row>
    <row r="20" spans="1:48" x14ac:dyDescent="0.3">
      <c r="A20" t="s">
        <v>409</v>
      </c>
      <c r="B20" t="s">
        <v>410</v>
      </c>
      <c r="C20" t="s">
        <v>3123</v>
      </c>
      <c r="D20" t="s">
        <v>411</v>
      </c>
      <c r="E20">
        <v>54501.393004559999</v>
      </c>
      <c r="F20">
        <v>909.45</v>
      </c>
      <c r="G20">
        <v>192.78870387286401</v>
      </c>
      <c r="H20">
        <f>(Table2[[#This Row],[1Y Return vs Nifty]]-AVERAGE(Table2[1Y Return vs Nifty]))/_xlfn.STDEV.P(Table2[1Y Return vs Nifty])</f>
        <v>3.5922523680230602</v>
      </c>
      <c r="I20">
        <v>-6.4633372290528799</v>
      </c>
      <c r="J20">
        <f>(Table2[[#This Row],[1M Return vs Nifty]]-AVERAGE(Table2[1M Return vs Nifty]))/_xlfn.STDEV.P(Table2[1M Return vs Nifty])</f>
        <v>-0.18687300215935801</v>
      </c>
      <c r="K20">
        <v>57.200234297163597</v>
      </c>
      <c r="L20">
        <f>(Table2[[#This Row],[6M Return vs Nifty]]-AVERAGE(Table2[6M Return vs Nifty]))/_xlfn.STDEV.P(Table2[6M Return vs Nifty])</f>
        <v>1.8768410004799245</v>
      </c>
      <c r="M20">
        <v>-4.82999258976945</v>
      </c>
      <c r="N20">
        <f>(Table2[[#This Row],[1W Return vs Nifty]]-AVERAGE(Table2[1W Return vs Nifty]))/_xlfn.STDEV.P(Table2[1W Return vs Nifty])</f>
        <v>-0.52066471770131273</v>
      </c>
      <c r="O20">
        <v>914.54</v>
      </c>
      <c r="P20">
        <v>861.090921901564</v>
      </c>
      <c r="Q20">
        <v>654.74790330604606</v>
      </c>
      <c r="R20">
        <v>47.534756418040502</v>
      </c>
      <c r="S20" s="1">
        <f>(Table2[[#This Row],[Close Price]]-Table2[[#This Row],[20D EMA]])/Table2[[#This Row],[20D EMA]]</f>
        <v>-5.5656395564982596E-3</v>
      </c>
      <c r="T20" s="1">
        <f>(Table2[[#This Row],[Close Price]]-Table2[[#This Row],[50D EMA]])/Table2[[#This Row],[50D EMA]]</f>
        <v>5.6160246111576398E-2</v>
      </c>
      <c r="U20" s="1">
        <f>(Table2[[#This Row],[Close Price]]-Table2[[#This Row],[200D EMA]])/Table2[[#This Row],[200D EMA]]</f>
        <v>0.38900788442066941</v>
      </c>
      <c r="V20">
        <v>1.2080386248727399</v>
      </c>
      <c r="W20">
        <v>885.35</v>
      </c>
      <c r="X20">
        <v>924</v>
      </c>
      <c r="Y20">
        <v>868.85</v>
      </c>
      <c r="Z20">
        <v>924</v>
      </c>
      <c r="AA20">
        <v>868.85</v>
      </c>
      <c r="AB20">
        <v>1025</v>
      </c>
      <c r="AC20" s="1">
        <f>(Table2[[#This Row],[Close Price]]/Table2[[#This Row],[Day Low]])-1</f>
        <v>2.7220873101033494E-2</v>
      </c>
      <c r="AD20" s="1">
        <f>(Table2[[#This Row],[Day High]]/Table2[[#This Row],[Close Price]])-1</f>
        <v>1.599868052119402E-2</v>
      </c>
      <c r="AE20" s="1">
        <f>(Table2[[#This Row],[Close Price]]/Table2[[#This Row],[Current Week Low]])-1</f>
        <v>4.6728434137077723E-2</v>
      </c>
      <c r="AF20" s="1">
        <f>(Table2[[#This Row],[Current Week High]]/Table2[[#This Row],[Close Price]])-1</f>
        <v>1.599868052119402E-2</v>
      </c>
      <c r="AG20" s="1">
        <f>(Table2[[#This Row],[Close Price]]/Table2[[#This Row],[Current Month Low]])-1</f>
        <v>4.6728434137077723E-2</v>
      </c>
      <c r="AH20" s="1">
        <f>(Table2[[#This Row],[Current Month High]]/Table2[[#This Row],[Close Price]])-1</f>
        <v>0.12705481334872726</v>
      </c>
      <c r="AI20">
        <v>16.993787453955601</v>
      </c>
      <c r="AJ20">
        <v>227.98088626425599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0.22</v>
      </c>
      <c r="AM20" t="s">
        <v>3170</v>
      </c>
      <c r="AN20">
        <v>-3.52</v>
      </c>
      <c r="AO20" t="s">
        <v>3169</v>
      </c>
      <c r="AP20">
        <v>0.142816605693634</v>
      </c>
      <c r="AQ20">
        <f>(Table2[[#This Row],[Sharpe Ratio]]-AVERAGE(Table2[Sharpe Ratio]))/_xlfn.STDEV.P(Table2[Sharpe Ratio])</f>
        <v>0.99035823470849138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5.751913883350805</v>
      </c>
      <c r="AS20">
        <f>_xlfn.RANK.AVG(Table2[[#This Row],[1Y Return vs Nifty Z-Score]],Table2[1Y Return vs Nifty Z-Score])</f>
        <v>5</v>
      </c>
      <c r="AT20">
        <f>_xlfn.RANK.AVG(Table2[[#This Row],[6M Return vs Nifty Z-Score]],Table2[6M Return vs Nifty Z-Score])</f>
        <v>38</v>
      </c>
      <c r="AU20">
        <f>_xlfn.RANK.AVG(Table2[[#This Row],[Sharpe Ratio Z-Score]],Table2[Sharpe Ratio Z-Score])</f>
        <v>115</v>
      </c>
      <c r="AV20">
        <f>(Table2[[#This Row],[Rank 1Y]]+Table2[[#This Row],[Rank 6M]]+Table2[[#This Row],[Rank Sharpe]])/3</f>
        <v>52.666666666666664</v>
      </c>
    </row>
    <row r="21" spans="1:48" hidden="1" x14ac:dyDescent="0.3">
      <c r="A21" t="s">
        <v>310</v>
      </c>
      <c r="B21" t="s">
        <v>311</v>
      </c>
      <c r="C21" t="s">
        <v>3132</v>
      </c>
      <c r="D21" t="s">
        <v>312</v>
      </c>
      <c r="E21">
        <v>80523.724050000004</v>
      </c>
      <c r="F21">
        <v>3992.45</v>
      </c>
      <c r="G21">
        <v>83.352857983578502</v>
      </c>
      <c r="H21">
        <f>(Table2[[#This Row],[1Y Return vs Nifty]]-AVERAGE(Table2[1Y Return vs Nifty]))/_xlfn.STDEV.P(Table2[1Y Return vs Nifty])</f>
        <v>1.4034062110042671</v>
      </c>
      <c r="I21">
        <v>-10.8354369690209</v>
      </c>
      <c r="J21">
        <f>(Table2[[#This Row],[1M Return vs Nifty]]-AVERAGE(Table2[1M Return vs Nifty]))/_xlfn.STDEV.P(Table2[1M Return vs Nifty])</f>
        <v>-0.61892453959989135</v>
      </c>
      <c r="K21">
        <v>32.904384536807903</v>
      </c>
      <c r="L21">
        <f>(Table2[[#This Row],[6M Return vs Nifty]]-AVERAGE(Table2[6M Return vs Nifty]))/_xlfn.STDEV.P(Table2[6M Return vs Nifty])</f>
        <v>1.0655515576973225</v>
      </c>
      <c r="M21">
        <v>-1.0382276127330901</v>
      </c>
      <c r="N21">
        <f>(Table2[[#This Row],[1W Return vs Nifty]]-AVERAGE(Table2[1W Return vs Nifty]))/_xlfn.STDEV.P(Table2[1W Return vs Nifty])</f>
        <v>0.39739634342249297</v>
      </c>
      <c r="O21">
        <v>4084.54</v>
      </c>
      <c r="P21">
        <v>4184.2516858316803</v>
      </c>
      <c r="Q21">
        <v>3657.7070583554801</v>
      </c>
      <c r="R21">
        <v>42.997181979905399</v>
      </c>
      <c r="S21" s="1">
        <f>(Table2[[#This Row],[Close Price]]-Table2[[#This Row],[20D EMA]])/Table2[[#This Row],[20D EMA]]</f>
        <v>-2.2545990490973316E-2</v>
      </c>
      <c r="T21" s="1">
        <f>(Table2[[#This Row],[Close Price]]-Table2[[#This Row],[50D EMA]])/Table2[[#This Row],[50D EMA]]</f>
        <v>-4.5838945702320284E-2</v>
      </c>
      <c r="U21" s="1">
        <f>(Table2[[#This Row],[Close Price]]-Table2[[#This Row],[200D EMA]])/Table2[[#This Row],[200D EMA]]</f>
        <v>9.1517154409577445E-2</v>
      </c>
      <c r="V21">
        <v>0.45186904258632898</v>
      </c>
      <c r="W21">
        <v>3951.2</v>
      </c>
      <c r="X21">
        <v>4045</v>
      </c>
      <c r="Y21">
        <v>3920</v>
      </c>
      <c r="Z21">
        <v>4172.95</v>
      </c>
      <c r="AA21">
        <v>3851.2</v>
      </c>
      <c r="AB21">
        <v>4387</v>
      </c>
      <c r="AC21" s="1">
        <f>(Table2[[#This Row],[Close Price]]/Table2[[#This Row],[Day Low]])-1</f>
        <v>1.0439866369710504E-2</v>
      </c>
      <c r="AD21" s="1">
        <f>(Table2[[#This Row],[Day High]]/Table2[[#This Row],[Close Price]])-1</f>
        <v>1.3162343924156827E-2</v>
      </c>
      <c r="AE21" s="1">
        <f>(Table2[[#This Row],[Close Price]]/Table2[[#This Row],[Current Week Low]])-1</f>
        <v>1.8482142857142891E-2</v>
      </c>
      <c r="AF21" s="1">
        <f>(Table2[[#This Row],[Current Week High]]/Table2[[#This Row],[Close Price]])-1</f>
        <v>4.5210334506380789E-2</v>
      </c>
      <c r="AG21" s="1">
        <f>(Table2[[#This Row],[Close Price]]/Table2[[#This Row],[Current Month Low]])-1</f>
        <v>3.6676879933527307E-2</v>
      </c>
      <c r="AH21" s="1">
        <f>(Table2[[#This Row],[Current Month High]]/Table2[[#This Row],[Close Price]])-1</f>
        <v>9.8824030357299364E-2</v>
      </c>
      <c r="AI21">
        <v>46.777041666144797</v>
      </c>
      <c r="AJ21">
        <v>122.37105937395501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-0.02</v>
      </c>
      <c r="AM21" t="s">
        <v>3169</v>
      </c>
      <c r="AN21">
        <v>-0.86</v>
      </c>
      <c r="AO21" t="s">
        <v>3169</v>
      </c>
      <c r="AP21">
        <v>0.246006111990762</v>
      </c>
      <c r="AQ21">
        <f>(Table2[[#This Row],[Sharpe Ratio]]-AVERAGE(Table2[Sharpe Ratio]))/_xlfn.STDEV.P(Table2[Sharpe Ratio])</f>
        <v>2.1953587010945834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">
        <f>_xlfn.RANK.AVG(Table2[[#This Row],[1Y Return vs Nifty Z-Score]],Table2[1Y Return vs Nifty Z-Score])</f>
        <v>62</v>
      </c>
      <c r="AT21">
        <f>_xlfn.RANK.AVG(Table2[[#This Row],[6M Return vs Nifty Z-Score]],Table2[6M Return vs Nifty Z-Score])</f>
        <v>87</v>
      </c>
      <c r="AU21">
        <f>_xlfn.RANK.AVG(Table2[[#This Row],[Sharpe Ratio Z-Score]],Table2[Sharpe Ratio Z-Score])</f>
        <v>10</v>
      </c>
      <c r="AV21">
        <f>(Table2[[#This Row],[Rank 1Y]]+Table2[[#This Row],[Rank 6M]]+Table2[[#This Row],[Rank Sharpe]])/3</f>
        <v>53</v>
      </c>
    </row>
    <row r="22" spans="1:48" hidden="1" x14ac:dyDescent="0.3">
      <c r="A22" t="s">
        <v>612</v>
      </c>
      <c r="B22" t="s">
        <v>613</v>
      </c>
      <c r="C22" t="s">
        <v>3125</v>
      </c>
      <c r="D22" t="s">
        <v>37</v>
      </c>
      <c r="E22">
        <v>29256.240000000002</v>
      </c>
      <c r="F22">
        <v>5626.2</v>
      </c>
      <c r="G22">
        <v>152.57768324870199</v>
      </c>
      <c r="H22">
        <f>(Table2[[#This Row],[1Y Return vs Nifty]]-AVERAGE(Table2[1Y Return vs Nifty]))/_xlfn.STDEV.P(Table2[1Y Return vs Nifty])</f>
        <v>2.7879844679782746</v>
      </c>
      <c r="I22">
        <v>-9.41291504741368</v>
      </c>
      <c r="J22">
        <f>(Table2[[#This Row],[1M Return vs Nifty]]-AVERAGE(Table2[1M Return vs Nifty]))/_xlfn.STDEV.P(Table2[1M Return vs Nifty])</f>
        <v>-0.4783507147040858</v>
      </c>
      <c r="K22">
        <v>37.292896659958899</v>
      </c>
      <c r="L22">
        <f>(Table2[[#This Row],[6M Return vs Nifty]]-AVERAGE(Table2[6M Return vs Nifty]))/_xlfn.STDEV.P(Table2[6M Return vs Nifty])</f>
        <v>1.2120931930035057</v>
      </c>
      <c r="M22">
        <v>-5.1499791635416603</v>
      </c>
      <c r="N22">
        <f>(Table2[[#This Row],[1W Return vs Nifty]]-AVERAGE(Table2[1W Return vs Nifty]))/_xlfn.STDEV.P(Table2[1W Return vs Nifty])</f>
        <v>-0.59813977621411496</v>
      </c>
      <c r="O22">
        <v>6368.33</v>
      </c>
      <c r="P22">
        <v>6403.7278660942202</v>
      </c>
      <c r="Q22">
        <v>4929.4706418919905</v>
      </c>
      <c r="R22">
        <v>17.499308842300699</v>
      </c>
      <c r="S22" s="1">
        <f>(Table2[[#This Row],[Close Price]]-Table2[[#This Row],[20D EMA]])/Table2[[#This Row],[20D EMA]]</f>
        <v>-0.11653447607143476</v>
      </c>
      <c r="T22" s="1">
        <f>(Table2[[#This Row],[Close Price]]-Table2[[#This Row],[50D EMA]])/Table2[[#This Row],[50D EMA]]</f>
        <v>-0.12141800562934482</v>
      </c>
      <c r="U22" s="1">
        <f>(Table2[[#This Row],[Close Price]]-Table2[[#This Row],[200D EMA]])/Table2[[#This Row],[200D EMA]]</f>
        <v>0.1413395897293743</v>
      </c>
      <c r="V22">
        <v>0.46445262001348903</v>
      </c>
      <c r="W22">
        <v>5601.55</v>
      </c>
      <c r="X22">
        <v>5953.75</v>
      </c>
      <c r="Y22">
        <v>5601.55</v>
      </c>
      <c r="Z22">
        <v>6182.9</v>
      </c>
      <c r="AA22">
        <v>5601.55</v>
      </c>
      <c r="AB22">
        <v>7410.9</v>
      </c>
      <c r="AC22" s="1">
        <f>(Table2[[#This Row],[Close Price]]/Table2[[#This Row],[Day Low]])-1</f>
        <v>4.4005677000116261E-3</v>
      </c>
      <c r="AD22" s="1">
        <f>(Table2[[#This Row],[Day High]]/Table2[[#This Row],[Close Price]])-1</f>
        <v>5.8218691123671507E-2</v>
      </c>
      <c r="AE22" s="1">
        <f>(Table2[[#This Row],[Close Price]]/Table2[[#This Row],[Current Week Low]])-1</f>
        <v>4.4005677000116261E-3</v>
      </c>
      <c r="AF22" s="1">
        <f>(Table2[[#This Row],[Current Week High]]/Table2[[#This Row],[Close Price]])-1</f>
        <v>9.894778002914939E-2</v>
      </c>
      <c r="AG22" s="1">
        <f>(Table2[[#This Row],[Close Price]]/Table2[[#This Row],[Current Month Low]])-1</f>
        <v>4.4005677000116261E-3</v>
      </c>
      <c r="AH22" s="1">
        <f>(Table2[[#This Row],[Current Month High]]/Table2[[#This Row],[Close Price]])-1</f>
        <v>0.31721232803668542</v>
      </c>
      <c r="AI22">
        <v>50.723401229959798</v>
      </c>
      <c r="AJ22">
        <v>179.91044776119401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-0.05</v>
      </c>
      <c r="AM22" t="s">
        <v>3169</v>
      </c>
      <c r="AN22">
        <v>-17.739999999999998</v>
      </c>
      <c r="AO22" t="s">
        <v>3169</v>
      </c>
      <c r="AP22">
        <v>0.16164564134084899</v>
      </c>
      <c r="AQ22">
        <f>(Table2[[#This Row],[Sharpe Ratio]]-AVERAGE(Table2[Sharpe Ratio]))/_xlfn.STDEV.P(Table2[Sharpe Ratio])</f>
        <v>1.2102352120356512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">
        <f>_xlfn.RANK.AVG(Table2[[#This Row],[1Y Return vs Nifty Z-Score]],Table2[1Y Return vs Nifty Z-Score])</f>
        <v>17</v>
      </c>
      <c r="AT22">
        <f>_xlfn.RANK.AVG(Table2[[#This Row],[6M Return vs Nifty Z-Score]],Table2[6M Return vs Nifty Z-Score])</f>
        <v>70</v>
      </c>
      <c r="AU22">
        <f>_xlfn.RANK.AVG(Table2[[#This Row],[Sharpe Ratio Z-Score]],Table2[Sharpe Ratio Z-Score])</f>
        <v>78</v>
      </c>
      <c r="AV22">
        <f>(Table2[[#This Row],[Rank 1Y]]+Table2[[#This Row],[Rank 6M]]+Table2[[#This Row],[Rank Sharpe]])/3</f>
        <v>55</v>
      </c>
    </row>
    <row r="23" spans="1:48" x14ac:dyDescent="0.3">
      <c r="A23" t="s">
        <v>593</v>
      </c>
      <c r="B23" t="s">
        <v>594</v>
      </c>
      <c r="C23" t="s">
        <v>3123</v>
      </c>
      <c r="D23" t="s">
        <v>374</v>
      </c>
      <c r="E23">
        <v>31539.386032800001</v>
      </c>
      <c r="F23">
        <v>6196</v>
      </c>
      <c r="G23">
        <v>95.174380072838005</v>
      </c>
      <c r="H23">
        <f>(Table2[[#This Row],[1Y Return vs Nifty]]-AVERAGE(Table2[1Y Return vs Nifty]))/_xlfn.STDEV.P(Table2[1Y Return vs Nifty])</f>
        <v>1.6398506135208455</v>
      </c>
      <c r="I23">
        <v>-4.79280517384682</v>
      </c>
      <c r="J23">
        <f>(Table2[[#This Row],[1M Return vs Nifty]]-AVERAGE(Table2[1M Return vs Nifty]))/_xlfn.STDEV.P(Table2[1M Return vs Nifty])</f>
        <v>-2.1790779492417808E-2</v>
      </c>
      <c r="K23">
        <v>58.292219667311201</v>
      </c>
      <c r="L23">
        <f>(Table2[[#This Row],[6M Return vs Nifty]]-AVERAGE(Table2[6M Return vs Nifty]))/_xlfn.STDEV.P(Table2[6M Return vs Nifty])</f>
        <v>1.913304685068532</v>
      </c>
      <c r="M23">
        <v>2.3965805437206198</v>
      </c>
      <c r="N23">
        <f>(Table2[[#This Row],[1W Return vs Nifty]]-AVERAGE(Table2[1W Return vs Nifty]))/_xlfn.STDEV.P(Table2[1W Return vs Nifty])</f>
        <v>1.2290311203582887</v>
      </c>
      <c r="O23">
        <v>6236.18</v>
      </c>
      <c r="P23">
        <v>6004.2633376272597</v>
      </c>
      <c r="Q23">
        <v>4679.4433228249</v>
      </c>
      <c r="R23">
        <v>48.561161043101599</v>
      </c>
      <c r="S23" s="1">
        <f>(Table2[[#This Row],[Close Price]]-Table2[[#This Row],[20D EMA]])/Table2[[#This Row],[20D EMA]]</f>
        <v>-6.4430468652284393E-3</v>
      </c>
      <c r="T23" s="1">
        <f>(Table2[[#This Row],[Close Price]]-Table2[[#This Row],[50D EMA]])/Table2[[#This Row],[50D EMA]]</f>
        <v>3.1933419903682973E-2</v>
      </c>
      <c r="U23" s="1">
        <f>(Table2[[#This Row],[Close Price]]-Table2[[#This Row],[200D EMA]])/Table2[[#This Row],[200D EMA]]</f>
        <v>0.32408912183588129</v>
      </c>
      <c r="V23">
        <v>0.60588056068377105</v>
      </c>
      <c r="W23">
        <v>6159.8</v>
      </c>
      <c r="X23">
        <v>6249.95</v>
      </c>
      <c r="Y23">
        <v>5820.8</v>
      </c>
      <c r="Z23">
        <v>6249.95</v>
      </c>
      <c r="AA23">
        <v>5820.8</v>
      </c>
      <c r="AB23">
        <v>6617.85</v>
      </c>
      <c r="AC23" s="1">
        <f>(Table2[[#This Row],[Close Price]]/Table2[[#This Row],[Day Low]])-1</f>
        <v>5.8768141822787001E-3</v>
      </c>
      <c r="AD23" s="1">
        <f>(Table2[[#This Row],[Day High]]/Table2[[#This Row],[Close Price]])-1</f>
        <v>8.7072304712718651E-3</v>
      </c>
      <c r="AE23" s="1">
        <f>(Table2[[#This Row],[Close Price]]/Table2[[#This Row],[Current Week Low]])-1</f>
        <v>6.4458493677844952E-2</v>
      </c>
      <c r="AF23" s="1">
        <f>(Table2[[#This Row],[Current Week High]]/Table2[[#This Row],[Close Price]])-1</f>
        <v>8.7072304712718651E-3</v>
      </c>
      <c r="AG23" s="1">
        <f>(Table2[[#This Row],[Close Price]]/Table2[[#This Row],[Current Month Low]])-1</f>
        <v>6.4458493677844952E-2</v>
      </c>
      <c r="AH23" s="1">
        <f>(Table2[[#This Row],[Current Month High]]/Table2[[#This Row],[Close Price]])-1</f>
        <v>6.8084247901872175E-2</v>
      </c>
      <c r="AI23">
        <v>10.877985797288501</v>
      </c>
      <c r="AJ23">
        <v>117.88131868131801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0.2</v>
      </c>
      <c r="AM23" t="s">
        <v>3170</v>
      </c>
      <c r="AN23">
        <v>-4.05</v>
      </c>
      <c r="AO23" t="s">
        <v>3169</v>
      </c>
      <c r="AP23">
        <v>0.158801079627234</v>
      </c>
      <c r="AQ23">
        <f>(Table2[[#This Row],[Sharpe Ratio]]-AVERAGE(Table2[Sharpe Ratio]))/_xlfn.STDEV.P(Table2[Sharpe Ratio])</f>
        <v>1.1770177046110082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5.9374133440662566</v>
      </c>
      <c r="AS23">
        <f>_xlfn.RANK.AVG(Table2[[#This Row],[1Y Return vs Nifty Z-Score]],Table2[1Y Return vs Nifty Z-Score])</f>
        <v>48</v>
      </c>
      <c r="AT23">
        <f>_xlfn.RANK.AVG(Table2[[#This Row],[6M Return vs Nifty Z-Score]],Table2[6M Return vs Nifty Z-Score])</f>
        <v>35</v>
      </c>
      <c r="AU23">
        <f>_xlfn.RANK.AVG(Table2[[#This Row],[Sharpe Ratio Z-Score]],Table2[Sharpe Ratio Z-Score])</f>
        <v>85</v>
      </c>
      <c r="AV23">
        <f>(Table2[[#This Row],[Rank 1Y]]+Table2[[#This Row],[Rank 6M]]+Table2[[#This Row],[Rank Sharpe]])/3</f>
        <v>56</v>
      </c>
    </row>
    <row r="24" spans="1:48" x14ac:dyDescent="0.3">
      <c r="A24" t="s">
        <v>1171</v>
      </c>
      <c r="B24" t="s">
        <v>1172</v>
      </c>
      <c r="C24" t="s">
        <v>3136</v>
      </c>
      <c r="D24" t="s">
        <v>134</v>
      </c>
      <c r="E24">
        <v>9973.5128994499992</v>
      </c>
      <c r="F24">
        <v>1196.05</v>
      </c>
      <c r="G24">
        <v>190.152337749656</v>
      </c>
      <c r="H24">
        <f>(Table2[[#This Row],[1Y Return vs Nifty]]-AVERAGE(Table2[1Y Return vs Nifty]))/_xlfn.STDEV.P(Table2[1Y Return vs Nifty])</f>
        <v>3.5395219321189382</v>
      </c>
      <c r="I24">
        <v>15.928543447265501</v>
      </c>
      <c r="J24">
        <f>(Table2[[#This Row],[1M Return vs Nifty]]-AVERAGE(Table2[1M Return vs Nifty]))/_xlfn.STDEV.P(Table2[1M Return vs Nifty])</f>
        <v>2.0258959298822266</v>
      </c>
      <c r="K24">
        <v>40.180877735198997</v>
      </c>
      <c r="L24">
        <f>(Table2[[#This Row],[6M Return vs Nifty]]-AVERAGE(Table2[6M Return vs Nifty]))/_xlfn.STDEV.P(Table2[6M Return vs Nifty])</f>
        <v>1.3085289456282758</v>
      </c>
      <c r="M24">
        <v>3.19886111868247</v>
      </c>
      <c r="N24">
        <f>(Table2[[#This Row],[1W Return vs Nifty]]-AVERAGE(Table2[1W Return vs Nifty]))/_xlfn.STDEV.P(Table2[1W Return vs Nifty])</f>
        <v>1.4232790656895877</v>
      </c>
      <c r="O24">
        <v>1074.54</v>
      </c>
      <c r="P24">
        <v>999.20185785669901</v>
      </c>
      <c r="Q24">
        <v>845.49495790666697</v>
      </c>
      <c r="R24">
        <v>73.219556511966701</v>
      </c>
      <c r="S24" s="1">
        <f>(Table2[[#This Row],[Close Price]]-Table2[[#This Row],[20D EMA]])/Table2[[#This Row],[20D EMA]]</f>
        <v>0.11308094626537867</v>
      </c>
      <c r="T24" s="1">
        <f>(Table2[[#This Row],[Close Price]]-Table2[[#This Row],[50D EMA]])/Table2[[#This Row],[50D EMA]]</f>
        <v>0.19700538043988708</v>
      </c>
      <c r="U24" s="1">
        <f>(Table2[[#This Row],[Close Price]]-Table2[[#This Row],[200D EMA]])/Table2[[#This Row],[200D EMA]]</f>
        <v>0.41461517755382082</v>
      </c>
      <c r="V24">
        <v>1.06477313797141</v>
      </c>
      <c r="W24">
        <v>1092</v>
      </c>
      <c r="X24">
        <v>1209.7</v>
      </c>
      <c r="Y24">
        <v>1026.7</v>
      </c>
      <c r="Z24">
        <v>1209.7</v>
      </c>
      <c r="AA24">
        <v>1020.05</v>
      </c>
      <c r="AB24">
        <v>1209.7</v>
      </c>
      <c r="AC24" s="1">
        <f>(Table2[[#This Row],[Close Price]]/Table2[[#This Row],[Day Low]])-1</f>
        <v>9.5283882783882667E-2</v>
      </c>
      <c r="AD24" s="1">
        <f>(Table2[[#This Row],[Day High]]/Table2[[#This Row],[Close Price]])-1</f>
        <v>1.1412566364282561E-2</v>
      </c>
      <c r="AE24" s="1">
        <f>(Table2[[#This Row],[Close Price]]/Table2[[#This Row],[Current Week Low]])-1</f>
        <v>0.16494594331352874</v>
      </c>
      <c r="AF24" s="1">
        <f>(Table2[[#This Row],[Current Week High]]/Table2[[#This Row],[Close Price]])-1</f>
        <v>1.1412566364282561E-2</v>
      </c>
      <c r="AG24" s="1">
        <f>(Table2[[#This Row],[Close Price]]/Table2[[#This Row],[Current Month Low]])-1</f>
        <v>0.17254056173716981</v>
      </c>
      <c r="AH24" s="1">
        <f>(Table2[[#This Row],[Current Month High]]/Table2[[#This Row],[Close Price]])-1</f>
        <v>1.1412566364282561E-2</v>
      </c>
      <c r="AI24">
        <v>1.1412566364282499</v>
      </c>
      <c r="AJ24">
        <v>220.65683646112501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0.52</v>
      </c>
      <c r="AM24" t="s">
        <v>3170</v>
      </c>
      <c r="AN24">
        <v>15</v>
      </c>
      <c r="AO24" t="s">
        <v>3170</v>
      </c>
      <c r="AP24">
        <v>0.150879031358091</v>
      </c>
      <c r="AQ24">
        <f>(Table2[[#This Row],[Sharpe Ratio]]-AVERAGE(Table2[Sharpe Ratio]))/_xlfn.STDEV.P(Table2[Sharpe Ratio])</f>
        <v>1.0845076015820907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9.3817334749011181</v>
      </c>
      <c r="AS24">
        <f>_xlfn.RANK.AVG(Table2[[#This Row],[1Y Return vs Nifty Z-Score]],Table2[1Y Return vs Nifty Z-Score])</f>
        <v>6</v>
      </c>
      <c r="AT24">
        <f>_xlfn.RANK.AVG(Table2[[#This Row],[6M Return vs Nifty Z-Score]],Table2[6M Return vs Nifty Z-Score])</f>
        <v>65</v>
      </c>
      <c r="AU24">
        <f>_xlfn.RANK.AVG(Table2[[#This Row],[Sharpe Ratio Z-Score]],Table2[Sharpe Ratio Z-Score])</f>
        <v>101</v>
      </c>
      <c r="AV24">
        <f>(Table2[[#This Row],[Rank 1Y]]+Table2[[#This Row],[Rank 6M]]+Table2[[#This Row],[Rank Sharpe]])/3</f>
        <v>57.333333333333336</v>
      </c>
    </row>
    <row r="25" spans="1:48" x14ac:dyDescent="0.3">
      <c r="A25" t="s">
        <v>216</v>
      </c>
      <c r="B25" t="s">
        <v>217</v>
      </c>
      <c r="C25" t="s">
        <v>3135</v>
      </c>
      <c r="D25" t="s">
        <v>218</v>
      </c>
      <c r="E25">
        <v>113739.352098435</v>
      </c>
      <c r="F25">
        <v>799.05</v>
      </c>
      <c r="G25">
        <v>70.947238211823006</v>
      </c>
      <c r="H25">
        <f>(Table2[[#This Row],[1Y Return vs Nifty]]-AVERAGE(Table2[1Y Return vs Nifty]))/_xlfn.STDEV.P(Table2[1Y Return vs Nifty])</f>
        <v>1.155279165042429</v>
      </c>
      <c r="I25">
        <v>17.7254776612846</v>
      </c>
      <c r="J25">
        <f>(Table2[[#This Row],[1M Return vs Nifty]]-AVERAGE(Table2[1M Return vs Nifty]))/_xlfn.STDEV.P(Table2[1M Return vs Nifty])</f>
        <v>2.2034692324190361</v>
      </c>
      <c r="K25">
        <v>33.619175405969003</v>
      </c>
      <c r="L25">
        <f>(Table2[[#This Row],[6M Return vs Nifty]]-AVERAGE(Table2[6M Return vs Nifty]))/_xlfn.STDEV.P(Table2[6M Return vs Nifty])</f>
        <v>1.089419925820591</v>
      </c>
      <c r="M25">
        <v>4.9270338146883796</v>
      </c>
      <c r="N25">
        <f>(Table2[[#This Row],[1W Return vs Nifty]]-AVERAGE(Table2[1W Return vs Nifty]))/_xlfn.STDEV.P(Table2[1W Return vs Nifty])</f>
        <v>1.8417037488408186</v>
      </c>
      <c r="O25">
        <v>723.63</v>
      </c>
      <c r="P25">
        <v>696.99010730566204</v>
      </c>
      <c r="Q25">
        <v>615.84380964407603</v>
      </c>
      <c r="R25">
        <v>81.639611526664794</v>
      </c>
      <c r="S25" s="1">
        <f>(Table2[[#This Row],[Close Price]]-Table2[[#This Row],[20D EMA]])/Table2[[#This Row],[20D EMA]]</f>
        <v>0.10422453463786736</v>
      </c>
      <c r="T25" s="1">
        <f>(Table2[[#This Row],[Close Price]]-Table2[[#This Row],[50D EMA]])/Table2[[#This Row],[50D EMA]]</f>
        <v>0.14642947098470077</v>
      </c>
      <c r="U25" s="1">
        <f>(Table2[[#This Row],[Close Price]]-Table2[[#This Row],[200D EMA]])/Table2[[#This Row],[200D EMA]]</f>
        <v>0.29748807650077225</v>
      </c>
      <c r="V25">
        <v>2.1922063886999998</v>
      </c>
      <c r="W25">
        <v>780.55</v>
      </c>
      <c r="X25">
        <v>801.1</v>
      </c>
      <c r="Y25">
        <v>732.9</v>
      </c>
      <c r="Z25">
        <v>801.1</v>
      </c>
      <c r="AA25">
        <v>650.9</v>
      </c>
      <c r="AB25">
        <v>801.1</v>
      </c>
      <c r="AC25" s="1">
        <f>(Table2[[#This Row],[Close Price]]/Table2[[#This Row],[Day Low]])-1</f>
        <v>2.3701236307731799E-2</v>
      </c>
      <c r="AD25" s="1">
        <f>(Table2[[#This Row],[Day High]]/Table2[[#This Row],[Close Price]])-1</f>
        <v>2.5655465865717098E-3</v>
      </c>
      <c r="AE25" s="1">
        <f>(Table2[[#This Row],[Close Price]]/Table2[[#This Row],[Current Week Low]])-1</f>
        <v>9.0257879656160389E-2</v>
      </c>
      <c r="AF25" s="1">
        <f>(Table2[[#This Row],[Current Week High]]/Table2[[#This Row],[Close Price]])-1</f>
        <v>2.5655465865717098E-3</v>
      </c>
      <c r="AG25" s="1">
        <f>(Table2[[#This Row],[Close Price]]/Table2[[#This Row],[Current Month Low]])-1</f>
        <v>0.22760792748502068</v>
      </c>
      <c r="AH25" s="1">
        <f>(Table2[[#This Row],[Current Month High]]/Table2[[#This Row],[Close Price]])-1</f>
        <v>2.5655465865717098E-3</v>
      </c>
      <c r="AI25">
        <v>0.25655465865717098</v>
      </c>
      <c r="AJ25">
        <v>93.334139849987807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0.24</v>
      </c>
      <c r="AM25" t="s">
        <v>3170</v>
      </c>
      <c r="AN25">
        <v>19.88</v>
      </c>
      <c r="AO25" t="s">
        <v>3170</v>
      </c>
      <c r="AP25">
        <v>0.22816825274778901</v>
      </c>
      <c r="AQ25">
        <f>(Table2[[#This Row],[Sharpe Ratio]]-AVERAGE(Table2[Sharpe Ratio]))/_xlfn.STDEV.P(Table2[Sharpe Ratio])</f>
        <v>1.9870562343183649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8.2769283064412384</v>
      </c>
      <c r="AS25">
        <f>_xlfn.RANK.AVG(Table2[[#This Row],[1Y Return vs Nifty Z-Score]],Table2[1Y Return vs Nifty Z-Score])</f>
        <v>77</v>
      </c>
      <c r="AT25">
        <f>_xlfn.RANK.AVG(Table2[[#This Row],[6M Return vs Nifty Z-Score]],Table2[6M Return vs Nifty Z-Score])</f>
        <v>84</v>
      </c>
      <c r="AU25">
        <f>_xlfn.RANK.AVG(Table2[[#This Row],[Sharpe Ratio Z-Score]],Table2[Sharpe Ratio Z-Score])</f>
        <v>16</v>
      </c>
      <c r="AV25">
        <f>(Table2[[#This Row],[Rank 1Y]]+Table2[[#This Row],[Rank 6M]]+Table2[[#This Row],[Rank Sharpe]])/3</f>
        <v>59</v>
      </c>
    </row>
    <row r="26" spans="1:48" x14ac:dyDescent="0.3">
      <c r="A26" t="s">
        <v>1005</v>
      </c>
      <c r="B26" t="s">
        <v>1006</v>
      </c>
      <c r="C26" t="s">
        <v>3127</v>
      </c>
      <c r="D26" t="s">
        <v>51</v>
      </c>
      <c r="E26">
        <v>13832.814340950001</v>
      </c>
      <c r="F26">
        <v>1504.25</v>
      </c>
      <c r="G26">
        <v>188.30460383416499</v>
      </c>
      <c r="H26">
        <f>(Table2[[#This Row],[1Y Return vs Nifty]]-AVERAGE(Table2[1Y Return vs Nifty]))/_xlfn.STDEV.P(Table2[1Y Return vs Nifty])</f>
        <v>3.5025650717113579</v>
      </c>
      <c r="I26">
        <v>-5.92194983971814</v>
      </c>
      <c r="J26">
        <f>(Table2[[#This Row],[1M Return vs Nifty]]-AVERAGE(Table2[1M Return vs Nifty]))/_xlfn.STDEV.P(Table2[1M Return vs Nifty])</f>
        <v>-0.13337302095474307</v>
      </c>
      <c r="K26">
        <v>61.427909515092303</v>
      </c>
      <c r="L26">
        <f>(Table2[[#This Row],[6M Return vs Nifty]]-AVERAGE(Table2[6M Return vs Nifty]))/_xlfn.STDEV.P(Table2[6M Return vs Nifty])</f>
        <v>2.0180119537764756</v>
      </c>
      <c r="M26">
        <v>4.9369006915785896</v>
      </c>
      <c r="N26">
        <f>(Table2[[#This Row],[1W Return vs Nifty]]-AVERAGE(Table2[1W Return vs Nifty]))/_xlfn.STDEV.P(Table2[1W Return vs Nifty])</f>
        <v>1.8440927142758241</v>
      </c>
      <c r="O26">
        <v>1485.03</v>
      </c>
      <c r="P26">
        <v>1446.42620508908</v>
      </c>
      <c r="Q26">
        <v>1122.8340966753999</v>
      </c>
      <c r="R26">
        <v>55.719632885500801</v>
      </c>
      <c r="S26" s="1">
        <f>(Table2[[#This Row],[Close Price]]-Table2[[#This Row],[20D EMA]])/Table2[[#This Row],[20D EMA]]</f>
        <v>1.2942499478125039E-2</v>
      </c>
      <c r="T26" s="1">
        <f>(Table2[[#This Row],[Close Price]]-Table2[[#This Row],[50D EMA]])/Table2[[#This Row],[50D EMA]]</f>
        <v>3.9977010031672415E-2</v>
      </c>
      <c r="U26" s="1">
        <f>(Table2[[#This Row],[Close Price]]-Table2[[#This Row],[200D EMA]])/Table2[[#This Row],[200D EMA]]</f>
        <v>0.33969034646697555</v>
      </c>
      <c r="V26">
        <v>0.85886269936226001</v>
      </c>
      <c r="W26">
        <v>1487.2</v>
      </c>
      <c r="X26">
        <v>1540</v>
      </c>
      <c r="Y26">
        <v>1349.45</v>
      </c>
      <c r="Z26">
        <v>1540</v>
      </c>
      <c r="AA26">
        <v>1349.45</v>
      </c>
      <c r="AB26">
        <v>1589</v>
      </c>
      <c r="AC26" s="1">
        <f>(Table2[[#This Row],[Close Price]]/Table2[[#This Row],[Day Low]])-1</f>
        <v>1.1464497041420163E-2</v>
      </c>
      <c r="AD26" s="1">
        <f>(Table2[[#This Row],[Day High]]/Table2[[#This Row],[Close Price]])-1</f>
        <v>2.3765996343692919E-2</v>
      </c>
      <c r="AE26" s="1">
        <f>(Table2[[#This Row],[Close Price]]/Table2[[#This Row],[Current Week Low]])-1</f>
        <v>0.11471340175627098</v>
      </c>
      <c r="AF26" s="1">
        <f>(Table2[[#This Row],[Current Week High]]/Table2[[#This Row],[Close Price]])-1</f>
        <v>2.3765996343692919E-2</v>
      </c>
      <c r="AG26" s="1">
        <f>(Table2[[#This Row],[Close Price]]/Table2[[#This Row],[Current Month Low]])-1</f>
        <v>0.11471340175627098</v>
      </c>
      <c r="AH26" s="1">
        <f>(Table2[[#This Row],[Current Month High]]/Table2[[#This Row],[Close Price]])-1</f>
        <v>5.6340368954628461E-2</v>
      </c>
      <c r="AI26">
        <v>11.3511716802393</v>
      </c>
      <c r="AJ26">
        <v>212.08506224066301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0.18</v>
      </c>
      <c r="AM26" t="s">
        <v>3170</v>
      </c>
      <c r="AN26">
        <v>-3.62</v>
      </c>
      <c r="AO26" t="s">
        <v>3169</v>
      </c>
      <c r="AP26">
        <v>0.13028686467246001</v>
      </c>
      <c r="AQ26">
        <f>(Table2[[#This Row],[Sharpe Ratio]]-AVERAGE(Table2[Sharpe Ratio]))/_xlfn.STDEV.P(Table2[Sharpe Ratio])</f>
        <v>0.84404157600933216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8.0753382948182466</v>
      </c>
      <c r="AS26">
        <f>_xlfn.RANK.AVG(Table2[[#This Row],[1Y Return vs Nifty Z-Score]],Table2[1Y Return vs Nifty Z-Score])</f>
        <v>7</v>
      </c>
      <c r="AT26">
        <f>_xlfn.RANK.AVG(Table2[[#This Row],[6M Return vs Nifty Z-Score]],Table2[6M Return vs Nifty Z-Score])</f>
        <v>32</v>
      </c>
      <c r="AU26">
        <f>_xlfn.RANK.AVG(Table2[[#This Row],[Sharpe Ratio Z-Score]],Table2[Sharpe Ratio Z-Score])</f>
        <v>141</v>
      </c>
      <c r="AV26">
        <f>(Table2[[#This Row],[Rank 1Y]]+Table2[[#This Row],[Rank 6M]]+Table2[[#This Row],[Rank Sharpe]])/3</f>
        <v>60</v>
      </c>
    </row>
    <row r="27" spans="1:48" x14ac:dyDescent="0.3">
      <c r="A27" t="s">
        <v>268</v>
      </c>
      <c r="B27" t="s">
        <v>269</v>
      </c>
      <c r="C27" t="s">
        <v>3131</v>
      </c>
      <c r="D27" t="s">
        <v>270</v>
      </c>
      <c r="E27">
        <v>92194.767687750005</v>
      </c>
      <c r="F27">
        <v>15348.7</v>
      </c>
      <c r="G27">
        <v>162.92300492486299</v>
      </c>
      <c r="H27">
        <f>(Table2[[#This Row],[1Y Return vs Nifty]]-AVERAGE(Table2[1Y Return vs Nifty]))/_xlfn.STDEV.P(Table2[1Y Return vs Nifty])</f>
        <v>2.9949031189009085</v>
      </c>
      <c r="I27">
        <v>-0.48166803164048699</v>
      </c>
      <c r="J27">
        <f>(Table2[[#This Row],[1M Return vs Nifty]]-AVERAGE(Table2[1M Return vs Nifty]))/_xlfn.STDEV.P(Table2[1M Return vs Nifty])</f>
        <v>0.40423642509758034</v>
      </c>
      <c r="K27">
        <v>59.4993559822056</v>
      </c>
      <c r="L27">
        <f>(Table2[[#This Row],[6M Return vs Nifty]]-AVERAGE(Table2[6M Return vs Nifty]))/_xlfn.STDEV.P(Table2[6M Return vs Nifty])</f>
        <v>1.9536135015097391</v>
      </c>
      <c r="M27">
        <v>-1.12362718520958</v>
      </c>
      <c r="N27">
        <f>(Table2[[#This Row],[1W Return vs Nifty]]-AVERAGE(Table2[1W Return vs Nifty]))/_xlfn.STDEV.P(Table2[1W Return vs Nifty])</f>
        <v>0.37671942314866186</v>
      </c>
      <c r="O27">
        <v>14907.02</v>
      </c>
      <c r="P27">
        <v>14380.4016372101</v>
      </c>
      <c r="Q27">
        <v>11363.743180396101</v>
      </c>
      <c r="R27">
        <v>62.304295144174603</v>
      </c>
      <c r="S27" s="1">
        <f>(Table2[[#This Row],[Close Price]]-Table2[[#This Row],[20D EMA]])/Table2[[#This Row],[20D EMA]]</f>
        <v>2.9628993588255752E-2</v>
      </c>
      <c r="T27" s="1">
        <f>(Table2[[#This Row],[Close Price]]-Table2[[#This Row],[50D EMA]])/Table2[[#This Row],[50D EMA]]</f>
        <v>6.7334584055314187E-2</v>
      </c>
      <c r="U27" s="1">
        <f>(Table2[[#This Row],[Close Price]]-Table2[[#This Row],[200D EMA]])/Table2[[#This Row],[200D EMA]]</f>
        <v>0.35067290384373134</v>
      </c>
      <c r="V27">
        <v>0.76573841116048602</v>
      </c>
      <c r="W27">
        <v>14921.1</v>
      </c>
      <c r="X27">
        <v>15490</v>
      </c>
      <c r="Y27">
        <v>14725</v>
      </c>
      <c r="Z27">
        <v>15490</v>
      </c>
      <c r="AA27">
        <v>13711.05</v>
      </c>
      <c r="AB27">
        <v>15969.2</v>
      </c>
      <c r="AC27" s="1">
        <f>(Table2[[#This Row],[Close Price]]/Table2[[#This Row],[Day Low]])-1</f>
        <v>2.8657404614941262E-2</v>
      </c>
      <c r="AD27" s="1">
        <f>(Table2[[#This Row],[Day High]]/Table2[[#This Row],[Close Price]])-1</f>
        <v>9.205991386892709E-3</v>
      </c>
      <c r="AE27" s="1">
        <f>(Table2[[#This Row],[Close Price]]/Table2[[#This Row],[Current Week Low]])-1</f>
        <v>4.2356536502546671E-2</v>
      </c>
      <c r="AF27" s="1">
        <f>(Table2[[#This Row],[Current Week High]]/Table2[[#This Row],[Close Price]])-1</f>
        <v>9.205991386892709E-3</v>
      </c>
      <c r="AG27" s="1">
        <f>(Table2[[#This Row],[Close Price]]/Table2[[#This Row],[Current Month Low]])-1</f>
        <v>0.11944015957931753</v>
      </c>
      <c r="AH27" s="1">
        <f>(Table2[[#This Row],[Current Month High]]/Table2[[#This Row],[Close Price]])-1</f>
        <v>4.0426876543290247E-2</v>
      </c>
      <c r="AI27">
        <v>4.0426876543290202</v>
      </c>
      <c r="AJ27">
        <v>191.5232668566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0.26</v>
      </c>
      <c r="AM27" t="s">
        <v>3170</v>
      </c>
      <c r="AN27">
        <v>6.33</v>
      </c>
      <c r="AO27" t="s">
        <v>3170</v>
      </c>
      <c r="AP27">
        <v>0.132235082272845</v>
      </c>
      <c r="AQ27">
        <f>(Table2[[#This Row],[Sharpe Ratio]]-AVERAGE(Table2[Sharpe Ratio]))/_xlfn.STDEV.P(Table2[Sharpe Ratio])</f>
        <v>0.86679198156244852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6.5962644502193379</v>
      </c>
      <c r="AS27">
        <f>_xlfn.RANK.AVG(Table2[[#This Row],[1Y Return vs Nifty Z-Score]],Table2[1Y Return vs Nifty Z-Score])</f>
        <v>11</v>
      </c>
      <c r="AT27">
        <f>_xlfn.RANK.AVG(Table2[[#This Row],[6M Return vs Nifty Z-Score]],Table2[6M Return vs Nifty Z-Score])</f>
        <v>34</v>
      </c>
      <c r="AU27">
        <f>_xlfn.RANK.AVG(Table2[[#This Row],[Sharpe Ratio Z-Score]],Table2[Sharpe Ratio Z-Score])</f>
        <v>137</v>
      </c>
      <c r="AV27">
        <f>(Table2[[#This Row],[Rank 1Y]]+Table2[[#This Row],[Rank 6M]]+Table2[[#This Row],[Rank Sharpe]])/3</f>
        <v>60.666666666666664</v>
      </c>
    </row>
    <row r="28" spans="1:48" x14ac:dyDescent="0.3">
      <c r="A28" t="s">
        <v>1201</v>
      </c>
      <c r="B28" t="s">
        <v>1202</v>
      </c>
      <c r="C28" t="s">
        <v>3123</v>
      </c>
      <c r="D28" t="s">
        <v>411</v>
      </c>
      <c r="E28">
        <v>9646.3343621050008</v>
      </c>
      <c r="F28">
        <v>311.95</v>
      </c>
      <c r="G28">
        <v>147.00402708085301</v>
      </c>
      <c r="H28">
        <f>(Table2[[#This Row],[1Y Return vs Nifty]]-AVERAGE(Table2[1Y Return vs Nifty]))/_xlfn.STDEV.P(Table2[1Y Return vs Nifty])</f>
        <v>2.6765047623625957</v>
      </c>
      <c r="I28">
        <v>-22.2416243773182</v>
      </c>
      <c r="J28">
        <f>(Table2[[#This Row],[1M Return vs Nifty]]-AVERAGE(Table2[1M Return vs Nifty]))/_xlfn.STDEV.P(Table2[1M Return vs Nifty])</f>
        <v>-1.7460856519229477</v>
      </c>
      <c r="K28">
        <v>57.958690216028899</v>
      </c>
      <c r="L28">
        <f>(Table2[[#This Row],[6M Return vs Nifty]]-AVERAGE(Table2[6M Return vs Nifty]))/_xlfn.STDEV.P(Table2[6M Return vs Nifty])</f>
        <v>1.9021674363058263</v>
      </c>
      <c r="M28">
        <v>-6.10028268957689E-2</v>
      </c>
      <c r="N28">
        <f>(Table2[[#This Row],[1W Return vs Nifty]]-AVERAGE(Table2[1W Return vs Nifty]))/_xlfn.STDEV.P(Table2[1W Return vs Nifty])</f>
        <v>0.63400173148731653</v>
      </c>
      <c r="O28">
        <v>347.83</v>
      </c>
      <c r="P28">
        <v>343.99852690484897</v>
      </c>
      <c r="Q28">
        <v>250.79989609229199</v>
      </c>
      <c r="R28">
        <v>29.167764146218602</v>
      </c>
      <c r="S28" s="1">
        <f>(Table2[[#This Row],[Close Price]]-Table2[[#This Row],[20D EMA]])/Table2[[#This Row],[20D EMA]]</f>
        <v>-0.1031538395193054</v>
      </c>
      <c r="T28" s="1">
        <f>(Table2[[#This Row],[Close Price]]-Table2[[#This Row],[50D EMA]])/Table2[[#This Row],[50D EMA]]</f>
        <v>-9.3164721352756552E-2</v>
      </c>
      <c r="U28" s="1">
        <f>(Table2[[#This Row],[Close Price]]-Table2[[#This Row],[200D EMA]])/Table2[[#This Row],[200D EMA]]</f>
        <v>0.24382029203554909</v>
      </c>
      <c r="V28">
        <v>0.58227429034467704</v>
      </c>
      <c r="W28">
        <v>310</v>
      </c>
      <c r="X28">
        <v>323</v>
      </c>
      <c r="Y28">
        <v>295</v>
      </c>
      <c r="Z28">
        <v>333.6</v>
      </c>
      <c r="AA28">
        <v>295</v>
      </c>
      <c r="AB28">
        <v>416.7</v>
      </c>
      <c r="AC28" s="1">
        <f>(Table2[[#This Row],[Close Price]]/Table2[[#This Row],[Day Low]])-1</f>
        <v>6.2903225806452134E-3</v>
      </c>
      <c r="AD28" s="1">
        <f>(Table2[[#This Row],[Day High]]/Table2[[#This Row],[Close Price]])-1</f>
        <v>3.5422343324250649E-2</v>
      </c>
      <c r="AE28" s="1">
        <f>(Table2[[#This Row],[Close Price]]/Table2[[#This Row],[Current Week Low]])-1</f>
        <v>5.7457627118643995E-2</v>
      </c>
      <c r="AF28" s="1">
        <f>(Table2[[#This Row],[Current Week High]]/Table2[[#This Row],[Close Price]])-1</f>
        <v>6.9402147780093015E-2</v>
      </c>
      <c r="AG28" s="1">
        <f>(Table2[[#This Row],[Close Price]]/Table2[[#This Row],[Current Month Low]])-1</f>
        <v>5.7457627118643995E-2</v>
      </c>
      <c r="AH28" s="1">
        <f>(Table2[[#This Row],[Current Month High]]/Table2[[#This Row],[Close Price]])-1</f>
        <v>0.33579099214617725</v>
      </c>
      <c r="AI28">
        <v>43.917294438211201</v>
      </c>
      <c r="AJ28">
        <v>188.84259259259201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0.06</v>
      </c>
      <c r="AM28" t="s">
        <v>3170</v>
      </c>
      <c r="AN28">
        <v>-20.81</v>
      </c>
      <c r="AO28" t="s">
        <v>3169</v>
      </c>
      <c r="AP28">
        <v>0.128956201915572</v>
      </c>
      <c r="AQ28">
        <f>(Table2[[#This Row],[Sharpe Ratio]]-AVERAGE(Table2[Sharpe Ratio]))/_xlfn.STDEV.P(Table2[Sharpe Ratio])</f>
        <v>0.82850269710399449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4.2950909753367856</v>
      </c>
      <c r="AS28">
        <f>_xlfn.RANK.AVG(Table2[[#This Row],[1Y Return vs Nifty Z-Score]],Table2[1Y Return vs Nifty Z-Score])</f>
        <v>21</v>
      </c>
      <c r="AT28">
        <f>_xlfn.RANK.AVG(Table2[[#This Row],[6M Return vs Nifty Z-Score]],Table2[6M Return vs Nifty Z-Score])</f>
        <v>36</v>
      </c>
      <c r="AU28">
        <f>_xlfn.RANK.AVG(Table2[[#This Row],[Sharpe Ratio Z-Score]],Table2[Sharpe Ratio Z-Score])</f>
        <v>142</v>
      </c>
      <c r="AV28">
        <f>(Table2[[#This Row],[Rank 1Y]]+Table2[[#This Row],[Rank 6M]]+Table2[[#This Row],[Rank Sharpe]])/3</f>
        <v>66.333333333333329</v>
      </c>
    </row>
    <row r="29" spans="1:48" x14ac:dyDescent="0.3">
      <c r="A29" t="s">
        <v>778</v>
      </c>
      <c r="B29" t="s">
        <v>779</v>
      </c>
      <c r="C29" t="s">
        <v>3127</v>
      </c>
      <c r="D29" t="s">
        <v>51</v>
      </c>
      <c r="E29">
        <v>20039.335825459999</v>
      </c>
      <c r="F29">
        <v>1233.4000000000001</v>
      </c>
      <c r="G29">
        <v>250.666783966157</v>
      </c>
      <c r="H29">
        <f>(Table2[[#This Row],[1Y Return vs Nifty]]-AVERAGE(Table2[1Y Return vs Nifty]))/_xlfn.STDEV.P(Table2[1Y Return vs Nifty])</f>
        <v>4.749882321521083</v>
      </c>
      <c r="I29">
        <v>11.9906783383967</v>
      </c>
      <c r="J29">
        <f>(Table2[[#This Row],[1M Return vs Nifty]]-AVERAGE(Table2[1M Return vs Nifty]))/_xlfn.STDEV.P(Table2[1M Return vs Nifty])</f>
        <v>1.6367555223642947</v>
      </c>
      <c r="K29">
        <v>121.560248085811</v>
      </c>
      <c r="L29">
        <f>(Table2[[#This Row],[6M Return vs Nifty]]-AVERAGE(Table2[6M Return vs Nifty]))/_xlfn.STDEV.P(Table2[6M Return vs Nifty])</f>
        <v>4.0259570116133387</v>
      </c>
      <c r="M29">
        <v>-1.5319898588465199</v>
      </c>
      <c r="N29">
        <f>(Table2[[#This Row],[1W Return vs Nifty]]-AVERAGE(Table2[1W Return vs Nifty]))/_xlfn.STDEV.P(Table2[1W Return vs Nifty])</f>
        <v>0.27784676839475192</v>
      </c>
      <c r="O29">
        <v>1172.92</v>
      </c>
      <c r="P29">
        <v>1099.7359001524001</v>
      </c>
      <c r="Q29">
        <v>824.56873891278599</v>
      </c>
      <c r="R29">
        <v>60.411946943318497</v>
      </c>
      <c r="S29" s="1">
        <f>(Table2[[#This Row],[Close Price]]-Table2[[#This Row],[20D EMA]])/Table2[[#This Row],[20D EMA]]</f>
        <v>5.1563619002148495E-2</v>
      </c>
      <c r="T29" s="1">
        <f>(Table2[[#This Row],[Close Price]]-Table2[[#This Row],[50D EMA]])/Table2[[#This Row],[50D EMA]]</f>
        <v>0.12154199915550362</v>
      </c>
      <c r="U29" s="1">
        <f>(Table2[[#This Row],[Close Price]]-Table2[[#This Row],[200D EMA]])/Table2[[#This Row],[200D EMA]]</f>
        <v>0.49581222497746896</v>
      </c>
      <c r="V29">
        <v>1.3352567708755401</v>
      </c>
      <c r="W29">
        <v>1169.5999999999999</v>
      </c>
      <c r="X29">
        <v>1233.4000000000001</v>
      </c>
      <c r="Y29">
        <v>1130.1500000000001</v>
      </c>
      <c r="Z29">
        <v>1233.4000000000001</v>
      </c>
      <c r="AA29">
        <v>1130.1500000000001</v>
      </c>
      <c r="AB29">
        <v>1334.65</v>
      </c>
      <c r="AC29" s="1">
        <f>(Table2[[#This Row],[Close Price]]/Table2[[#This Row],[Day Low]])-1</f>
        <v>5.4548563611491296E-2</v>
      </c>
      <c r="AD29" s="1">
        <f>(Table2[[#This Row],[Day High]]/Table2[[#This Row],[Close Price]])-1</f>
        <v>0</v>
      </c>
      <c r="AE29" s="1">
        <f>(Table2[[#This Row],[Close Price]]/Table2[[#This Row],[Current Week Low]])-1</f>
        <v>9.1359554041498869E-2</v>
      </c>
      <c r="AF29" s="1">
        <f>(Table2[[#This Row],[Current Week High]]/Table2[[#This Row],[Close Price]])-1</f>
        <v>0</v>
      </c>
      <c r="AG29" s="1">
        <f>(Table2[[#This Row],[Close Price]]/Table2[[#This Row],[Current Month Low]])-1</f>
        <v>9.1359554041498869E-2</v>
      </c>
      <c r="AH29" s="1">
        <f>(Table2[[#This Row],[Current Month High]]/Table2[[#This Row],[Close Price]])-1</f>
        <v>8.2090157288795096E-2</v>
      </c>
      <c r="AI29">
        <v>8.2090157288795105</v>
      </c>
      <c r="AJ29">
        <v>283.04347826086899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0.23</v>
      </c>
      <c r="AM29" t="s">
        <v>3170</v>
      </c>
      <c r="AN29">
        <v>-5.84</v>
      </c>
      <c r="AO29" t="s">
        <v>3169</v>
      </c>
      <c r="AP29">
        <v>0.112192790239226</v>
      </c>
      <c r="AQ29">
        <f>(Table2[[#This Row],[Sharpe Ratio]]-AVERAGE(Table2[Sharpe Ratio]))/_xlfn.STDEV.P(Table2[Sharpe Ratio])</f>
        <v>0.63274714391766052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11.323188767811128</v>
      </c>
      <c r="AS29">
        <f>_xlfn.RANK.AVG(Table2[[#This Row],[1Y Return vs Nifty Z-Score]],Table2[1Y Return vs Nifty Z-Score])</f>
        <v>2</v>
      </c>
      <c r="AT29">
        <f>_xlfn.RANK.AVG(Table2[[#This Row],[6M Return vs Nifty Z-Score]],Table2[6M Return vs Nifty Z-Score])</f>
        <v>7</v>
      </c>
      <c r="AU29">
        <f>_xlfn.RANK.AVG(Table2[[#This Row],[Sharpe Ratio Z-Score]],Table2[Sharpe Ratio Z-Score])</f>
        <v>191</v>
      </c>
      <c r="AV29">
        <f>(Table2[[#This Row],[Rank 1Y]]+Table2[[#This Row],[Rank 6M]]+Table2[[#This Row],[Rank Sharpe]])/3</f>
        <v>66.666666666666671</v>
      </c>
    </row>
    <row r="30" spans="1:48" hidden="1" x14ac:dyDescent="0.3">
      <c r="A30" t="s">
        <v>857</v>
      </c>
      <c r="B30" t="s">
        <v>858</v>
      </c>
      <c r="C30" t="s">
        <v>3126</v>
      </c>
      <c r="D30" t="s">
        <v>48</v>
      </c>
      <c r="E30">
        <v>17292.002160190001</v>
      </c>
      <c r="F30">
        <v>1486.85</v>
      </c>
      <c r="G30">
        <v>87.308670257961197</v>
      </c>
      <c r="H30">
        <f>(Table2[[#This Row],[1Y Return vs Nifty]]-AVERAGE(Table2[1Y Return vs Nifty]))/_xlfn.STDEV.P(Table2[1Y Return vs Nifty])</f>
        <v>1.4825271281435213</v>
      </c>
      <c r="I30">
        <v>-7.9450834821262397</v>
      </c>
      <c r="J30">
        <f>(Table2[[#This Row],[1M Return vs Nifty]]-AVERAGE(Table2[1M Return vs Nifty]))/_xlfn.STDEV.P(Table2[1M Return vs Nifty])</f>
        <v>-0.3332993841754685</v>
      </c>
      <c r="K30">
        <v>26.0592647390568</v>
      </c>
      <c r="L30">
        <f>(Table2[[#This Row],[6M Return vs Nifty]]-AVERAGE(Table2[6M Return vs Nifty]))/_xlfn.STDEV.P(Table2[6M Return vs Nifty])</f>
        <v>0.83697863346236667</v>
      </c>
      <c r="M30">
        <v>1.8007616881545701</v>
      </c>
      <c r="N30">
        <f>(Table2[[#This Row],[1W Return vs Nifty]]-AVERAGE(Table2[1W Return vs Nifty]))/_xlfn.STDEV.P(Table2[1W Return vs Nifty])</f>
        <v>1.0847716279869888</v>
      </c>
      <c r="O30">
        <v>1532.9</v>
      </c>
      <c r="P30">
        <v>1566.01129932809</v>
      </c>
      <c r="Q30">
        <v>1328.8625618481301</v>
      </c>
      <c r="R30">
        <v>42.959650701699999</v>
      </c>
      <c r="S30" s="1">
        <f>(Table2[[#This Row],[Close Price]]-Table2[[#This Row],[20D EMA]])/Table2[[#This Row],[20D EMA]]</f>
        <v>-3.0041098571335495E-2</v>
      </c>
      <c r="T30" s="1">
        <f>(Table2[[#This Row],[Close Price]]-Table2[[#This Row],[50D EMA]])/Table2[[#This Row],[50D EMA]]</f>
        <v>-5.0549634834726215E-2</v>
      </c>
      <c r="U30" s="1">
        <f>(Table2[[#This Row],[Close Price]]-Table2[[#This Row],[200D EMA]])/Table2[[#This Row],[200D EMA]]</f>
        <v>0.11888922352673331</v>
      </c>
      <c r="V30">
        <v>0.96014504891936303</v>
      </c>
      <c r="W30">
        <v>1443.25</v>
      </c>
      <c r="X30">
        <v>1496</v>
      </c>
      <c r="Y30">
        <v>1405.6</v>
      </c>
      <c r="Z30">
        <v>1534.95</v>
      </c>
      <c r="AA30">
        <v>1395.4</v>
      </c>
      <c r="AB30">
        <v>1693.95</v>
      </c>
      <c r="AC30" s="1">
        <f>(Table2[[#This Row],[Close Price]]/Table2[[#This Row],[Day Low]])-1</f>
        <v>3.0209596397020588E-2</v>
      </c>
      <c r="AD30" s="1">
        <f>(Table2[[#This Row],[Day High]]/Table2[[#This Row],[Close Price]])-1</f>
        <v>6.1539496250462289E-3</v>
      </c>
      <c r="AE30" s="1">
        <f>(Table2[[#This Row],[Close Price]]/Table2[[#This Row],[Current Week Low]])-1</f>
        <v>5.7804496300512209E-2</v>
      </c>
      <c r="AF30" s="1">
        <f>(Table2[[#This Row],[Current Week High]]/Table2[[#This Row],[Close Price]])-1</f>
        <v>3.2350270706527295E-2</v>
      </c>
      <c r="AG30" s="1">
        <f>(Table2[[#This Row],[Close Price]]/Table2[[#This Row],[Current Month Low]])-1</f>
        <v>6.553676365199923E-2</v>
      </c>
      <c r="AH30" s="1">
        <f>(Table2[[#This Row],[Current Month High]]/Table2[[#This Row],[Close Price]])-1</f>
        <v>0.13928775599421606</v>
      </c>
      <c r="AI30">
        <v>22.540942260483501</v>
      </c>
      <c r="AJ30">
        <v>144.86989459815501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-0.01</v>
      </c>
      <c r="AM30" t="s">
        <v>3169</v>
      </c>
      <c r="AN30">
        <v>-5.41</v>
      </c>
      <c r="AO30" t="s">
        <v>3169</v>
      </c>
      <c r="AP30">
        <v>0.19692580086247199</v>
      </c>
      <c r="AQ30">
        <f>(Table2[[#This Row],[Sharpe Ratio]]-AVERAGE(Table2[Sharpe Ratio]))/_xlfn.STDEV.P(Table2[Sharpe Ratio])</f>
        <v>1.6222209865902744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">
        <f>_xlfn.RANK.AVG(Table2[[#This Row],[1Y Return vs Nifty Z-Score]],Table2[1Y Return vs Nifty Z-Score])</f>
        <v>54</v>
      </c>
      <c r="AT30">
        <f>_xlfn.RANK.AVG(Table2[[#This Row],[6M Return vs Nifty Z-Score]],Table2[6M Return vs Nifty Z-Score])</f>
        <v>113</v>
      </c>
      <c r="AU30">
        <f>_xlfn.RANK.AVG(Table2[[#This Row],[Sharpe Ratio Z-Score]],Table2[Sharpe Ratio Z-Score])</f>
        <v>36</v>
      </c>
      <c r="AV30">
        <f>(Table2[[#This Row],[Rank 1Y]]+Table2[[#This Row],[Rank 6M]]+Table2[[#This Row],[Rank Sharpe]])/3</f>
        <v>67.666666666666671</v>
      </c>
    </row>
    <row r="31" spans="1:48" x14ac:dyDescent="0.3">
      <c r="A31" t="s">
        <v>890</v>
      </c>
      <c r="B31" t="s">
        <v>891</v>
      </c>
      <c r="C31" t="s">
        <v>3137</v>
      </c>
      <c r="D31" t="s">
        <v>414</v>
      </c>
      <c r="E31">
        <v>16111.733604749999</v>
      </c>
      <c r="F31">
        <v>1276.3</v>
      </c>
      <c r="G31">
        <v>91.797319591699903</v>
      </c>
      <c r="H31">
        <f>(Table2[[#This Row],[1Y Return vs Nifty]]-AVERAGE(Table2[1Y Return vs Nifty]))/_xlfn.STDEV.P(Table2[1Y Return vs Nifty])</f>
        <v>1.5723054157285479</v>
      </c>
      <c r="I31">
        <v>30.392627369005801</v>
      </c>
      <c r="J31">
        <f>(Table2[[#This Row],[1M Return vs Nifty]]-AVERAGE(Table2[1M Return vs Nifty]))/_xlfn.STDEV.P(Table2[1M Return vs Nifty])</f>
        <v>3.4552388240821892</v>
      </c>
      <c r="K31">
        <v>124.06583260891099</v>
      </c>
      <c r="L31">
        <f>(Table2[[#This Row],[6M Return vs Nifty]]-AVERAGE(Table2[6M Return vs Nifty]))/_xlfn.STDEV.P(Table2[6M Return vs Nifty])</f>
        <v>4.1096237403608722</v>
      </c>
      <c r="M31">
        <v>-2.2284093561767202</v>
      </c>
      <c r="N31">
        <f>(Table2[[#This Row],[1W Return vs Nifty]]-AVERAGE(Table2[1W Return vs Nifty]))/_xlfn.STDEV.P(Table2[1W Return vs Nifty])</f>
        <v>0.10922987716380046</v>
      </c>
      <c r="O31">
        <v>1244.93</v>
      </c>
      <c r="P31">
        <v>1152.5076615770699</v>
      </c>
      <c r="Q31">
        <v>890.40998224062105</v>
      </c>
      <c r="R31">
        <v>53.347823405844998</v>
      </c>
      <c r="S31" s="1">
        <f>(Table2[[#This Row],[Close Price]]-Table2[[#This Row],[20D EMA]])/Table2[[#This Row],[20D EMA]]</f>
        <v>2.5198203915079473E-2</v>
      </c>
      <c r="T31" s="1">
        <f>(Table2[[#This Row],[Close Price]]-Table2[[#This Row],[50D EMA]])/Table2[[#This Row],[50D EMA]]</f>
        <v>0.10741129326076226</v>
      </c>
      <c r="U31" s="1">
        <f>(Table2[[#This Row],[Close Price]]-Table2[[#This Row],[200D EMA]])/Table2[[#This Row],[200D EMA]]</f>
        <v>0.43338464915715358</v>
      </c>
      <c r="V31">
        <v>0.78560174491401402</v>
      </c>
      <c r="W31">
        <v>1245</v>
      </c>
      <c r="X31">
        <v>1293.8</v>
      </c>
      <c r="Y31">
        <v>1245</v>
      </c>
      <c r="Z31">
        <v>1357.95</v>
      </c>
      <c r="AA31">
        <v>1190</v>
      </c>
      <c r="AB31">
        <v>1403.95</v>
      </c>
      <c r="AC31" s="1">
        <f>(Table2[[#This Row],[Close Price]]/Table2[[#This Row],[Day Low]])-1</f>
        <v>2.5140562248995968E-2</v>
      </c>
      <c r="AD31" s="1">
        <f>(Table2[[#This Row],[Day High]]/Table2[[#This Row],[Close Price]])-1</f>
        <v>1.3711509833111313E-2</v>
      </c>
      <c r="AE31" s="1">
        <f>(Table2[[#This Row],[Close Price]]/Table2[[#This Row],[Current Week Low]])-1</f>
        <v>2.5140562248995968E-2</v>
      </c>
      <c r="AF31" s="1">
        <f>(Table2[[#This Row],[Current Week High]]/Table2[[#This Row],[Close Price]])-1</f>
        <v>6.3973987307059499E-2</v>
      </c>
      <c r="AG31" s="1">
        <f>(Table2[[#This Row],[Close Price]]/Table2[[#This Row],[Current Month Low]])-1</f>
        <v>7.2521008403361398E-2</v>
      </c>
      <c r="AH31" s="1">
        <f>(Table2[[#This Row],[Current Month High]]/Table2[[#This Row],[Close Price]])-1</f>
        <v>0.10001567029695213</v>
      </c>
      <c r="AI31">
        <v>10.001567029695201</v>
      </c>
      <c r="AJ31">
        <v>183.62222222222201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0.38</v>
      </c>
      <c r="AM31" t="s">
        <v>3170</v>
      </c>
      <c r="AN31">
        <v>-0.1</v>
      </c>
      <c r="AO31" t="s">
        <v>3169</v>
      </c>
      <c r="AP31">
        <v>0.126378595441132</v>
      </c>
      <c r="AQ31">
        <f>(Table2[[#This Row],[Sharpe Ratio]]-AVERAGE(Table2[Sharpe Ratio]))/_xlfn.STDEV.P(Table2[Sharpe Ratio])</f>
        <v>0.79840257243708879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10.044800429772499</v>
      </c>
      <c r="AS31">
        <f>_xlfn.RANK.AVG(Table2[[#This Row],[1Y Return vs Nifty Z-Score]],Table2[1Y Return vs Nifty Z-Score])</f>
        <v>51</v>
      </c>
      <c r="AT31">
        <f>_xlfn.RANK.AVG(Table2[[#This Row],[6M Return vs Nifty Z-Score]],Table2[6M Return vs Nifty Z-Score])</f>
        <v>6</v>
      </c>
      <c r="AU31">
        <f>_xlfn.RANK.AVG(Table2[[#This Row],[Sharpe Ratio Z-Score]],Table2[Sharpe Ratio Z-Score])</f>
        <v>147</v>
      </c>
      <c r="AV31">
        <f>(Table2[[#This Row],[Rank 1Y]]+Table2[[#This Row],[Rank 6M]]+Table2[[#This Row],[Rank Sharpe]])/3</f>
        <v>68</v>
      </c>
    </row>
    <row r="32" spans="1:48" hidden="1" x14ac:dyDescent="0.3">
      <c r="A32" t="s">
        <v>1258</v>
      </c>
      <c r="B32" t="s">
        <v>1259</v>
      </c>
      <c r="C32" t="s">
        <v>3132</v>
      </c>
      <c r="D32" t="s">
        <v>391</v>
      </c>
      <c r="E32">
        <v>8874.0611259300003</v>
      </c>
      <c r="F32">
        <v>391.05</v>
      </c>
      <c r="G32">
        <v>101.51603317585101</v>
      </c>
      <c r="H32">
        <f>(Table2[[#This Row],[1Y Return vs Nifty]]-AVERAGE(Table2[1Y Return vs Nifty]))/_xlfn.STDEV.P(Table2[1Y Return vs Nifty])</f>
        <v>1.7666911648125987</v>
      </c>
      <c r="I32">
        <v>-14.4518882318865</v>
      </c>
      <c r="J32">
        <f>(Table2[[#This Row],[1M Return vs Nifty]]-AVERAGE(Table2[1M Return vs Nifty]))/_xlfn.STDEV.P(Table2[1M Return vs Nifty])</f>
        <v>-0.97630278372276413</v>
      </c>
      <c r="K32">
        <v>30.936178606903098</v>
      </c>
      <c r="L32">
        <f>(Table2[[#This Row],[6M Return vs Nifty]]-AVERAGE(Table2[6M Return vs Nifty]))/_xlfn.STDEV.P(Table2[6M Return vs Nifty])</f>
        <v>0.99982902862738199</v>
      </c>
      <c r="M32">
        <v>-5.8688632037184796</v>
      </c>
      <c r="N32">
        <f>(Table2[[#This Row],[1W Return vs Nifty]]-AVERAGE(Table2[1W Return vs Nifty]))/_xlfn.STDEV.P(Table2[1W Return vs Nifty])</f>
        <v>-0.77219577618949808</v>
      </c>
      <c r="O32">
        <v>395.9</v>
      </c>
      <c r="P32">
        <v>397.37767141676699</v>
      </c>
      <c r="Q32">
        <v>327.167865036178</v>
      </c>
      <c r="R32">
        <v>49.7489655342916</v>
      </c>
      <c r="S32" s="1">
        <f>(Table2[[#This Row],[Close Price]]-Table2[[#This Row],[20D EMA]])/Table2[[#This Row],[20D EMA]]</f>
        <v>-1.2250568325334594E-2</v>
      </c>
      <c r="T32" s="1">
        <f>(Table2[[#This Row],[Close Price]]-Table2[[#This Row],[50D EMA]])/Table2[[#This Row],[50D EMA]]</f>
        <v>-1.5923570627929311E-2</v>
      </c>
      <c r="U32" s="1">
        <f>(Table2[[#This Row],[Close Price]]-Table2[[#This Row],[200D EMA]])/Table2[[#This Row],[200D EMA]]</f>
        <v>0.19525797546393492</v>
      </c>
      <c r="V32">
        <v>1.0512981728635</v>
      </c>
      <c r="W32">
        <v>369.05</v>
      </c>
      <c r="X32">
        <v>393.15</v>
      </c>
      <c r="Y32">
        <v>355.2</v>
      </c>
      <c r="Z32">
        <v>393.15</v>
      </c>
      <c r="AA32">
        <v>355.2</v>
      </c>
      <c r="AB32">
        <v>435.65</v>
      </c>
      <c r="AC32" s="1">
        <f>(Table2[[#This Row],[Close Price]]/Table2[[#This Row],[Day Low]])-1</f>
        <v>5.9612518628912037E-2</v>
      </c>
      <c r="AD32" s="1">
        <f>(Table2[[#This Row],[Day High]]/Table2[[#This Row],[Close Price]])-1</f>
        <v>5.3701572688913402E-3</v>
      </c>
      <c r="AE32" s="1">
        <f>(Table2[[#This Row],[Close Price]]/Table2[[#This Row],[Current Week Low]])-1</f>
        <v>0.10092905405405417</v>
      </c>
      <c r="AF32" s="1">
        <f>(Table2[[#This Row],[Current Week High]]/Table2[[#This Row],[Close Price]])-1</f>
        <v>5.3701572688913402E-3</v>
      </c>
      <c r="AG32" s="1">
        <f>(Table2[[#This Row],[Close Price]]/Table2[[#This Row],[Current Month Low]])-1</f>
        <v>0.10092905405405417</v>
      </c>
      <c r="AH32" s="1">
        <f>(Table2[[#This Row],[Current Month High]]/Table2[[#This Row],[Close Price]])-1</f>
        <v>0.11405191152026584</v>
      </c>
      <c r="AI32">
        <v>21.2121212121212</v>
      </c>
      <c r="AJ32">
        <v>141.76197836166901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0.04</v>
      </c>
      <c r="AM32" t="s">
        <v>3170</v>
      </c>
      <c r="AN32">
        <v>-3.94</v>
      </c>
      <c r="AO32" t="s">
        <v>3169</v>
      </c>
      <c r="AP32">
        <v>0.16368476959844999</v>
      </c>
      <c r="AQ32">
        <f>(Table2[[#This Row],[Sharpe Ratio]]-AVERAGE(Table2[Sharpe Ratio]))/_xlfn.STDEV.P(Table2[Sharpe Ratio])</f>
        <v>1.2340472311992572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44</v>
      </c>
      <c r="AT32">
        <f>_xlfn.RANK.AVG(Table2[[#This Row],[6M Return vs Nifty Z-Score]],Table2[6M Return vs Nifty Z-Score])</f>
        <v>92</v>
      </c>
      <c r="AU32">
        <f>_xlfn.RANK.AVG(Table2[[#This Row],[Sharpe Ratio Z-Score]],Table2[Sharpe Ratio Z-Score])</f>
        <v>74</v>
      </c>
      <c r="AV32">
        <f>(Table2[[#This Row],[Rank 1Y]]+Table2[[#This Row],[Rank 6M]]+Table2[[#This Row],[Rank Sharpe]])/3</f>
        <v>70</v>
      </c>
    </row>
    <row r="33" spans="1:48" x14ac:dyDescent="0.3">
      <c r="A33" t="s">
        <v>967</v>
      </c>
      <c r="B33" t="s">
        <v>968</v>
      </c>
      <c r="C33" t="s">
        <v>3133</v>
      </c>
      <c r="D33" t="s">
        <v>105</v>
      </c>
      <c r="E33">
        <v>14588.584578</v>
      </c>
      <c r="F33">
        <v>414</v>
      </c>
      <c r="G33">
        <v>58.204793094359196</v>
      </c>
      <c r="H33">
        <f>(Table2[[#This Row],[1Y Return vs Nifty]]-AVERAGE(Table2[1Y Return vs Nifty]))/_xlfn.STDEV.P(Table2[1Y Return vs Nifty])</f>
        <v>0.90041521438954431</v>
      </c>
      <c r="I33">
        <v>-11.657823180140801</v>
      </c>
      <c r="J33">
        <f>(Table2[[#This Row],[1M Return vs Nifty]]-AVERAGE(Table2[1M Return vs Nifty]))/_xlfn.STDEV.P(Table2[1M Return vs Nifty])</f>
        <v>-0.70019286557976634</v>
      </c>
      <c r="K33">
        <v>46.832137486732996</v>
      </c>
      <c r="L33">
        <f>(Table2[[#This Row],[6M Return vs Nifty]]-AVERAGE(Table2[6M Return vs Nifty]))/_xlfn.STDEV.P(Table2[6M Return vs Nifty])</f>
        <v>1.5306284758299051</v>
      </c>
      <c r="M33">
        <v>-5.7070306368011803</v>
      </c>
      <c r="N33">
        <f>(Table2[[#This Row],[1W Return vs Nifty]]-AVERAGE(Table2[1W Return vs Nifty]))/_xlfn.STDEV.P(Table2[1W Return vs Nifty])</f>
        <v>-0.73301292097345327</v>
      </c>
      <c r="O33">
        <v>440.94</v>
      </c>
      <c r="P33">
        <v>431.27840080857999</v>
      </c>
      <c r="Q33">
        <v>330.976670577699</v>
      </c>
      <c r="R33">
        <v>32.565351714279601</v>
      </c>
      <c r="S33" s="1">
        <f>(Table2[[#This Row],[Close Price]]-Table2[[#This Row],[20D EMA]])/Table2[[#This Row],[20D EMA]]</f>
        <v>-6.109674785685127E-2</v>
      </c>
      <c r="T33" s="1">
        <f>(Table2[[#This Row],[Close Price]]-Table2[[#This Row],[50D EMA]])/Table2[[#This Row],[50D EMA]]</f>
        <v>-4.0063218506156746E-2</v>
      </c>
      <c r="U33" s="1">
        <f>(Table2[[#This Row],[Close Price]]-Table2[[#This Row],[200D EMA]])/Table2[[#This Row],[200D EMA]]</f>
        <v>0.25084344850466045</v>
      </c>
      <c r="V33">
        <v>0.47230645725053699</v>
      </c>
      <c r="W33">
        <v>409.15</v>
      </c>
      <c r="X33">
        <v>421.9</v>
      </c>
      <c r="Y33">
        <v>403</v>
      </c>
      <c r="Z33">
        <v>435.65</v>
      </c>
      <c r="AA33">
        <v>403</v>
      </c>
      <c r="AB33">
        <v>472.35</v>
      </c>
      <c r="AC33" s="1">
        <f>(Table2[[#This Row],[Close Price]]/Table2[[#This Row],[Day Low]])-1</f>
        <v>1.1853843333740732E-2</v>
      </c>
      <c r="AD33" s="1">
        <f>(Table2[[#This Row],[Day High]]/Table2[[#This Row],[Close Price]])-1</f>
        <v>1.9082125603864686E-2</v>
      </c>
      <c r="AE33" s="1">
        <f>(Table2[[#This Row],[Close Price]]/Table2[[#This Row],[Current Week Low]])-1</f>
        <v>2.7295285359801413E-2</v>
      </c>
      <c r="AF33" s="1">
        <f>(Table2[[#This Row],[Current Week High]]/Table2[[#This Row],[Close Price]])-1</f>
        <v>5.2294685990338152E-2</v>
      </c>
      <c r="AG33" s="1">
        <f>(Table2[[#This Row],[Close Price]]/Table2[[#This Row],[Current Month Low]])-1</f>
        <v>2.7295285359801413E-2</v>
      </c>
      <c r="AH33" s="1">
        <f>(Table2[[#This Row],[Current Month High]]/Table2[[#This Row],[Close Price]])-1</f>
        <v>0.14094202898550723</v>
      </c>
      <c r="AI33">
        <v>26.811594202898501</v>
      </c>
      <c r="AJ33">
        <v>129.68099861303699</v>
      </c>
      <c r="AK33" t="str">
        <f>IF(AND(Table2[[#This Row],[20D EMA]]&gt;Table2[[#This Row],[50D EMA]],Table2[[#This Row],[50D EMA]]&gt;Table2[[#This Row],[200D EMA]]),"Uptrend","Downtrend/NoTrend")</f>
        <v>Uptrend</v>
      </c>
      <c r="AL33">
        <v>0.25</v>
      </c>
      <c r="AM33" t="s">
        <v>3170</v>
      </c>
      <c r="AN33">
        <v>-4.32</v>
      </c>
      <c r="AO33" t="s">
        <v>3169</v>
      </c>
      <c r="AP33">
        <v>0.17549343015350399</v>
      </c>
      <c r="AQ33">
        <f>(Table2[[#This Row],[Sharpe Ratio]]-AVERAGE(Table2[Sharpe Ratio]))/_xlfn.STDEV.P(Table2[Sharpe Ratio])</f>
        <v>1.3719434377695483</v>
      </c>
      <c r="AR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2.369781341435778</v>
      </c>
      <c r="AS33">
        <f>_xlfn.RANK.AVG(Table2[[#This Row],[1Y Return vs Nifty Z-Score]],Table2[1Y Return vs Nifty Z-Score])</f>
        <v>106</v>
      </c>
      <c r="AT33">
        <f>_xlfn.RANK.AVG(Table2[[#This Row],[6M Return vs Nifty Z-Score]],Table2[6M Return vs Nifty Z-Score])</f>
        <v>50</v>
      </c>
      <c r="AU33">
        <f>_xlfn.RANK.AVG(Table2[[#This Row],[Sharpe Ratio Z-Score]],Table2[Sharpe Ratio Z-Score])</f>
        <v>55</v>
      </c>
      <c r="AV33">
        <f>(Table2[[#This Row],[Rank 1Y]]+Table2[[#This Row],[Rank 6M]]+Table2[[#This Row],[Rank Sharpe]])/3</f>
        <v>70.333333333333329</v>
      </c>
    </row>
    <row r="34" spans="1:48" hidden="1" x14ac:dyDescent="0.3">
      <c r="A34" t="s">
        <v>1065</v>
      </c>
      <c r="B34" t="s">
        <v>1066</v>
      </c>
      <c r="C34" t="s">
        <v>3125</v>
      </c>
      <c r="D34" t="s">
        <v>361</v>
      </c>
      <c r="E34">
        <v>12101.765098399999</v>
      </c>
      <c r="F34">
        <v>348.5</v>
      </c>
      <c r="G34">
        <v>48.509256067418001</v>
      </c>
      <c r="H34">
        <f>(Table2[[#This Row],[1Y Return vs Nifty]]-AVERAGE(Table2[1Y Return vs Nifty]))/_xlfn.STDEV.P(Table2[1Y Return vs Nifty])</f>
        <v>0.70649302382025259</v>
      </c>
      <c r="I34">
        <v>-12.069910124630701</v>
      </c>
      <c r="J34">
        <f>(Table2[[#This Row],[1M Return vs Nifty]]-AVERAGE(Table2[1M Return vs Nifty]))/_xlfn.STDEV.P(Table2[1M Return vs Nifty])</f>
        <v>-0.74091535786383655</v>
      </c>
      <c r="K34">
        <v>57.858849150728901</v>
      </c>
      <c r="L34">
        <f>(Table2[[#This Row],[6M Return vs Nifty]]-AVERAGE(Table2[6M Return vs Nifty]))/_xlfn.STDEV.P(Table2[6M Return vs Nifty])</f>
        <v>1.8988335334774418</v>
      </c>
      <c r="M34">
        <v>-2.7182169588518699</v>
      </c>
      <c r="N34">
        <f>(Table2[[#This Row],[1W Return vs Nifty]]-AVERAGE(Table2[1W Return vs Nifty]))/_xlfn.STDEV.P(Table2[1W Return vs Nifty])</f>
        <v>-9.3622007159629463E-3</v>
      </c>
      <c r="O34">
        <v>369.8</v>
      </c>
      <c r="P34">
        <v>375.65179540227302</v>
      </c>
      <c r="Q34">
        <v>304.49025438562302</v>
      </c>
      <c r="R34">
        <v>36.054791248755201</v>
      </c>
      <c r="S34" s="1">
        <f>(Table2[[#This Row],[Close Price]]-Table2[[#This Row],[20D EMA]])/Table2[[#This Row],[20D EMA]]</f>
        <v>-5.7598702001081692E-2</v>
      </c>
      <c r="T34" s="1">
        <f>(Table2[[#This Row],[Close Price]]-Table2[[#This Row],[50D EMA]])/Table2[[#This Row],[50D EMA]]</f>
        <v>-7.2279157812082509E-2</v>
      </c>
      <c r="U34" s="1">
        <f>(Table2[[#This Row],[Close Price]]-Table2[[#This Row],[200D EMA]])/Table2[[#This Row],[200D EMA]]</f>
        <v>0.14453581019588446</v>
      </c>
      <c r="V34">
        <v>0.58369074828415801</v>
      </c>
      <c r="W34">
        <v>346.1</v>
      </c>
      <c r="X34">
        <v>352.45</v>
      </c>
      <c r="Y34">
        <v>332.2</v>
      </c>
      <c r="Z34">
        <v>355.4</v>
      </c>
      <c r="AA34">
        <v>332.2</v>
      </c>
      <c r="AB34">
        <v>406.85</v>
      </c>
      <c r="AC34" s="1">
        <f>(Table2[[#This Row],[Close Price]]/Table2[[#This Row],[Day Low]])-1</f>
        <v>6.9344120196475068E-3</v>
      </c>
      <c r="AD34" s="1">
        <f>(Table2[[#This Row],[Day High]]/Table2[[#This Row],[Close Price]])-1</f>
        <v>1.1334289813486276E-2</v>
      </c>
      <c r="AE34" s="1">
        <f>(Table2[[#This Row],[Close Price]]/Table2[[#This Row],[Current Week Low]])-1</f>
        <v>4.9066827212522535E-2</v>
      </c>
      <c r="AF34" s="1">
        <f>(Table2[[#This Row],[Current Week High]]/Table2[[#This Row],[Close Price]])-1</f>
        <v>1.9799139167862245E-2</v>
      </c>
      <c r="AG34" s="1">
        <f>(Table2[[#This Row],[Close Price]]/Table2[[#This Row],[Current Month Low]])-1</f>
        <v>4.9066827212522535E-2</v>
      </c>
      <c r="AH34" s="1">
        <f>(Table2[[#This Row],[Current Month High]]/Table2[[#This Row],[Close Price]])-1</f>
        <v>0.16743185078909617</v>
      </c>
      <c r="AI34">
        <v>28.5365853658536</v>
      </c>
      <c r="AJ34">
        <v>117.8125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-0.04</v>
      </c>
      <c r="AM34" t="s">
        <v>3169</v>
      </c>
      <c r="AN34">
        <v>-12.79</v>
      </c>
      <c r="AO34" t="s">
        <v>3169</v>
      </c>
      <c r="AP34">
        <v>0.18122151666300801</v>
      </c>
      <c r="AQ34">
        <f>(Table2[[#This Row],[Sharpe Ratio]]-AVERAGE(Table2[Sharpe Ratio]))/_xlfn.STDEV.P(Table2[Sharpe Ratio])</f>
        <v>1.43883344590252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126</v>
      </c>
      <c r="AT34">
        <f>_xlfn.RANK.AVG(Table2[[#This Row],[6M Return vs Nifty Z-Score]],Table2[6M Return vs Nifty Z-Score])</f>
        <v>37</v>
      </c>
      <c r="AU34">
        <f>_xlfn.RANK.AVG(Table2[[#This Row],[Sharpe Ratio Z-Score]],Table2[Sharpe Ratio Z-Score])</f>
        <v>51</v>
      </c>
      <c r="AV34">
        <f>(Table2[[#This Row],[Rank 1Y]]+Table2[[#This Row],[Rank 6M]]+Table2[[#This Row],[Rank Sharpe]])/3</f>
        <v>71.333333333333329</v>
      </c>
    </row>
    <row r="35" spans="1:48" hidden="1" x14ac:dyDescent="0.3">
      <c r="A35" t="s">
        <v>707</v>
      </c>
      <c r="B35" t="s">
        <v>708</v>
      </c>
      <c r="C35" t="s">
        <v>3137</v>
      </c>
      <c r="D35" t="s">
        <v>280</v>
      </c>
      <c r="E35">
        <v>24112.638261279899</v>
      </c>
      <c r="F35">
        <v>488.45</v>
      </c>
      <c r="G35">
        <v>61.203415050733597</v>
      </c>
      <c r="H35">
        <f>(Table2[[#This Row],[1Y Return vs Nifty]]-AVERAGE(Table2[1Y Return vs Nifty]))/_xlfn.STDEV.P(Table2[1Y Return vs Nifty])</f>
        <v>0.96039119476623447</v>
      </c>
      <c r="I35">
        <v>-18.6723179051545</v>
      </c>
      <c r="J35">
        <f>(Table2[[#This Row],[1M Return vs Nifty]]-AVERAGE(Table2[1M Return vs Nifty]))/_xlfn.STDEV.P(Table2[1M Return vs Nifty])</f>
        <v>-1.3933662629306802</v>
      </c>
      <c r="K35">
        <v>29.043228561779198</v>
      </c>
      <c r="L35">
        <f>(Table2[[#This Row],[6M Return vs Nifty]]-AVERAGE(Table2[6M Return vs Nifty]))/_xlfn.STDEV.P(Table2[6M Return vs Nifty])</f>
        <v>0.93661945158143856</v>
      </c>
      <c r="M35">
        <v>-4.8683262990527298</v>
      </c>
      <c r="N35">
        <f>(Table2[[#This Row],[1W Return vs Nifty]]-AVERAGE(Table2[1W Return vs Nifty]))/_xlfn.STDEV.P(Table2[1W Return vs Nifty])</f>
        <v>-0.52994606452384863</v>
      </c>
      <c r="O35">
        <v>538.6</v>
      </c>
      <c r="P35">
        <v>556.266110028855</v>
      </c>
      <c r="Q35">
        <v>457.10300961511098</v>
      </c>
      <c r="R35">
        <v>23.3691377704003</v>
      </c>
      <c r="S35" s="1">
        <f>(Table2[[#This Row],[Close Price]]-Table2[[#This Row],[20D EMA]])/Table2[[#This Row],[20D EMA]]</f>
        <v>-9.3111771258819226E-2</v>
      </c>
      <c r="T35" s="1">
        <f>(Table2[[#This Row],[Close Price]]-Table2[[#This Row],[50D EMA]])/Table2[[#This Row],[50D EMA]]</f>
        <v>-0.12191307147102168</v>
      </c>
      <c r="U35" s="1">
        <f>(Table2[[#This Row],[Close Price]]-Table2[[#This Row],[200D EMA]])/Table2[[#This Row],[200D EMA]]</f>
        <v>6.8577519126998845E-2</v>
      </c>
      <c r="V35">
        <v>0.44210629490974701</v>
      </c>
      <c r="W35">
        <v>476.7</v>
      </c>
      <c r="X35">
        <v>489.95</v>
      </c>
      <c r="Y35">
        <v>472</v>
      </c>
      <c r="Z35">
        <v>514.70000000000005</v>
      </c>
      <c r="AA35">
        <v>472</v>
      </c>
      <c r="AB35">
        <v>597.70000000000005</v>
      </c>
      <c r="AC35" s="1">
        <f>(Table2[[#This Row],[Close Price]]/Table2[[#This Row],[Day Low]])-1</f>
        <v>2.464862597021189E-2</v>
      </c>
      <c r="AD35" s="1">
        <f>(Table2[[#This Row],[Day High]]/Table2[[#This Row],[Close Price]])-1</f>
        <v>3.0709386835909847E-3</v>
      </c>
      <c r="AE35" s="1">
        <f>(Table2[[#This Row],[Close Price]]/Table2[[#This Row],[Current Week Low]])-1</f>
        <v>3.4851694915254194E-2</v>
      </c>
      <c r="AF35" s="1">
        <f>(Table2[[#This Row],[Current Week High]]/Table2[[#This Row],[Close Price]])-1</f>
        <v>5.3741426962841787E-2</v>
      </c>
      <c r="AG35" s="1">
        <f>(Table2[[#This Row],[Close Price]]/Table2[[#This Row],[Current Month Low]])-1</f>
        <v>3.4851694915254194E-2</v>
      </c>
      <c r="AH35" s="1">
        <f>(Table2[[#This Row],[Current Month High]]/Table2[[#This Row],[Close Price]])-1</f>
        <v>0.22366670078820761</v>
      </c>
      <c r="AI35">
        <v>40.997031425939198</v>
      </c>
      <c r="AJ35">
        <v>95.340931813637198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0.05</v>
      </c>
      <c r="AM35" t="s">
        <v>3170</v>
      </c>
      <c r="AN35">
        <v>-12.75</v>
      </c>
      <c r="AO35" t="s">
        <v>3169</v>
      </c>
      <c r="AP35">
        <v>0.23095366207571399</v>
      </c>
      <c r="AQ35">
        <f>(Table2[[#This Row],[Sharpe Ratio]]-AVERAGE(Table2[Sharpe Ratio]))/_xlfn.STDEV.P(Table2[Sharpe Ratio])</f>
        <v>2.0195829868891271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">
        <f>_xlfn.RANK.AVG(Table2[[#This Row],[1Y Return vs Nifty Z-Score]],Table2[1Y Return vs Nifty Z-Score])</f>
        <v>101</v>
      </c>
      <c r="AT35">
        <f>_xlfn.RANK.AVG(Table2[[#This Row],[6M Return vs Nifty Z-Score]],Table2[6M Return vs Nifty Z-Score])</f>
        <v>100</v>
      </c>
      <c r="AU35">
        <f>_xlfn.RANK.AVG(Table2[[#This Row],[Sharpe Ratio Z-Score]],Table2[Sharpe Ratio Z-Score])</f>
        <v>14</v>
      </c>
      <c r="AV35">
        <f>(Table2[[#This Row],[Rank 1Y]]+Table2[[#This Row],[Rank 6M]]+Table2[[#This Row],[Rank Sharpe]])/3</f>
        <v>71.666666666666671</v>
      </c>
    </row>
    <row r="36" spans="1:48" hidden="1" x14ac:dyDescent="0.3">
      <c r="A36" t="s">
        <v>285</v>
      </c>
      <c r="B36" t="s">
        <v>286</v>
      </c>
      <c r="C36" t="s">
        <v>3132</v>
      </c>
      <c r="D36" t="s">
        <v>287</v>
      </c>
      <c r="E36">
        <v>89003.579757311905</v>
      </c>
      <c r="F36">
        <v>65.22</v>
      </c>
      <c r="G36">
        <v>54.241518450282797</v>
      </c>
      <c r="H36">
        <f>(Table2[[#This Row],[1Y Return vs Nifty]]-AVERAGE(Table2[1Y Return vs Nifty]))/_xlfn.STDEV.P(Table2[1Y Return vs Nifty])</f>
        <v>0.82114504104366437</v>
      </c>
      <c r="I36">
        <v>-5.3395854040807196</v>
      </c>
      <c r="J36">
        <f>(Table2[[#This Row],[1M Return vs Nifty]]-AVERAGE(Table2[1M Return vs Nifty]))/_xlfn.STDEV.P(Table2[1M Return vs Nifty])</f>
        <v>-7.5823682025508932E-2</v>
      </c>
      <c r="K36">
        <v>35.988018071786101</v>
      </c>
      <c r="L36">
        <f>(Table2[[#This Row],[6M Return vs Nifty]]-AVERAGE(Table2[6M Return vs Nifty]))/_xlfn.STDEV.P(Table2[6M Return vs Nifty])</f>
        <v>1.1685205568068058</v>
      </c>
      <c r="M36">
        <v>8.5027563471479706</v>
      </c>
      <c r="N36">
        <f>(Table2[[#This Row],[1W Return vs Nifty]]-AVERAGE(Table2[1W Return vs Nifty]))/_xlfn.STDEV.P(Table2[1W Return vs Nifty])</f>
        <v>2.7074566745403259</v>
      </c>
      <c r="O36">
        <v>64.77</v>
      </c>
      <c r="P36">
        <v>68.508365517800797</v>
      </c>
      <c r="Q36">
        <v>58.786912591895401</v>
      </c>
      <c r="R36">
        <v>55.936311681138903</v>
      </c>
      <c r="S36" s="1">
        <f>(Table2[[#This Row],[Close Price]]-Table2[[#This Row],[20D EMA]])/Table2[[#This Row],[20D EMA]]</f>
        <v>6.9476609541454818E-3</v>
      </c>
      <c r="T36" s="1">
        <f>(Table2[[#This Row],[Close Price]]-Table2[[#This Row],[50D EMA]])/Table2[[#This Row],[50D EMA]]</f>
        <v>-4.7999474121833627E-2</v>
      </c>
      <c r="U36" s="1">
        <f>(Table2[[#This Row],[Close Price]]-Table2[[#This Row],[200D EMA]])/Table2[[#This Row],[200D EMA]]</f>
        <v>0.10943060495052243</v>
      </c>
      <c r="V36">
        <v>1.63362360364055</v>
      </c>
      <c r="W36">
        <v>64.599999999999994</v>
      </c>
      <c r="X36">
        <v>68.33</v>
      </c>
      <c r="Y36">
        <v>56.8</v>
      </c>
      <c r="Z36">
        <v>68.33</v>
      </c>
      <c r="AA36">
        <v>53.45</v>
      </c>
      <c r="AB36">
        <v>69.849999999999994</v>
      </c>
      <c r="AC36" s="1">
        <f>(Table2[[#This Row],[Close Price]]/Table2[[#This Row],[Day Low]])-1</f>
        <v>9.5975232198142191E-3</v>
      </c>
      <c r="AD36" s="1">
        <f>(Table2[[#This Row],[Day High]]/Table2[[#This Row],[Close Price]])-1</f>
        <v>4.7684759276295674E-2</v>
      </c>
      <c r="AE36" s="1">
        <f>(Table2[[#This Row],[Close Price]]/Table2[[#This Row],[Current Week Low]])-1</f>
        <v>0.14823943661971839</v>
      </c>
      <c r="AF36" s="1">
        <f>(Table2[[#This Row],[Current Week High]]/Table2[[#This Row],[Close Price]])-1</f>
        <v>4.7684759276295674E-2</v>
      </c>
      <c r="AG36" s="1">
        <f>(Table2[[#This Row],[Close Price]]/Table2[[#This Row],[Current Month Low]])-1</f>
        <v>0.22020579981290922</v>
      </c>
      <c r="AH36" s="1">
        <f>(Table2[[#This Row],[Current Month High]]/Table2[[#This Row],[Close Price]])-1</f>
        <v>7.099049371358479E-2</v>
      </c>
      <c r="AI36">
        <v>31.9227230910763</v>
      </c>
      <c r="AJ36">
        <v>92.389380530973398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-0.04</v>
      </c>
      <c r="AM36" t="s">
        <v>3169</v>
      </c>
      <c r="AN36">
        <v>-1.66</v>
      </c>
      <c r="AO36" t="s">
        <v>3169</v>
      </c>
      <c r="AP36">
        <v>0.20336981513674901</v>
      </c>
      <c r="AQ36">
        <f>(Table2[[#This Row],[Sharpe Ratio]]-AVERAGE(Table2[Sharpe Ratio]))/_xlfn.STDEV.P(Table2[Sharpe Ratio])</f>
        <v>1.6974712759321331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">
        <f>_xlfn.RANK.AVG(Table2[[#This Row],[1Y Return vs Nifty Z-Score]],Table2[1Y Return vs Nifty Z-Score])</f>
        <v>114</v>
      </c>
      <c r="AT36">
        <f>_xlfn.RANK.AVG(Table2[[#This Row],[6M Return vs Nifty Z-Score]],Table2[6M Return vs Nifty Z-Score])</f>
        <v>76</v>
      </c>
      <c r="AU36">
        <f>_xlfn.RANK.AVG(Table2[[#This Row],[Sharpe Ratio Z-Score]],Table2[Sharpe Ratio Z-Score])</f>
        <v>29</v>
      </c>
      <c r="AV36">
        <f>(Table2[[#This Row],[Rank 1Y]]+Table2[[#This Row],[Rank 6M]]+Table2[[#This Row],[Rank Sharpe]])/3</f>
        <v>73</v>
      </c>
    </row>
    <row r="37" spans="1:48" hidden="1" x14ac:dyDescent="0.3">
      <c r="A37" t="s">
        <v>296</v>
      </c>
      <c r="B37" t="s">
        <v>297</v>
      </c>
      <c r="C37" t="s">
        <v>3126</v>
      </c>
      <c r="D37" t="s">
        <v>139</v>
      </c>
      <c r="E37">
        <v>87612.544601999994</v>
      </c>
      <c r="F37">
        <v>420.2</v>
      </c>
      <c r="G37">
        <v>132.76641013604399</v>
      </c>
      <c r="H37">
        <f>(Table2[[#This Row],[1Y Return vs Nifty]]-AVERAGE(Table2[1Y Return vs Nifty]))/_xlfn.STDEV.P(Table2[1Y Return vs Nifty])</f>
        <v>2.3917356094263731</v>
      </c>
      <c r="I37">
        <v>-6.7170931750680802</v>
      </c>
      <c r="J37">
        <f>(Table2[[#This Row],[1M Return vs Nifty]]-AVERAGE(Table2[1M Return vs Nifty]))/_xlfn.STDEV.P(Table2[1M Return vs Nifty])</f>
        <v>-0.2119492019560594</v>
      </c>
      <c r="K37">
        <v>17.286838784452598</v>
      </c>
      <c r="L37">
        <f>(Table2[[#This Row],[6M Return vs Nifty]]-AVERAGE(Table2[6M Return vs Nifty]))/_xlfn.STDEV.P(Table2[6M Return vs Nifty])</f>
        <v>0.54404890946582318</v>
      </c>
      <c r="M37">
        <v>-1.8163075978107399</v>
      </c>
      <c r="N37">
        <f>(Table2[[#This Row],[1W Return vs Nifty]]-AVERAGE(Table2[1W Return vs Nifty]))/_xlfn.STDEV.P(Table2[1W Return vs Nifty])</f>
        <v>0.20900783805212639</v>
      </c>
      <c r="O37">
        <v>442.67</v>
      </c>
      <c r="P37">
        <v>470.78243069681599</v>
      </c>
      <c r="Q37">
        <v>415.978367826674</v>
      </c>
      <c r="R37">
        <v>37.564558002496803</v>
      </c>
      <c r="S37" s="1">
        <f>(Table2[[#This Row],[Close Price]]-Table2[[#This Row],[20D EMA]])/Table2[[#This Row],[20D EMA]]</f>
        <v>-5.076015993855474E-2</v>
      </c>
      <c r="T37" s="1">
        <f>(Table2[[#This Row],[Close Price]]-Table2[[#This Row],[50D EMA]])/Table2[[#This Row],[50D EMA]]</f>
        <v>-0.10744332710536325</v>
      </c>
      <c r="U37" s="1">
        <f>(Table2[[#This Row],[Close Price]]-Table2[[#This Row],[200D EMA]])/Table2[[#This Row],[200D EMA]]</f>
        <v>1.0148681998495212E-2</v>
      </c>
      <c r="V37">
        <v>0.48417909422462702</v>
      </c>
      <c r="W37">
        <v>416.7</v>
      </c>
      <c r="X37">
        <v>424.15</v>
      </c>
      <c r="Y37">
        <v>409.5</v>
      </c>
      <c r="Z37">
        <v>435.05</v>
      </c>
      <c r="AA37">
        <v>409.5</v>
      </c>
      <c r="AB37">
        <v>486.7</v>
      </c>
      <c r="AC37" s="1">
        <f>(Table2[[#This Row],[Close Price]]/Table2[[#This Row],[Day Low]])-1</f>
        <v>8.3993280537557613E-3</v>
      </c>
      <c r="AD37" s="1">
        <f>(Table2[[#This Row],[Day High]]/Table2[[#This Row],[Close Price]])-1</f>
        <v>9.4002855782959749E-3</v>
      </c>
      <c r="AE37" s="1">
        <f>(Table2[[#This Row],[Close Price]]/Table2[[#This Row],[Current Week Low]])-1</f>
        <v>2.6129426129426037E-2</v>
      </c>
      <c r="AF37" s="1">
        <f>(Table2[[#This Row],[Current Week High]]/Table2[[#This Row],[Close Price]])-1</f>
        <v>3.5340314136125706E-2</v>
      </c>
      <c r="AG37" s="1">
        <f>(Table2[[#This Row],[Close Price]]/Table2[[#This Row],[Current Month Low]])-1</f>
        <v>2.6129426129426037E-2</v>
      </c>
      <c r="AH37" s="1">
        <f>(Table2[[#This Row],[Current Month High]]/Table2[[#This Row],[Close Price]])-1</f>
        <v>0.158257972394098</v>
      </c>
      <c r="AI37">
        <v>53.974297953355503</v>
      </c>
      <c r="AJ37">
        <v>159.22270203578</v>
      </c>
      <c r="AK37" t="str">
        <f>IF(AND(Table2[[#This Row],[20D EMA]]&gt;Table2[[#This Row],[50D EMA]],Table2[[#This Row],[50D EMA]]&gt;Table2[[#This Row],[200D EMA]]),"Uptrend","Downtrend/NoTrend")</f>
        <v>Downtrend/NoTrend</v>
      </c>
      <c r="AL37">
        <v>-0.23</v>
      </c>
      <c r="AM37" t="s">
        <v>3169</v>
      </c>
      <c r="AN37">
        <v>-5.83</v>
      </c>
      <c r="AO37" t="s">
        <v>3169</v>
      </c>
      <c r="AP37">
        <v>0.20148050198767101</v>
      </c>
      <c r="AQ37">
        <f>(Table2[[#This Row],[Sharpe Ratio]]-AVERAGE(Table2[Sharpe Ratio]))/_xlfn.STDEV.P(Table2[Sharpe Ratio])</f>
        <v>1.6754087299671105</v>
      </c>
      <c r="AR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">
        <f>_xlfn.RANK.AVG(Table2[[#This Row],[1Y Return vs Nifty Z-Score]],Table2[1Y Return vs Nifty Z-Score])</f>
        <v>23</v>
      </c>
      <c r="AT37">
        <f>_xlfn.RANK.AVG(Table2[[#This Row],[6M Return vs Nifty Z-Score]],Table2[6M Return vs Nifty Z-Score])</f>
        <v>167</v>
      </c>
      <c r="AU37">
        <f>_xlfn.RANK.AVG(Table2[[#This Row],[Sharpe Ratio Z-Score]],Table2[Sharpe Ratio Z-Score])</f>
        <v>32</v>
      </c>
      <c r="AV37">
        <f>(Table2[[#This Row],[Rank 1Y]]+Table2[[#This Row],[Rank 6M]]+Table2[[#This Row],[Rank Sharpe]])/3</f>
        <v>74</v>
      </c>
    </row>
    <row r="38" spans="1:48" x14ac:dyDescent="0.3">
      <c r="A38" t="s">
        <v>575</v>
      </c>
      <c r="B38" t="s">
        <v>576</v>
      </c>
      <c r="C38" t="s">
        <v>3127</v>
      </c>
      <c r="D38" t="s">
        <v>51</v>
      </c>
      <c r="E38">
        <v>32969.98027634</v>
      </c>
      <c r="F38">
        <v>1295.1500000000001</v>
      </c>
      <c r="G38">
        <v>91.283365022672896</v>
      </c>
      <c r="H38">
        <f>(Table2[[#This Row],[1Y Return vs Nifty]]-AVERAGE(Table2[1Y Return vs Nifty]))/_xlfn.STDEV.P(Table2[1Y Return vs Nifty])</f>
        <v>1.5620257173887999</v>
      </c>
      <c r="I38">
        <v>1.7968193740459899</v>
      </c>
      <c r="J38">
        <f>(Table2[[#This Row],[1M Return vs Nifty]]-AVERAGE(Table2[1M Return vs Nifty]))/_xlfn.STDEV.P(Table2[1M Return vs Nifty])</f>
        <v>0.62939688465126264</v>
      </c>
      <c r="K38">
        <v>102.915424685134</v>
      </c>
      <c r="L38">
        <f>(Table2[[#This Row],[6M Return vs Nifty]]-AVERAGE(Table2[6M Return vs Nifty]))/_xlfn.STDEV.P(Table2[6M Return vs Nifty])</f>
        <v>3.4033672056705395</v>
      </c>
      <c r="M38">
        <v>-2.11458271804903</v>
      </c>
      <c r="N38">
        <f>(Table2[[#This Row],[1W Return vs Nifty]]-AVERAGE(Table2[1W Return vs Nifty]))/_xlfn.STDEV.P(Table2[1W Return vs Nifty])</f>
        <v>0.13678955051289596</v>
      </c>
      <c r="O38">
        <v>1271.3599999999999</v>
      </c>
      <c r="P38">
        <v>1218.2751913908601</v>
      </c>
      <c r="Q38">
        <v>955.40231199783705</v>
      </c>
      <c r="R38">
        <v>57.895327709353602</v>
      </c>
      <c r="S38" s="1">
        <f>(Table2[[#This Row],[Close Price]]-Table2[[#This Row],[20D EMA]])/Table2[[#This Row],[20D EMA]]</f>
        <v>1.8712245154795016E-2</v>
      </c>
      <c r="T38" s="1">
        <f>(Table2[[#This Row],[Close Price]]-Table2[[#This Row],[50D EMA]])/Table2[[#This Row],[50D EMA]]</f>
        <v>6.3101349475379917E-2</v>
      </c>
      <c r="U38" s="1">
        <f>(Table2[[#This Row],[Close Price]]-Table2[[#This Row],[200D EMA]])/Table2[[#This Row],[200D EMA]]</f>
        <v>0.35560693514726621</v>
      </c>
      <c r="V38">
        <v>0.66845315567663999</v>
      </c>
      <c r="W38">
        <v>1274.45</v>
      </c>
      <c r="X38">
        <v>1303.1500000000001</v>
      </c>
      <c r="Y38">
        <v>1258.4000000000001</v>
      </c>
      <c r="Z38">
        <v>1303.1500000000001</v>
      </c>
      <c r="AA38">
        <v>1198.25</v>
      </c>
      <c r="AB38">
        <v>1353.95</v>
      </c>
      <c r="AC38" s="1">
        <f>(Table2[[#This Row],[Close Price]]/Table2[[#This Row],[Day Low]])-1</f>
        <v>1.6242300600258996E-2</v>
      </c>
      <c r="AD38" s="1">
        <f>(Table2[[#This Row],[Day High]]/Table2[[#This Row],[Close Price]])-1</f>
        <v>6.1768907076400481E-3</v>
      </c>
      <c r="AE38" s="1">
        <f>(Table2[[#This Row],[Close Price]]/Table2[[#This Row],[Current Week Low]])-1</f>
        <v>2.9203750794659866E-2</v>
      </c>
      <c r="AF38" s="1">
        <f>(Table2[[#This Row],[Current Week High]]/Table2[[#This Row],[Close Price]])-1</f>
        <v>6.1768907076400481E-3</v>
      </c>
      <c r="AG38" s="1">
        <f>(Table2[[#This Row],[Close Price]]/Table2[[#This Row],[Current Month Low]])-1</f>
        <v>8.0867932401418763E-2</v>
      </c>
      <c r="AH38" s="1">
        <f>(Table2[[#This Row],[Current Month High]]/Table2[[#This Row],[Close Price]])-1</f>
        <v>4.540014670115422E-2</v>
      </c>
      <c r="AI38">
        <v>4.5400146701154203</v>
      </c>
      <c r="AJ38">
        <v>121.31749829118201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0.24</v>
      </c>
      <c r="AM38" t="s">
        <v>3170</v>
      </c>
      <c r="AN38">
        <v>-1.93</v>
      </c>
      <c r="AO38" t="s">
        <v>3169</v>
      </c>
      <c r="AP38">
        <v>0.11919263400296801</v>
      </c>
      <c r="AQ38">
        <f>(Table2[[#This Row],[Sharpe Ratio]]-AVERAGE(Table2[Sharpe Ratio]))/_xlfn.STDEV.P(Table2[Sharpe Ratio])</f>
        <v>0.71448815909076691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6.4460675173142654</v>
      </c>
      <c r="AS38">
        <f>_xlfn.RANK.AVG(Table2[[#This Row],[1Y Return vs Nifty Z-Score]],Table2[1Y Return vs Nifty Z-Score])</f>
        <v>52</v>
      </c>
      <c r="AT38">
        <f>_xlfn.RANK.AVG(Table2[[#This Row],[6M Return vs Nifty Z-Score]],Table2[6M Return vs Nifty Z-Score])</f>
        <v>9</v>
      </c>
      <c r="AU38">
        <f>_xlfn.RANK.AVG(Table2[[#This Row],[Sharpe Ratio Z-Score]],Table2[Sharpe Ratio Z-Score])</f>
        <v>161</v>
      </c>
      <c r="AV38">
        <f>(Table2[[#This Row],[Rank 1Y]]+Table2[[#This Row],[Rank 6M]]+Table2[[#This Row],[Rank Sharpe]])/3</f>
        <v>74</v>
      </c>
    </row>
    <row r="39" spans="1:48" hidden="1" x14ac:dyDescent="0.3">
      <c r="A39" t="s">
        <v>709</v>
      </c>
      <c r="B39" t="s">
        <v>710</v>
      </c>
      <c r="C39" t="s">
        <v>3132</v>
      </c>
      <c r="D39" t="s">
        <v>175</v>
      </c>
      <c r="E39">
        <v>24083.60888</v>
      </c>
      <c r="F39">
        <v>184.72</v>
      </c>
      <c r="G39">
        <v>166.47329254431199</v>
      </c>
      <c r="H39">
        <f>(Table2[[#This Row],[1Y Return vs Nifty]]-AVERAGE(Table2[1Y Return vs Nifty]))/_xlfn.STDEV.P(Table2[1Y Return vs Nifty])</f>
        <v>3.0659130640335497</v>
      </c>
      <c r="I39">
        <v>-10.4767007247761</v>
      </c>
      <c r="J39">
        <f>(Table2[[#This Row],[1M Return vs Nifty]]-AVERAGE(Table2[1M Return vs Nifty]))/_xlfn.STDEV.P(Table2[1M Return vs Nifty])</f>
        <v>-0.58347417133753721</v>
      </c>
      <c r="K39">
        <v>17.352076042800601</v>
      </c>
      <c r="L39">
        <f>(Table2[[#This Row],[6M Return vs Nifty]]-AVERAGE(Table2[6M Return vs Nifty]))/_xlfn.STDEV.P(Table2[6M Return vs Nifty])</f>
        <v>0.54622731851493478</v>
      </c>
      <c r="M39">
        <v>-2.2915413953386099</v>
      </c>
      <c r="N39">
        <f>(Table2[[#This Row],[1W Return vs Nifty]]-AVERAGE(Table2[1W Return vs Nifty]))/_xlfn.STDEV.P(Table2[1W Return vs Nifty])</f>
        <v>9.3944365742368724E-2</v>
      </c>
      <c r="O39">
        <v>202.95</v>
      </c>
      <c r="P39">
        <v>209.94016249133301</v>
      </c>
      <c r="Q39">
        <v>174.21700069324601</v>
      </c>
      <c r="R39">
        <v>24.922146204921301</v>
      </c>
      <c r="S39" s="1">
        <f>(Table2[[#This Row],[Close Price]]-Table2[[#This Row],[20D EMA]])/Table2[[#This Row],[20D EMA]]</f>
        <v>-8.982508006898246E-2</v>
      </c>
      <c r="T39" s="1">
        <f>(Table2[[#This Row],[Close Price]]-Table2[[#This Row],[50D EMA]])/Table2[[#This Row],[50D EMA]]</f>
        <v>-0.12013024183676232</v>
      </c>
      <c r="U39" s="1">
        <f>(Table2[[#This Row],[Close Price]]-Table2[[#This Row],[200D EMA]])/Table2[[#This Row],[200D EMA]]</f>
        <v>6.0286879380085485E-2</v>
      </c>
      <c r="V39">
        <v>0.58928506973309502</v>
      </c>
      <c r="W39">
        <v>183.88</v>
      </c>
      <c r="X39">
        <v>190.69</v>
      </c>
      <c r="Y39">
        <v>180.75</v>
      </c>
      <c r="Z39">
        <v>195.64</v>
      </c>
      <c r="AA39">
        <v>180.75</v>
      </c>
      <c r="AB39">
        <v>227.25</v>
      </c>
      <c r="AC39" s="1">
        <f>(Table2[[#This Row],[Close Price]]/Table2[[#This Row],[Day Low]])-1</f>
        <v>4.5681966499890869E-3</v>
      </c>
      <c r="AD39" s="1">
        <f>(Table2[[#This Row],[Day High]]/Table2[[#This Row],[Close Price]])-1</f>
        <v>3.2319185794716265E-2</v>
      </c>
      <c r="AE39" s="1">
        <f>(Table2[[#This Row],[Close Price]]/Table2[[#This Row],[Current Week Low]])-1</f>
        <v>2.1964038727524171E-2</v>
      </c>
      <c r="AF39" s="1">
        <f>(Table2[[#This Row],[Current Week High]]/Table2[[#This Row],[Close Price]])-1</f>
        <v>5.9116500649631698E-2</v>
      </c>
      <c r="AG39" s="1">
        <f>(Table2[[#This Row],[Close Price]]/Table2[[#This Row],[Current Month Low]])-1</f>
        <v>2.1964038727524171E-2</v>
      </c>
      <c r="AH39" s="1">
        <f>(Table2[[#This Row],[Current Month High]]/Table2[[#This Row],[Close Price]])-1</f>
        <v>0.23024036379385016</v>
      </c>
      <c r="AI39">
        <v>41.782156777825797</v>
      </c>
      <c r="AJ39">
        <v>200.29668766510801</v>
      </c>
      <c r="AK39" t="str">
        <f>IF(AND(Table2[[#This Row],[20D EMA]]&gt;Table2[[#This Row],[50D EMA]],Table2[[#This Row],[50D EMA]]&gt;Table2[[#This Row],[200D EMA]]),"Uptrend","Downtrend/NoTrend")</f>
        <v>Downtrend/NoTrend</v>
      </c>
      <c r="AL39">
        <v>-0.09</v>
      </c>
      <c r="AM39" t="s">
        <v>3169</v>
      </c>
      <c r="AN39">
        <v>-14.5</v>
      </c>
      <c r="AO39" t="s">
        <v>3169</v>
      </c>
      <c r="AP39">
        <v>0.17202377165338401</v>
      </c>
      <c r="AQ39">
        <f>(Table2[[#This Row],[Sharpe Ratio]]-AVERAGE(Table2[Sharpe Ratio]))/_xlfn.STDEV.P(Table2[Sharpe Ratio])</f>
        <v>1.331426332291727</v>
      </c>
      <c r="AR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">
        <f>_xlfn.RANK.AVG(Table2[[#This Row],[1Y Return vs Nifty Z-Score]],Table2[1Y Return vs Nifty Z-Score])</f>
        <v>9</v>
      </c>
      <c r="AT39">
        <f>_xlfn.RANK.AVG(Table2[[#This Row],[6M Return vs Nifty Z-Score]],Table2[6M Return vs Nifty Z-Score])</f>
        <v>166</v>
      </c>
      <c r="AU39">
        <f>_xlfn.RANK.AVG(Table2[[#This Row],[Sharpe Ratio Z-Score]],Table2[Sharpe Ratio Z-Score])</f>
        <v>62</v>
      </c>
      <c r="AV39">
        <f>(Table2[[#This Row],[Rank 1Y]]+Table2[[#This Row],[Rank 6M]]+Table2[[#This Row],[Rank Sharpe]])/3</f>
        <v>79</v>
      </c>
    </row>
    <row r="40" spans="1:48" x14ac:dyDescent="0.3">
      <c r="A40" t="s">
        <v>855</v>
      </c>
      <c r="B40" t="s">
        <v>856</v>
      </c>
      <c r="C40" t="s">
        <v>3132</v>
      </c>
      <c r="D40" t="s">
        <v>273</v>
      </c>
      <c r="E40">
        <v>17304.396109289999</v>
      </c>
      <c r="F40">
        <v>2179.15</v>
      </c>
      <c r="G40">
        <v>106.108246767331</v>
      </c>
      <c r="H40">
        <f>(Table2[[#This Row],[1Y Return vs Nifty]]-AVERAGE(Table2[1Y Return vs Nifty]))/_xlfn.STDEV.P(Table2[1Y Return vs Nifty])</f>
        <v>1.8585408598575799</v>
      </c>
      <c r="I40">
        <v>21.651919263104801</v>
      </c>
      <c r="J40">
        <f>(Table2[[#This Row],[1M Return vs Nifty]]-AVERAGE(Table2[1M Return vs Nifty]))/_xlfn.STDEV.P(Table2[1M Return vs Nifty])</f>
        <v>2.5914807672952502</v>
      </c>
      <c r="K40">
        <v>21.842614319611901</v>
      </c>
      <c r="L40">
        <f>(Table2[[#This Row],[6M Return vs Nifty]]-AVERAGE(Table2[6M Return vs Nifty]))/_xlfn.STDEV.P(Table2[6M Return vs Nifty])</f>
        <v>0.69617582133835909</v>
      </c>
      <c r="M40">
        <v>4.4673791254983604</v>
      </c>
      <c r="N40">
        <f>(Table2[[#This Row],[1W Return vs Nifty]]-AVERAGE(Table2[1W Return vs Nifty]))/_xlfn.STDEV.P(Table2[1W Return vs Nifty])</f>
        <v>1.7304122858245243</v>
      </c>
      <c r="O40">
        <v>2006.12</v>
      </c>
      <c r="P40">
        <v>1909.2773400482499</v>
      </c>
      <c r="Q40">
        <v>1658.09163759693</v>
      </c>
      <c r="R40">
        <v>68.197720107993405</v>
      </c>
      <c r="S40" s="1">
        <f>(Table2[[#This Row],[Close Price]]-Table2[[#This Row],[20D EMA]])/Table2[[#This Row],[20D EMA]]</f>
        <v>8.6251071720535269E-2</v>
      </c>
      <c r="T40" s="1">
        <f>(Table2[[#This Row],[Close Price]]-Table2[[#This Row],[50D EMA]])/Table2[[#This Row],[50D EMA]]</f>
        <v>0.1413480662505166</v>
      </c>
      <c r="U40" s="1">
        <f>(Table2[[#This Row],[Close Price]]-Table2[[#This Row],[200D EMA]])/Table2[[#This Row],[200D EMA]]</f>
        <v>0.31425184868445466</v>
      </c>
      <c r="V40">
        <v>1.6347694357421101</v>
      </c>
      <c r="W40">
        <v>2150.1</v>
      </c>
      <c r="X40">
        <v>2224</v>
      </c>
      <c r="Y40">
        <v>1960</v>
      </c>
      <c r="Z40">
        <v>2264.6999999999998</v>
      </c>
      <c r="AA40">
        <v>1905.05</v>
      </c>
      <c r="AB40">
        <v>2264.6999999999998</v>
      </c>
      <c r="AC40" s="1">
        <f>(Table2[[#This Row],[Close Price]]/Table2[[#This Row],[Day Low]])-1</f>
        <v>1.3510999488395958E-2</v>
      </c>
      <c r="AD40" s="1">
        <f>(Table2[[#This Row],[Day High]]/Table2[[#This Row],[Close Price]])-1</f>
        <v>2.0581419360759856E-2</v>
      </c>
      <c r="AE40" s="1">
        <f>(Table2[[#This Row],[Close Price]]/Table2[[#This Row],[Current Week Low]])-1</f>
        <v>0.11181122448979597</v>
      </c>
      <c r="AF40" s="1">
        <f>(Table2[[#This Row],[Current Week High]]/Table2[[#This Row],[Close Price]])-1</f>
        <v>3.9258426450680117E-2</v>
      </c>
      <c r="AG40" s="1">
        <f>(Table2[[#This Row],[Close Price]]/Table2[[#This Row],[Current Month Low]])-1</f>
        <v>0.14388073803837176</v>
      </c>
      <c r="AH40" s="1">
        <f>(Table2[[#This Row],[Current Month High]]/Table2[[#This Row],[Close Price]])-1</f>
        <v>3.9258426450680117E-2</v>
      </c>
      <c r="AI40">
        <v>23.167289998393802</v>
      </c>
      <c r="AJ40">
        <v>160.35244922341599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0.38</v>
      </c>
      <c r="AM40" t="s">
        <v>3170</v>
      </c>
      <c r="AN40">
        <v>12.64</v>
      </c>
      <c r="AO40" t="s">
        <v>3170</v>
      </c>
      <c r="AP40">
        <v>0.17185826725968101</v>
      </c>
      <c r="AQ40">
        <f>(Table2[[#This Row],[Sharpe Ratio]]-AVERAGE(Table2[Sharpe Ratio]))/_xlfn.STDEV.P(Table2[Sharpe Ratio])</f>
        <v>1.3294936467042331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8.2061033810199469</v>
      </c>
      <c r="AS40">
        <f>_xlfn.RANK.AVG(Table2[[#This Row],[1Y Return vs Nifty Z-Score]],Table2[1Y Return vs Nifty Z-Score])</f>
        <v>41</v>
      </c>
      <c r="AT40">
        <f>_xlfn.RANK.AVG(Table2[[#This Row],[6M Return vs Nifty Z-Score]],Table2[6M Return vs Nifty Z-Score])</f>
        <v>138</v>
      </c>
      <c r="AU40">
        <f>_xlfn.RANK.AVG(Table2[[#This Row],[Sharpe Ratio Z-Score]],Table2[Sharpe Ratio Z-Score])</f>
        <v>63</v>
      </c>
      <c r="AV40">
        <f>(Table2[[#This Row],[Rank 1Y]]+Table2[[#This Row],[Rank 6M]]+Table2[[#This Row],[Rank Sharpe]])/3</f>
        <v>80.666666666666671</v>
      </c>
    </row>
    <row r="41" spans="1:48" x14ac:dyDescent="0.3">
      <c r="A41" t="s">
        <v>243</v>
      </c>
      <c r="B41" t="s">
        <v>244</v>
      </c>
      <c r="C41" t="s">
        <v>3122</v>
      </c>
      <c r="D41" t="s">
        <v>245</v>
      </c>
      <c r="E41">
        <v>99975.664958399997</v>
      </c>
      <c r="F41">
        <v>11516.4</v>
      </c>
      <c r="G41">
        <v>152.22369219467399</v>
      </c>
      <c r="H41">
        <f>(Table2[[#This Row],[1Y Return vs Nifty]]-AVERAGE(Table2[1Y Return vs Nifty]))/_xlfn.STDEV.P(Table2[1Y Return vs Nifty])</f>
        <v>2.7809042288488386</v>
      </c>
      <c r="I41">
        <v>1.36926335023359</v>
      </c>
      <c r="J41">
        <f>(Table2[[#This Row],[1M Return vs Nifty]]-AVERAGE(Table2[1M Return vs Nifty]))/_xlfn.STDEV.P(Table2[1M Return vs Nifty])</f>
        <v>0.58714573568011408</v>
      </c>
      <c r="K41">
        <v>44.670861403544897</v>
      </c>
      <c r="L41">
        <f>(Table2[[#This Row],[6M Return vs Nifty]]-AVERAGE(Table2[6M Return vs Nifty]))/_xlfn.STDEV.P(Table2[6M Return vs Nifty])</f>
        <v>1.4584589289104082</v>
      </c>
      <c r="M41">
        <v>-7.3285017046194296</v>
      </c>
      <c r="N41">
        <f>(Table2[[#This Row],[1W Return vs Nifty]]-AVERAGE(Table2[1W Return vs Nifty]))/_xlfn.STDEV.P(Table2[1W Return vs Nifty])</f>
        <v>-1.125603036162045</v>
      </c>
      <c r="O41">
        <v>11368.4</v>
      </c>
      <c r="P41">
        <v>11243.299443731799</v>
      </c>
      <c r="Q41">
        <v>9523.1234038206203</v>
      </c>
      <c r="R41">
        <v>54.710158532377001</v>
      </c>
      <c r="S41" s="1">
        <f>(Table2[[#This Row],[Close Price]]-Table2[[#This Row],[20D EMA]])/Table2[[#This Row],[20D EMA]]</f>
        <v>1.3018542626930791E-2</v>
      </c>
      <c r="T41" s="1">
        <f>(Table2[[#This Row],[Close Price]]-Table2[[#This Row],[50D EMA]])/Table2[[#This Row],[50D EMA]]</f>
        <v>2.4290072290163486E-2</v>
      </c>
      <c r="U41" s="1">
        <f>(Table2[[#This Row],[Close Price]]-Table2[[#This Row],[200D EMA]])/Table2[[#This Row],[200D EMA]]</f>
        <v>0.20930912177192712</v>
      </c>
      <c r="V41">
        <v>0.47597430058151202</v>
      </c>
      <c r="W41">
        <v>11249.95</v>
      </c>
      <c r="X41">
        <v>11598.95</v>
      </c>
      <c r="Y41">
        <v>11009.4</v>
      </c>
      <c r="Z41">
        <v>11844.9</v>
      </c>
      <c r="AA41">
        <v>10725.15</v>
      </c>
      <c r="AB41">
        <v>12141.95</v>
      </c>
      <c r="AC41" s="1">
        <f>(Table2[[#This Row],[Close Price]]/Table2[[#This Row],[Day Low]])-1</f>
        <v>2.3684549709109826E-2</v>
      </c>
      <c r="AD41" s="1">
        <f>(Table2[[#This Row],[Day High]]/Table2[[#This Row],[Close Price]])-1</f>
        <v>7.168038623180939E-3</v>
      </c>
      <c r="AE41" s="1">
        <f>(Table2[[#This Row],[Close Price]]/Table2[[#This Row],[Current Week Low]])-1</f>
        <v>4.6051555943103173E-2</v>
      </c>
      <c r="AF41" s="1">
        <f>(Table2[[#This Row],[Current Week High]]/Table2[[#This Row],[Close Price]])-1</f>
        <v>2.8524538918412112E-2</v>
      </c>
      <c r="AG41" s="1">
        <f>(Table2[[#This Row],[Close Price]]/Table2[[#This Row],[Current Month Low]])-1</f>
        <v>7.3775191955357311E-2</v>
      </c>
      <c r="AH41" s="1">
        <f>(Table2[[#This Row],[Current Month High]]/Table2[[#This Row],[Close Price]])-1</f>
        <v>5.4318189712062814E-2</v>
      </c>
      <c r="AI41">
        <v>9.57417248445695</v>
      </c>
      <c r="AJ41">
        <v>190.983513359863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-0.01</v>
      </c>
      <c r="AM41" t="s">
        <v>3169</v>
      </c>
      <c r="AN41">
        <v>6.21</v>
      </c>
      <c r="AO41" t="s">
        <v>3170</v>
      </c>
      <c r="AP41">
        <v>0.11294505737447399</v>
      </c>
      <c r="AQ41">
        <f>(Table2[[#This Row],[Sharpe Ratio]]-AVERAGE(Table2[Sharpe Ratio]))/_xlfn.STDEV.P(Table2[Sharpe Ratio])</f>
        <v>0.6415317798884016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4.3424376371657178</v>
      </c>
      <c r="AS41">
        <f>_xlfn.RANK.AVG(Table2[[#This Row],[1Y Return vs Nifty Z-Score]],Table2[1Y Return vs Nifty Z-Score])</f>
        <v>18</v>
      </c>
      <c r="AT41">
        <f>_xlfn.RANK.AVG(Table2[[#This Row],[6M Return vs Nifty Z-Score]],Table2[6M Return vs Nifty Z-Score])</f>
        <v>54</v>
      </c>
      <c r="AU41">
        <f>_xlfn.RANK.AVG(Table2[[#This Row],[Sharpe Ratio Z-Score]],Table2[Sharpe Ratio Z-Score])</f>
        <v>189</v>
      </c>
      <c r="AV41">
        <f>(Table2[[#This Row],[Rank 1Y]]+Table2[[#This Row],[Rank 6M]]+Table2[[#This Row],[Rank Sharpe]])/3</f>
        <v>87</v>
      </c>
    </row>
    <row r="42" spans="1:48" x14ac:dyDescent="0.3">
      <c r="A42" t="s">
        <v>489</v>
      </c>
      <c r="B42" t="s">
        <v>490</v>
      </c>
      <c r="C42" t="s">
        <v>3123</v>
      </c>
      <c r="D42" t="s">
        <v>491</v>
      </c>
      <c r="E42">
        <v>41974.292725200001</v>
      </c>
      <c r="F42">
        <v>1082.4000000000001</v>
      </c>
      <c r="G42">
        <v>79.772977620296203</v>
      </c>
      <c r="H42">
        <f>(Table2[[#This Row],[1Y Return vs Nifty]]-AVERAGE(Table2[1Y Return vs Nifty]))/_xlfn.STDEV.P(Table2[1Y Return vs Nifty])</f>
        <v>1.3318043760471465</v>
      </c>
      <c r="I42">
        <v>1.5896955856497299</v>
      </c>
      <c r="J42">
        <f>(Table2[[#This Row],[1M Return vs Nifty]]-AVERAGE(Table2[1M Return vs Nifty]))/_xlfn.STDEV.P(Table2[1M Return vs Nifty])</f>
        <v>0.60892888150873448</v>
      </c>
      <c r="K42">
        <v>30.442036185448</v>
      </c>
      <c r="L42">
        <f>(Table2[[#This Row],[6M Return vs Nifty]]-AVERAGE(Table2[6M Return vs Nifty]))/_xlfn.STDEV.P(Table2[6M Return vs Nifty])</f>
        <v>0.98332857551659181</v>
      </c>
      <c r="M42">
        <v>3.3391807759571401</v>
      </c>
      <c r="N42">
        <f>(Table2[[#This Row],[1W Return vs Nifty]]-AVERAGE(Table2[1W Return vs Nifty]))/_xlfn.STDEV.P(Table2[1W Return vs Nifty])</f>
        <v>1.4572532213227249</v>
      </c>
      <c r="O42">
        <v>1054.54</v>
      </c>
      <c r="P42">
        <v>1048.3379973983001</v>
      </c>
      <c r="Q42">
        <v>914.89719390573998</v>
      </c>
      <c r="R42">
        <v>60.827215731899699</v>
      </c>
      <c r="S42" s="1">
        <f>(Table2[[#This Row],[Close Price]]-Table2[[#This Row],[20D EMA]])/Table2[[#This Row],[20D EMA]]</f>
        <v>2.6419102167769954E-2</v>
      </c>
      <c r="T42" s="1">
        <f>(Table2[[#This Row],[Close Price]]-Table2[[#This Row],[50D EMA]])/Table2[[#This Row],[50D EMA]]</f>
        <v>3.2491431853307752E-2</v>
      </c>
      <c r="U42" s="1">
        <f>(Table2[[#This Row],[Close Price]]-Table2[[#This Row],[200D EMA]])/Table2[[#This Row],[200D EMA]]</f>
        <v>0.18308374668762792</v>
      </c>
      <c r="V42">
        <v>0.63520860107473198</v>
      </c>
      <c r="W42">
        <v>1068.7</v>
      </c>
      <c r="X42">
        <v>1114</v>
      </c>
      <c r="Y42">
        <v>1031.5</v>
      </c>
      <c r="Z42">
        <v>1114</v>
      </c>
      <c r="AA42">
        <v>1001.05</v>
      </c>
      <c r="AB42">
        <v>1114</v>
      </c>
      <c r="AC42" s="1">
        <f>(Table2[[#This Row],[Close Price]]/Table2[[#This Row],[Day Low]])-1</f>
        <v>1.2819313184242676E-2</v>
      </c>
      <c r="AD42" s="1">
        <f>(Table2[[#This Row],[Day High]]/Table2[[#This Row],[Close Price]])-1</f>
        <v>2.9194382852919309E-2</v>
      </c>
      <c r="AE42" s="1">
        <f>(Table2[[#This Row],[Close Price]]/Table2[[#This Row],[Current Week Low]])-1</f>
        <v>4.9345613184682557E-2</v>
      </c>
      <c r="AF42" s="1">
        <f>(Table2[[#This Row],[Current Week High]]/Table2[[#This Row],[Close Price]])-1</f>
        <v>2.9194382852919309E-2</v>
      </c>
      <c r="AG42" s="1">
        <f>(Table2[[#This Row],[Close Price]]/Table2[[#This Row],[Current Month Low]])-1</f>
        <v>8.1264672094301105E-2</v>
      </c>
      <c r="AH42" s="1">
        <f>(Table2[[#This Row],[Current Month High]]/Table2[[#This Row],[Close Price]])-1</f>
        <v>2.9194382852919309E-2</v>
      </c>
      <c r="AI42">
        <v>12.250554323725</v>
      </c>
      <c r="AJ42">
        <v>102.582818641212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</v>
      </c>
      <c r="AM42" t="s">
        <v>3168</v>
      </c>
      <c r="AN42">
        <v>4.3099999999999996</v>
      </c>
      <c r="AO42" t="s">
        <v>3170</v>
      </c>
      <c r="AP42">
        <v>0.14763529880068699</v>
      </c>
      <c r="AQ42">
        <f>(Table2[[#This Row],[Sharpe Ratio]]-AVERAGE(Table2[Sharpe Ratio]))/_xlfn.STDEV.P(Table2[Sharpe Ratio])</f>
        <v>1.0466287572619257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5.4279438116571237</v>
      </c>
      <c r="AS42">
        <f>_xlfn.RANK.AVG(Table2[[#This Row],[1Y Return vs Nifty Z-Score]],Table2[1Y Return vs Nifty Z-Score])</f>
        <v>65</v>
      </c>
      <c r="AT42">
        <f>_xlfn.RANK.AVG(Table2[[#This Row],[6M Return vs Nifty Z-Score]],Table2[6M Return vs Nifty Z-Score])</f>
        <v>94</v>
      </c>
      <c r="AU42">
        <f>_xlfn.RANK.AVG(Table2[[#This Row],[Sharpe Ratio Z-Score]],Table2[Sharpe Ratio Z-Score])</f>
        <v>106</v>
      </c>
      <c r="AV42">
        <f>(Table2[[#This Row],[Rank 1Y]]+Table2[[#This Row],[Rank 6M]]+Table2[[#This Row],[Rank Sharpe]])/3</f>
        <v>88.333333333333329</v>
      </c>
    </row>
    <row r="43" spans="1:48" hidden="1" x14ac:dyDescent="0.3">
      <c r="A43" t="s">
        <v>498</v>
      </c>
      <c r="B43" t="s">
        <v>499</v>
      </c>
      <c r="C43" t="s">
        <v>3127</v>
      </c>
      <c r="D43" t="s">
        <v>51</v>
      </c>
      <c r="E43">
        <v>41713.053219920002</v>
      </c>
      <c r="F43">
        <v>1478.2</v>
      </c>
      <c r="G43">
        <v>69.756874560714905</v>
      </c>
      <c r="H43">
        <f>(Table2[[#This Row],[1Y Return vs Nifty]]-AVERAGE(Table2[1Y Return vs Nifty]))/_xlfn.STDEV.P(Table2[1Y Return vs Nifty])</f>
        <v>1.1314704862497527</v>
      </c>
      <c r="I43">
        <v>-12.354182757126299</v>
      </c>
      <c r="J43">
        <f>(Table2[[#This Row],[1M Return vs Nifty]]-AVERAGE(Table2[1M Return vs Nifty]))/_xlfn.STDEV.P(Table2[1M Return vs Nifty])</f>
        <v>-0.76900722109358288</v>
      </c>
      <c r="K43">
        <v>38.370816310351501</v>
      </c>
      <c r="L43">
        <f>(Table2[[#This Row],[6M Return vs Nifty]]-AVERAGE(Table2[6M Return vs Nifty]))/_xlfn.STDEV.P(Table2[6M Return vs Nifty])</f>
        <v>1.2480871936726401</v>
      </c>
      <c r="M43">
        <v>-7.0553033031059602</v>
      </c>
      <c r="N43">
        <f>(Table2[[#This Row],[1W Return vs Nifty]]-AVERAGE(Table2[1W Return vs Nifty]))/_xlfn.STDEV.P(Table2[1W Return vs Nifty])</f>
        <v>-1.0594563166502207</v>
      </c>
      <c r="O43">
        <v>1598.93</v>
      </c>
      <c r="P43">
        <v>1630.9512803652999</v>
      </c>
      <c r="Q43">
        <v>1368.0234851181001</v>
      </c>
      <c r="R43">
        <v>23.799796364591799</v>
      </c>
      <c r="S43" s="1">
        <f>(Table2[[#This Row],[Close Price]]-Table2[[#This Row],[20D EMA]])/Table2[[#This Row],[20D EMA]]</f>
        <v>-7.5506745135809586E-2</v>
      </c>
      <c r="T43" s="1">
        <f>(Table2[[#This Row],[Close Price]]-Table2[[#This Row],[50D EMA]])/Table2[[#This Row],[50D EMA]]</f>
        <v>-9.3657782549511029E-2</v>
      </c>
      <c r="U43" s="1">
        <f>(Table2[[#This Row],[Close Price]]-Table2[[#This Row],[200D EMA]])/Table2[[#This Row],[200D EMA]]</f>
        <v>8.0537005453812455E-2</v>
      </c>
      <c r="V43">
        <v>0.82743775967557598</v>
      </c>
      <c r="W43">
        <v>1451</v>
      </c>
      <c r="X43">
        <v>1487.5</v>
      </c>
      <c r="Y43">
        <v>1451</v>
      </c>
      <c r="Z43">
        <v>1597.05</v>
      </c>
      <c r="AA43">
        <v>1451</v>
      </c>
      <c r="AB43">
        <v>1776.75</v>
      </c>
      <c r="AC43" s="1">
        <f>(Table2[[#This Row],[Close Price]]/Table2[[#This Row],[Day Low]])-1</f>
        <v>1.8745692625775412E-2</v>
      </c>
      <c r="AD43" s="1">
        <f>(Table2[[#This Row],[Day High]]/Table2[[#This Row],[Close Price]])-1</f>
        <v>6.2914355296983526E-3</v>
      </c>
      <c r="AE43" s="1">
        <f>(Table2[[#This Row],[Close Price]]/Table2[[#This Row],[Current Week Low]])-1</f>
        <v>1.8745692625775412E-2</v>
      </c>
      <c r="AF43" s="1">
        <f>(Table2[[#This Row],[Current Week High]]/Table2[[#This Row],[Close Price]])-1</f>
        <v>8.0401840075767783E-2</v>
      </c>
      <c r="AG43" s="1">
        <f>(Table2[[#This Row],[Close Price]]/Table2[[#This Row],[Current Month Low]])-1</f>
        <v>1.8745692625775412E-2</v>
      </c>
      <c r="AH43" s="1">
        <f>(Table2[[#This Row],[Current Month High]]/Table2[[#This Row],[Close Price]])-1</f>
        <v>0.20196861047219583</v>
      </c>
      <c r="AI43">
        <v>23.863482613989898</v>
      </c>
      <c r="AJ43">
        <v>94.244415243101102</v>
      </c>
      <c r="AK43" t="str">
        <f>IF(AND(Table2[[#This Row],[20D EMA]]&gt;Table2[[#This Row],[50D EMA]],Table2[[#This Row],[50D EMA]]&gt;Table2[[#This Row],[200D EMA]]),"Uptrend","Downtrend/NoTrend")</f>
        <v>Downtrend/NoTrend</v>
      </c>
      <c r="AL43">
        <v>-0.08</v>
      </c>
      <c r="AM43" t="s">
        <v>3169</v>
      </c>
      <c r="AN43">
        <v>-13.01</v>
      </c>
      <c r="AO43" t="s">
        <v>3169</v>
      </c>
      <c r="AP43">
        <v>0.14103814649181101</v>
      </c>
      <c r="AQ43">
        <f>(Table2[[#This Row],[Sharpe Ratio]]-AVERAGE(Table2[Sharpe Ratio]))/_xlfn.STDEV.P(Table2[Sharpe Ratio])</f>
        <v>0.96959019109100797</v>
      </c>
      <c r="AR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">
        <f>_xlfn.RANK.AVG(Table2[[#This Row],[1Y Return vs Nifty Z-Score]],Table2[1Y Return vs Nifty Z-Score])</f>
        <v>79</v>
      </c>
      <c r="AT43">
        <f>_xlfn.RANK.AVG(Table2[[#This Row],[6M Return vs Nifty Z-Score]],Table2[6M Return vs Nifty Z-Score])</f>
        <v>67</v>
      </c>
      <c r="AU43">
        <f>_xlfn.RANK.AVG(Table2[[#This Row],[Sharpe Ratio Z-Score]],Table2[Sharpe Ratio Z-Score])</f>
        <v>121</v>
      </c>
      <c r="AV43">
        <f>(Table2[[#This Row],[Rank 1Y]]+Table2[[#This Row],[Rank 6M]]+Table2[[#This Row],[Rank Sharpe]])/3</f>
        <v>89</v>
      </c>
    </row>
    <row r="44" spans="1:48" x14ac:dyDescent="0.3">
      <c r="A44" t="s">
        <v>1401</v>
      </c>
      <c r="B44" t="s">
        <v>1402</v>
      </c>
      <c r="C44" t="s">
        <v>3127</v>
      </c>
      <c r="D44" t="s">
        <v>51</v>
      </c>
      <c r="E44">
        <v>7396.6206776749996</v>
      </c>
      <c r="F44">
        <v>1458.35</v>
      </c>
      <c r="G44">
        <v>126.632246928607</v>
      </c>
      <c r="H44">
        <f>(Table2[[#This Row],[1Y Return vs Nifty]]-AVERAGE(Table2[1Y Return vs Nifty]))/_xlfn.STDEV.P(Table2[1Y Return vs Nifty])</f>
        <v>2.2690451010831731</v>
      </c>
      <c r="I44">
        <v>14.9558477356771</v>
      </c>
      <c r="J44">
        <f>(Table2[[#This Row],[1M Return vs Nifty]]-AVERAGE(Table2[1M Return vs Nifty]))/_xlfn.STDEV.P(Table2[1M Return vs Nifty])</f>
        <v>1.9297739970242502</v>
      </c>
      <c r="K44">
        <v>29.500891331788399</v>
      </c>
      <c r="L44">
        <f>(Table2[[#This Row],[6M Return vs Nifty]]-AVERAGE(Table2[6M Return vs Nifty]))/_xlfn.STDEV.P(Table2[6M Return vs Nifty])</f>
        <v>0.95190177252618535</v>
      </c>
      <c r="M44">
        <v>2.4683870409567201</v>
      </c>
      <c r="N44">
        <f>(Table2[[#This Row],[1W Return vs Nifty]]-AVERAGE(Table2[1W Return vs Nifty]))/_xlfn.STDEV.P(Table2[1W Return vs Nifty])</f>
        <v>1.2464168891090941</v>
      </c>
      <c r="O44">
        <v>1427.42</v>
      </c>
      <c r="P44">
        <v>1395.95602163533</v>
      </c>
      <c r="Q44">
        <v>1198.7503139574401</v>
      </c>
      <c r="R44">
        <v>54.990140610939399</v>
      </c>
      <c r="S44" s="1">
        <f>(Table2[[#This Row],[Close Price]]-Table2[[#This Row],[20D EMA]])/Table2[[#This Row],[20D EMA]]</f>
        <v>2.1668464782614673E-2</v>
      </c>
      <c r="T44" s="1">
        <f>(Table2[[#This Row],[Close Price]]-Table2[[#This Row],[50D EMA]])/Table2[[#This Row],[50D EMA]]</f>
        <v>4.4696234979936418E-2</v>
      </c>
      <c r="U44" s="1">
        <f>(Table2[[#This Row],[Close Price]]-Table2[[#This Row],[200D EMA]])/Table2[[#This Row],[200D EMA]]</f>
        <v>0.2165585969154345</v>
      </c>
      <c r="V44">
        <v>0.96000928787273299</v>
      </c>
      <c r="W44">
        <v>1444.95</v>
      </c>
      <c r="X44">
        <v>1540</v>
      </c>
      <c r="Y44">
        <v>1407.85</v>
      </c>
      <c r="Z44">
        <v>1540</v>
      </c>
      <c r="AA44">
        <v>1354.5</v>
      </c>
      <c r="AB44">
        <v>1548.95</v>
      </c>
      <c r="AC44" s="1">
        <f>(Table2[[#This Row],[Close Price]]/Table2[[#This Row],[Day Low]])-1</f>
        <v>9.2736772898716069E-3</v>
      </c>
      <c r="AD44" s="1">
        <f>(Table2[[#This Row],[Day High]]/Table2[[#This Row],[Close Price]])-1</f>
        <v>5.5987931566496396E-2</v>
      </c>
      <c r="AE44" s="1">
        <f>(Table2[[#This Row],[Close Price]]/Table2[[#This Row],[Current Week Low]])-1</f>
        <v>3.5870298682388002E-2</v>
      </c>
      <c r="AF44" s="1">
        <f>(Table2[[#This Row],[Current Week High]]/Table2[[#This Row],[Close Price]])-1</f>
        <v>5.5987931566496396E-2</v>
      </c>
      <c r="AG44" s="1">
        <f>(Table2[[#This Row],[Close Price]]/Table2[[#This Row],[Current Month Low]])-1</f>
        <v>7.6670358065706878E-2</v>
      </c>
      <c r="AH44" s="1">
        <f>(Table2[[#This Row],[Current Month High]]/Table2[[#This Row],[Close Price]])-1</f>
        <v>6.2125004285665364E-2</v>
      </c>
      <c r="AI44">
        <v>9.0273254019954194</v>
      </c>
      <c r="AJ44">
        <v>161.89278979976601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0.08</v>
      </c>
      <c r="AM44" t="s">
        <v>3170</v>
      </c>
      <c r="AN44">
        <v>4.9400000000000004</v>
      </c>
      <c r="AO44" t="s">
        <v>3170</v>
      </c>
      <c r="AP44">
        <v>0.12755049492565601</v>
      </c>
      <c r="AQ44">
        <f>(Table2[[#This Row],[Sharpe Ratio]]-AVERAGE(Table2[Sharpe Ratio]))/_xlfn.STDEV.P(Table2[Sharpe Ratio])</f>
        <v>0.81208748552643806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7.209225245269141</v>
      </c>
      <c r="AS44">
        <f>_xlfn.RANK.AVG(Table2[[#This Row],[1Y Return vs Nifty Z-Score]],Table2[1Y Return vs Nifty Z-Score])</f>
        <v>25</v>
      </c>
      <c r="AT44">
        <f>_xlfn.RANK.AVG(Table2[[#This Row],[6M Return vs Nifty Z-Score]],Table2[6M Return vs Nifty Z-Score])</f>
        <v>98</v>
      </c>
      <c r="AU44">
        <f>_xlfn.RANK.AVG(Table2[[#This Row],[Sharpe Ratio Z-Score]],Table2[Sharpe Ratio Z-Score])</f>
        <v>145</v>
      </c>
      <c r="AV44">
        <f>(Table2[[#This Row],[Rank 1Y]]+Table2[[#This Row],[Rank 6M]]+Table2[[#This Row],[Rank Sharpe]])/3</f>
        <v>89.333333333333329</v>
      </c>
    </row>
    <row r="45" spans="1:48" x14ac:dyDescent="0.3">
      <c r="A45" t="s">
        <v>290</v>
      </c>
      <c r="B45" t="s">
        <v>291</v>
      </c>
      <c r="C45" t="s">
        <v>3122</v>
      </c>
      <c r="D45" t="s">
        <v>245</v>
      </c>
      <c r="E45">
        <v>88826.651958874994</v>
      </c>
      <c r="F45">
        <v>5796.25</v>
      </c>
      <c r="G45">
        <v>52.986403967480499</v>
      </c>
      <c r="H45">
        <f>(Table2[[#This Row],[1Y Return vs Nifty]]-AVERAGE(Table2[1Y Return vs Nifty]))/_xlfn.STDEV.P(Table2[1Y Return vs Nifty])</f>
        <v>0.79604126914903495</v>
      </c>
      <c r="I45">
        <v>11.3019612922302</v>
      </c>
      <c r="J45">
        <f>(Table2[[#This Row],[1M Return vs Nifty]]-AVERAGE(Table2[1M Return vs Nifty]))/_xlfn.STDEV.P(Table2[1M Return vs Nifty])</f>
        <v>1.5686964028667338</v>
      </c>
      <c r="K45">
        <v>59.845680287458997</v>
      </c>
      <c r="L45">
        <f>(Table2[[#This Row],[6M Return vs Nifty]]-AVERAGE(Table2[6M Return vs Nifty]))/_xlfn.STDEV.P(Table2[6M Return vs Nifty])</f>
        <v>1.9651779973146797</v>
      </c>
      <c r="M45">
        <v>-1.5120828262750401</v>
      </c>
      <c r="N45">
        <f>(Table2[[#This Row],[1W Return vs Nifty]]-AVERAGE(Table2[1W Return vs Nifty]))/_xlfn.STDEV.P(Table2[1W Return vs Nifty])</f>
        <v>0.28266665347652281</v>
      </c>
      <c r="O45">
        <v>5628.11</v>
      </c>
      <c r="P45">
        <v>5447.1985768458799</v>
      </c>
      <c r="Q45">
        <v>4619.50669626119</v>
      </c>
      <c r="R45">
        <v>65.170309149243295</v>
      </c>
      <c r="S45" s="1">
        <f>(Table2[[#This Row],[Close Price]]-Table2[[#This Row],[20D EMA]])/Table2[[#This Row],[20D EMA]]</f>
        <v>2.987503797900189E-2</v>
      </c>
      <c r="T45" s="1">
        <f>(Table2[[#This Row],[Close Price]]-Table2[[#This Row],[50D EMA]])/Table2[[#This Row],[50D EMA]]</f>
        <v>6.4079070779210184E-2</v>
      </c>
      <c r="U45" s="1">
        <f>(Table2[[#This Row],[Close Price]]-Table2[[#This Row],[200D EMA]])/Table2[[#This Row],[200D EMA]]</f>
        <v>0.25473354215315031</v>
      </c>
      <c r="V45">
        <v>0.83330002569746198</v>
      </c>
      <c r="W45">
        <v>5752.2</v>
      </c>
      <c r="X45">
        <v>5868.75</v>
      </c>
      <c r="Y45">
        <v>5582</v>
      </c>
      <c r="Z45">
        <v>5868.75</v>
      </c>
      <c r="AA45">
        <v>5298</v>
      </c>
      <c r="AB45">
        <v>5868.75</v>
      </c>
      <c r="AC45" s="1">
        <f>(Table2[[#This Row],[Close Price]]/Table2[[#This Row],[Day Low]])-1</f>
        <v>7.6579395709468479E-3</v>
      </c>
      <c r="AD45" s="1">
        <f>(Table2[[#This Row],[Day High]]/Table2[[#This Row],[Close Price]])-1</f>
        <v>1.2508087125296496E-2</v>
      </c>
      <c r="AE45" s="1">
        <f>(Table2[[#This Row],[Close Price]]/Table2[[#This Row],[Current Week Low]])-1</f>
        <v>3.8382300250806134E-2</v>
      </c>
      <c r="AF45" s="1">
        <f>(Table2[[#This Row],[Current Week High]]/Table2[[#This Row],[Close Price]])-1</f>
        <v>1.2508087125296496E-2</v>
      </c>
      <c r="AG45" s="1">
        <f>(Table2[[#This Row],[Close Price]]/Table2[[#This Row],[Current Month Low]])-1</f>
        <v>9.404492261230657E-2</v>
      </c>
      <c r="AH45" s="1">
        <f>(Table2[[#This Row],[Current Month High]]/Table2[[#This Row],[Close Price]])-1</f>
        <v>1.2508087125296496E-2</v>
      </c>
      <c r="AI45">
        <v>1.2508087125296401</v>
      </c>
      <c r="AJ45">
        <v>84.864770045289205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0.08</v>
      </c>
      <c r="AM45" t="s">
        <v>3170</v>
      </c>
      <c r="AN45">
        <v>8.17</v>
      </c>
      <c r="AO45" t="s">
        <v>3170</v>
      </c>
      <c r="AP45">
        <v>0.14008878737698799</v>
      </c>
      <c r="AQ45">
        <f>(Table2[[#This Row],[Sharpe Ratio]]-AVERAGE(Table2[Sharpe Ratio]))/_xlfn.STDEV.P(Table2[Sharpe Ratio])</f>
        <v>0.95850400396616975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5.5710863267731403</v>
      </c>
      <c r="AS45">
        <f>_xlfn.RANK.AVG(Table2[[#This Row],[1Y Return vs Nifty Z-Score]],Table2[1Y Return vs Nifty Z-Score])</f>
        <v>116</v>
      </c>
      <c r="AT45">
        <f>_xlfn.RANK.AVG(Table2[[#This Row],[6M Return vs Nifty Z-Score]],Table2[6M Return vs Nifty Z-Score])</f>
        <v>33</v>
      </c>
      <c r="AU45">
        <f>_xlfn.RANK.AVG(Table2[[#This Row],[Sharpe Ratio Z-Score]],Table2[Sharpe Ratio Z-Score])</f>
        <v>123</v>
      </c>
      <c r="AV45">
        <f>(Table2[[#This Row],[Rank 1Y]]+Table2[[#This Row],[Rank 6M]]+Table2[[#This Row],[Rank Sharpe]])/3</f>
        <v>90.666666666666671</v>
      </c>
    </row>
    <row r="46" spans="1:48" x14ac:dyDescent="0.3">
      <c r="A46" t="s">
        <v>465</v>
      </c>
      <c r="B46" t="s">
        <v>466</v>
      </c>
      <c r="C46" t="s">
        <v>3133</v>
      </c>
      <c r="D46" t="s">
        <v>178</v>
      </c>
      <c r="E46">
        <v>47173.887449094997</v>
      </c>
      <c r="F46">
        <v>256.85000000000002</v>
      </c>
      <c r="G46">
        <v>160.346038646311</v>
      </c>
      <c r="H46">
        <f>(Table2[[#This Row],[1Y Return vs Nifty]]-AVERAGE(Table2[1Y Return vs Nifty]))/_xlfn.STDEV.P(Table2[1Y Return vs Nifty])</f>
        <v>2.9433607500386798</v>
      </c>
      <c r="I46">
        <v>10.4182479811761</v>
      </c>
      <c r="J46">
        <f>(Table2[[#This Row],[1M Return vs Nifty]]-AVERAGE(Table2[1M Return vs Nifty]))/_xlfn.STDEV.P(Table2[1M Return vs Nifty])</f>
        <v>1.4813677238781839</v>
      </c>
      <c r="K46">
        <v>24.256042287526299</v>
      </c>
      <c r="L46">
        <f>(Table2[[#This Row],[6M Return vs Nifty]]-AVERAGE(Table2[6M Return vs Nifty]))/_xlfn.STDEV.P(Table2[6M Return vs Nifty])</f>
        <v>0.77676524918706646</v>
      </c>
      <c r="M46">
        <v>8.7190377880791896</v>
      </c>
      <c r="N46">
        <f>(Table2[[#This Row],[1W Return vs Nifty]]-AVERAGE(Table2[1W Return vs Nifty]))/_xlfn.STDEV.P(Table2[1W Return vs Nifty])</f>
        <v>2.759822675694199</v>
      </c>
      <c r="O46">
        <v>233.27</v>
      </c>
      <c r="P46">
        <v>219.71208076425901</v>
      </c>
      <c r="Q46">
        <v>184.731635057196</v>
      </c>
      <c r="R46">
        <v>75.176345216551397</v>
      </c>
      <c r="S46" s="1">
        <f>(Table2[[#This Row],[Close Price]]-Table2[[#This Row],[20D EMA]])/Table2[[#This Row],[20D EMA]]</f>
        <v>0.10108458010031299</v>
      </c>
      <c r="T46" s="1">
        <f>(Table2[[#This Row],[Close Price]]-Table2[[#This Row],[50D EMA]])/Table2[[#This Row],[50D EMA]]</f>
        <v>0.16902993730048141</v>
      </c>
      <c r="U46" s="1">
        <f>(Table2[[#This Row],[Close Price]]-Table2[[#This Row],[200D EMA]])/Table2[[#This Row],[200D EMA]]</f>
        <v>0.39039531545571482</v>
      </c>
      <c r="V46">
        <v>1.7194447475891601</v>
      </c>
      <c r="W46">
        <v>249.34</v>
      </c>
      <c r="X46">
        <v>259.5</v>
      </c>
      <c r="Y46">
        <v>225</v>
      </c>
      <c r="Z46">
        <v>259.5</v>
      </c>
      <c r="AA46">
        <v>218.6</v>
      </c>
      <c r="AB46">
        <v>259.5</v>
      </c>
      <c r="AC46" s="1">
        <f>(Table2[[#This Row],[Close Price]]/Table2[[#This Row],[Day Low]])-1</f>
        <v>3.0119515520975471E-2</v>
      </c>
      <c r="AD46" s="1">
        <f>(Table2[[#This Row],[Day High]]/Table2[[#This Row],[Close Price]])-1</f>
        <v>1.0317305820517708E-2</v>
      </c>
      <c r="AE46" s="1">
        <f>(Table2[[#This Row],[Close Price]]/Table2[[#This Row],[Current Week Low]])-1</f>
        <v>0.14155555555555566</v>
      </c>
      <c r="AF46" s="1">
        <f>(Table2[[#This Row],[Current Week High]]/Table2[[#This Row],[Close Price]])-1</f>
        <v>1.0317305820517708E-2</v>
      </c>
      <c r="AG46" s="1">
        <f>(Table2[[#This Row],[Close Price]]/Table2[[#This Row],[Current Month Low]])-1</f>
        <v>0.1749771271729188</v>
      </c>
      <c r="AH46" s="1">
        <f>(Table2[[#This Row],[Current Month High]]/Table2[[#This Row],[Close Price]])-1</f>
        <v>1.0317305820517708E-2</v>
      </c>
      <c r="AI46">
        <v>1.0317305820517699</v>
      </c>
      <c r="AJ46">
        <v>185.072142064372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0.5</v>
      </c>
      <c r="AM46" t="s">
        <v>3170</v>
      </c>
      <c r="AN46">
        <v>11.28</v>
      </c>
      <c r="AO46" t="s">
        <v>3170</v>
      </c>
      <c r="AP46">
        <v>0.12546553758072199</v>
      </c>
      <c r="AQ46">
        <f>(Table2[[#This Row],[Sharpe Ratio]]-AVERAGE(Table2[Sharpe Ratio]))/_xlfn.STDEV.P(Table2[Sharpe Ratio])</f>
        <v>0.78774029497194142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8.749056693770072</v>
      </c>
      <c r="AS46">
        <f>_xlfn.RANK.AVG(Table2[[#This Row],[1Y Return vs Nifty Z-Score]],Table2[1Y Return vs Nifty Z-Score])</f>
        <v>14</v>
      </c>
      <c r="AT46">
        <f>_xlfn.RANK.AVG(Table2[[#This Row],[6M Return vs Nifty Z-Score]],Table2[6M Return vs Nifty Z-Score])</f>
        <v>123</v>
      </c>
      <c r="AU46">
        <f>_xlfn.RANK.AVG(Table2[[#This Row],[Sharpe Ratio Z-Score]],Table2[Sharpe Ratio Z-Score])</f>
        <v>148</v>
      </c>
      <c r="AV46">
        <f>(Table2[[#This Row],[Rank 1Y]]+Table2[[#This Row],[Rank 6M]]+Table2[[#This Row],[Rank Sharpe]])/3</f>
        <v>95</v>
      </c>
    </row>
    <row r="47" spans="1:48" hidden="1" x14ac:dyDescent="0.3">
      <c r="A47" t="s">
        <v>1323</v>
      </c>
      <c r="B47" t="s">
        <v>1324</v>
      </c>
      <c r="C47" t="s">
        <v>3126</v>
      </c>
      <c r="D47" t="s">
        <v>48</v>
      </c>
      <c r="E47">
        <v>8348.0176444799999</v>
      </c>
      <c r="F47">
        <v>485.95</v>
      </c>
      <c r="G47">
        <v>61.235219435954598</v>
      </c>
      <c r="H47">
        <f>(Table2[[#This Row],[1Y Return vs Nifty]]-AVERAGE(Table2[1Y Return vs Nifty]))/_xlfn.STDEV.P(Table2[1Y Return vs Nifty])</f>
        <v>0.96102732003032543</v>
      </c>
      <c r="I47">
        <v>-11.051441396636299</v>
      </c>
      <c r="J47">
        <f>(Table2[[#This Row],[1M Return vs Nifty]]-AVERAGE(Table2[1M Return vs Nifty]))/_xlfn.STDEV.P(Table2[1M Return vs Nifty])</f>
        <v>-0.64027012881233647</v>
      </c>
      <c r="K47">
        <v>15.9516200738666</v>
      </c>
      <c r="L47">
        <f>(Table2[[#This Row],[6M Return vs Nifty]]-AVERAGE(Table2[6M Return vs Nifty]))/_xlfn.STDEV.P(Table2[6M Return vs Nifty])</f>
        <v>0.49946315286998716</v>
      </c>
      <c r="M47">
        <v>-5.8271822316428503</v>
      </c>
      <c r="N47">
        <f>(Table2[[#This Row],[1W Return vs Nifty]]-AVERAGE(Table2[1W Return vs Nifty]))/_xlfn.STDEV.P(Table2[1W Return vs Nifty])</f>
        <v>-0.7621039910487607</v>
      </c>
      <c r="O47">
        <v>532.01</v>
      </c>
      <c r="P47">
        <v>540.19856132655502</v>
      </c>
      <c r="Q47">
        <v>460.70254302452798</v>
      </c>
      <c r="R47">
        <v>16.8897493299602</v>
      </c>
      <c r="S47" s="1">
        <f>(Table2[[#This Row],[Close Price]]-Table2[[#This Row],[20D EMA]])/Table2[[#This Row],[20D EMA]]</f>
        <v>-8.6577319975188444E-2</v>
      </c>
      <c r="T47" s="1">
        <f>(Table2[[#This Row],[Close Price]]-Table2[[#This Row],[50D EMA]])/Table2[[#This Row],[50D EMA]]</f>
        <v>-0.10042337246018927</v>
      </c>
      <c r="U47" s="1">
        <f>(Table2[[#This Row],[Close Price]]-Table2[[#This Row],[200D EMA]])/Table2[[#This Row],[200D EMA]]</f>
        <v>5.480207860308646E-2</v>
      </c>
      <c r="V47">
        <v>0.67980541394359495</v>
      </c>
      <c r="W47">
        <v>480</v>
      </c>
      <c r="X47">
        <v>491.85</v>
      </c>
      <c r="Y47">
        <v>480</v>
      </c>
      <c r="Z47">
        <v>527.29999999999995</v>
      </c>
      <c r="AA47">
        <v>480</v>
      </c>
      <c r="AB47">
        <v>574.1</v>
      </c>
      <c r="AC47" s="1">
        <f>(Table2[[#This Row],[Close Price]]/Table2[[#This Row],[Day Low]])-1</f>
        <v>1.2395833333333384E-2</v>
      </c>
      <c r="AD47" s="1">
        <f>(Table2[[#This Row],[Day High]]/Table2[[#This Row],[Close Price]])-1</f>
        <v>1.2141166786706625E-2</v>
      </c>
      <c r="AE47" s="1">
        <f>(Table2[[#This Row],[Close Price]]/Table2[[#This Row],[Current Week Low]])-1</f>
        <v>1.2395833333333384E-2</v>
      </c>
      <c r="AF47" s="1">
        <f>(Table2[[#This Row],[Current Week High]]/Table2[[#This Row],[Close Price]])-1</f>
        <v>8.5091058750900173E-2</v>
      </c>
      <c r="AG47" s="1">
        <f>(Table2[[#This Row],[Close Price]]/Table2[[#This Row],[Current Month Low]])-1</f>
        <v>1.2395833333333384E-2</v>
      </c>
      <c r="AH47" s="1">
        <f>(Table2[[#This Row],[Current Month High]]/Table2[[#This Row],[Close Price]])-1</f>
        <v>0.18139726309291082</v>
      </c>
      <c r="AI47">
        <v>42.874781356106503</v>
      </c>
      <c r="AJ47">
        <v>89.750097618117806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-0.03</v>
      </c>
      <c r="AM47" t="s">
        <v>3169</v>
      </c>
      <c r="AN47">
        <v>-12.24</v>
      </c>
      <c r="AO47" t="s">
        <v>3169</v>
      </c>
      <c r="AP47">
        <v>0.21034736775101001</v>
      </c>
      <c r="AQ47">
        <f>(Table2[[#This Row],[Sharpe Ratio]]-AVERAGE(Table2[Sharpe Ratio]))/_xlfn.STDEV.P(Table2[Sharpe Ratio])</f>
        <v>1.7789519851256417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">
        <f>_xlfn.RANK.AVG(Table2[[#This Row],[1Y Return vs Nifty Z-Score]],Table2[1Y Return vs Nifty Z-Score])</f>
        <v>100</v>
      </c>
      <c r="AT47">
        <f>_xlfn.RANK.AVG(Table2[[#This Row],[6M Return vs Nifty Z-Score]],Table2[6M Return vs Nifty Z-Score])</f>
        <v>176</v>
      </c>
      <c r="AU47">
        <f>_xlfn.RANK.AVG(Table2[[#This Row],[Sharpe Ratio Z-Score]],Table2[Sharpe Ratio Z-Score])</f>
        <v>22</v>
      </c>
      <c r="AV47">
        <f>(Table2[[#This Row],[Rank 1Y]]+Table2[[#This Row],[Rank 6M]]+Table2[[#This Row],[Rank Sharpe]])/3</f>
        <v>99.333333333333329</v>
      </c>
    </row>
    <row r="48" spans="1:48" x14ac:dyDescent="0.3">
      <c r="A48" t="s">
        <v>55</v>
      </c>
      <c r="B48" t="s">
        <v>56</v>
      </c>
      <c r="C48" t="s">
        <v>3128</v>
      </c>
      <c r="D48" t="s">
        <v>57</v>
      </c>
      <c r="E48">
        <v>361157.82027471397</v>
      </c>
      <c r="F48">
        <v>3012.95</v>
      </c>
      <c r="G48">
        <v>69.567931925406299</v>
      </c>
      <c r="H48">
        <f>(Table2[[#This Row],[1Y Return vs Nifty]]-AVERAGE(Table2[1Y Return vs Nifty]))/_xlfn.STDEV.P(Table2[1Y Return vs Nifty])</f>
        <v>1.127691410410099</v>
      </c>
      <c r="I48">
        <v>0.33017170543143298</v>
      </c>
      <c r="J48">
        <f>(Table2[[#This Row],[1M Return vs Nifty]]-AVERAGE(Table2[1M Return vs Nifty]))/_xlfn.STDEV.P(Table2[1M Return vs Nifty])</f>
        <v>0.48446254696546959</v>
      </c>
      <c r="K48">
        <v>13.7171207662293</v>
      </c>
      <c r="L48">
        <f>(Table2[[#This Row],[6M Return vs Nifty]]-AVERAGE(Table2[6M Return vs Nifty]))/_xlfn.STDEV.P(Table2[6M Return vs Nifty])</f>
        <v>0.42484852872338824</v>
      </c>
      <c r="M48">
        <v>2.0108759749045801</v>
      </c>
      <c r="N48">
        <f>(Table2[[#This Row],[1W Return vs Nifty]]-AVERAGE(Table2[1W Return vs Nifty]))/_xlfn.STDEV.P(Table2[1W Return vs Nifty])</f>
        <v>1.1356444395191407</v>
      </c>
      <c r="O48">
        <v>2902.04</v>
      </c>
      <c r="P48">
        <v>2896.75438835053</v>
      </c>
      <c r="Q48">
        <v>2557.6209263048499</v>
      </c>
      <c r="R48">
        <v>65.791362858948503</v>
      </c>
      <c r="S48" s="1">
        <f>(Table2[[#This Row],[Close Price]]-Table2[[#This Row],[20D EMA]])/Table2[[#This Row],[20D EMA]]</f>
        <v>3.8217943239927728E-2</v>
      </c>
      <c r="T48" s="1">
        <f>(Table2[[#This Row],[Close Price]]-Table2[[#This Row],[50D EMA]])/Table2[[#This Row],[50D EMA]]</f>
        <v>4.0112345084124965E-2</v>
      </c>
      <c r="U48" s="1">
        <f>(Table2[[#This Row],[Close Price]]-Table2[[#This Row],[200D EMA]])/Table2[[#This Row],[200D EMA]]</f>
        <v>0.17802836574104491</v>
      </c>
      <c r="V48">
        <v>1.03944317358005</v>
      </c>
      <c r="W48">
        <v>2896.7</v>
      </c>
      <c r="X48">
        <v>3063.5</v>
      </c>
      <c r="Y48">
        <v>2800.05</v>
      </c>
      <c r="Z48">
        <v>3063.5</v>
      </c>
      <c r="AA48">
        <v>2736.25</v>
      </c>
      <c r="AB48">
        <v>3063.5</v>
      </c>
      <c r="AC48" s="1">
        <f>(Table2[[#This Row],[Close Price]]/Table2[[#This Row],[Day Low]])-1</f>
        <v>4.0131874201677853E-2</v>
      </c>
      <c r="AD48" s="1">
        <f>(Table2[[#This Row],[Day High]]/Table2[[#This Row],[Close Price]])-1</f>
        <v>1.6777576793508109E-2</v>
      </c>
      <c r="AE48" s="1">
        <f>(Table2[[#This Row],[Close Price]]/Table2[[#This Row],[Current Week Low]])-1</f>
        <v>7.6034356529347535E-2</v>
      </c>
      <c r="AF48" s="1">
        <f>(Table2[[#This Row],[Current Week High]]/Table2[[#This Row],[Close Price]])-1</f>
        <v>1.6777576793508109E-2</v>
      </c>
      <c r="AG48" s="1">
        <f>(Table2[[#This Row],[Close Price]]/Table2[[#This Row],[Current Month Low]])-1</f>
        <v>0.10112380082229322</v>
      </c>
      <c r="AH48" s="1">
        <f>(Table2[[#This Row],[Current Month High]]/Table2[[#This Row],[Close Price]])-1</f>
        <v>1.6777576793508109E-2</v>
      </c>
      <c r="AI48">
        <v>6.9417016545246302</v>
      </c>
      <c r="AJ48">
        <v>96.283387622149803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0.2</v>
      </c>
      <c r="AM48" t="s">
        <v>3170</v>
      </c>
      <c r="AN48">
        <v>4.47</v>
      </c>
      <c r="AO48" t="s">
        <v>3170</v>
      </c>
      <c r="AP48">
        <v>0.19701559382841599</v>
      </c>
      <c r="AQ48">
        <f>(Table2[[#This Row],[Sharpe Ratio]]-AVERAGE(Table2[Sharpe Ratio]))/_xlfn.STDEV.P(Table2[Sharpe Ratio])</f>
        <v>1.6232695483067066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4.7959164739248035</v>
      </c>
      <c r="AS48">
        <f>_xlfn.RANK.AVG(Table2[[#This Row],[1Y Return vs Nifty Z-Score]],Table2[1Y Return vs Nifty Z-Score])</f>
        <v>80</v>
      </c>
      <c r="AT48">
        <f>_xlfn.RANK.AVG(Table2[[#This Row],[6M Return vs Nifty Z-Score]],Table2[6M Return vs Nifty Z-Score])</f>
        <v>190</v>
      </c>
      <c r="AU48">
        <f>_xlfn.RANK.AVG(Table2[[#This Row],[Sharpe Ratio Z-Score]],Table2[Sharpe Ratio Z-Score])</f>
        <v>35</v>
      </c>
      <c r="AV48">
        <f>(Table2[[#This Row],[Rank 1Y]]+Table2[[#This Row],[Rank 6M]]+Table2[[#This Row],[Rank Sharpe]])/3</f>
        <v>101.66666666666667</v>
      </c>
    </row>
    <row r="49" spans="1:48" x14ac:dyDescent="0.3">
      <c r="A49" t="s">
        <v>424</v>
      </c>
      <c r="B49" t="s">
        <v>425</v>
      </c>
      <c r="C49" t="s">
        <v>3127</v>
      </c>
      <c r="D49" t="s">
        <v>248</v>
      </c>
      <c r="E49">
        <v>51778.804580579999</v>
      </c>
      <c r="F49">
        <v>685.85</v>
      </c>
      <c r="G49">
        <v>67.001265423765304</v>
      </c>
      <c r="H49">
        <f>(Table2[[#This Row],[1Y Return vs Nifty]]-AVERAGE(Table2[1Y Return vs Nifty]))/_xlfn.STDEV.P(Table2[1Y Return vs Nifty])</f>
        <v>1.0763550492497034</v>
      </c>
      <c r="I49">
        <v>15.795967932282499</v>
      </c>
      <c r="J49">
        <f>(Table2[[#This Row],[1M Return vs Nifty]]-AVERAGE(Table2[1M Return vs Nifty]))/_xlfn.STDEV.P(Table2[1M Return vs Nifty])</f>
        <v>2.0127947980503631</v>
      </c>
      <c r="K49">
        <v>40.224144739131603</v>
      </c>
      <c r="L49">
        <f>(Table2[[#This Row],[6M Return vs Nifty]]-AVERAGE(Table2[6M Return vs Nifty]))/_xlfn.STDEV.P(Table2[6M Return vs Nifty])</f>
        <v>1.3099737217467318</v>
      </c>
      <c r="M49">
        <v>4.4529401548771101</v>
      </c>
      <c r="N49">
        <f>(Table2[[#This Row],[1W Return vs Nifty]]-AVERAGE(Table2[1W Return vs Nifty]))/_xlfn.STDEV.P(Table2[1W Return vs Nifty])</f>
        <v>1.7269163263517298</v>
      </c>
      <c r="O49">
        <v>635.33000000000004</v>
      </c>
      <c r="P49">
        <v>607.06072364194301</v>
      </c>
      <c r="Q49">
        <v>514.79620219535298</v>
      </c>
      <c r="R49">
        <v>77.788325484290795</v>
      </c>
      <c r="S49" s="1">
        <f>(Table2[[#This Row],[Close Price]]-Table2[[#This Row],[20D EMA]])/Table2[[#This Row],[20D EMA]]</f>
        <v>7.9517730942974485E-2</v>
      </c>
      <c r="T49" s="1">
        <f>(Table2[[#This Row],[Close Price]]-Table2[[#This Row],[50D EMA]])/Table2[[#This Row],[50D EMA]]</f>
        <v>0.12978813039554929</v>
      </c>
      <c r="U49" s="1">
        <f>(Table2[[#This Row],[Close Price]]-Table2[[#This Row],[200D EMA]])/Table2[[#This Row],[200D EMA]]</f>
        <v>0.33227478577966701</v>
      </c>
      <c r="V49">
        <v>1.3126829065699801</v>
      </c>
      <c r="W49">
        <v>676.55</v>
      </c>
      <c r="X49">
        <v>698.7</v>
      </c>
      <c r="Y49">
        <v>627.04999999999995</v>
      </c>
      <c r="Z49">
        <v>698.7</v>
      </c>
      <c r="AA49">
        <v>604.9</v>
      </c>
      <c r="AB49">
        <v>698.7</v>
      </c>
      <c r="AC49" s="1">
        <f>(Table2[[#This Row],[Close Price]]/Table2[[#This Row],[Day Low]])-1</f>
        <v>1.3746212401152924E-2</v>
      </c>
      <c r="AD49" s="1">
        <f>(Table2[[#This Row],[Day High]]/Table2[[#This Row],[Close Price]])-1</f>
        <v>1.8735875191368434E-2</v>
      </c>
      <c r="AE49" s="1">
        <f>(Table2[[#This Row],[Close Price]]/Table2[[#This Row],[Current Week Low]])-1</f>
        <v>9.3772426441272705E-2</v>
      </c>
      <c r="AF49" s="1">
        <f>(Table2[[#This Row],[Current Week High]]/Table2[[#This Row],[Close Price]])-1</f>
        <v>1.8735875191368434E-2</v>
      </c>
      <c r="AG49" s="1">
        <f>(Table2[[#This Row],[Close Price]]/Table2[[#This Row],[Current Month Low]])-1</f>
        <v>0.13382377252438427</v>
      </c>
      <c r="AH49" s="1">
        <f>(Table2[[#This Row],[Current Month High]]/Table2[[#This Row],[Close Price]])-1</f>
        <v>1.8735875191368434E-2</v>
      </c>
      <c r="AI49">
        <v>1.8735875191368401</v>
      </c>
      <c r="AJ49">
        <v>92.546322290847797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0.28000000000000003</v>
      </c>
      <c r="AM49" t="s">
        <v>3170</v>
      </c>
      <c r="AN49">
        <v>8</v>
      </c>
      <c r="AO49" t="s">
        <v>3170</v>
      </c>
      <c r="AP49">
        <v>0.11961601150364</v>
      </c>
      <c r="AQ49">
        <f>(Table2[[#This Row],[Sharpe Ratio]]-AVERAGE(Table2[Sharpe Ratio]))/_xlfn.STDEV.P(Table2[Sharpe Ratio])</f>
        <v>0.71943217039651075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6.8454720657950388</v>
      </c>
      <c r="AS49">
        <f>_xlfn.RANK.AVG(Table2[[#This Row],[1Y Return vs Nifty Z-Score]],Table2[1Y Return vs Nifty Z-Score])</f>
        <v>92</v>
      </c>
      <c r="AT49">
        <f>_xlfn.RANK.AVG(Table2[[#This Row],[6M Return vs Nifty Z-Score]],Table2[6M Return vs Nifty Z-Score])</f>
        <v>64</v>
      </c>
      <c r="AU49">
        <f>_xlfn.RANK.AVG(Table2[[#This Row],[Sharpe Ratio Z-Score]],Table2[Sharpe Ratio Z-Score])</f>
        <v>159</v>
      </c>
      <c r="AV49">
        <f>(Table2[[#This Row],[Rank 1Y]]+Table2[[#This Row],[Rank 6M]]+Table2[[#This Row],[Rank Sharpe]])/3</f>
        <v>105</v>
      </c>
    </row>
    <row r="50" spans="1:48" x14ac:dyDescent="0.3">
      <c r="A50" t="s">
        <v>633</v>
      </c>
      <c r="B50" t="s">
        <v>634</v>
      </c>
      <c r="C50" t="s">
        <v>3121</v>
      </c>
      <c r="D50" t="s">
        <v>451</v>
      </c>
      <c r="E50">
        <v>28087.02</v>
      </c>
      <c r="F50">
        <v>800.2</v>
      </c>
      <c r="G50">
        <v>122.735377282315</v>
      </c>
      <c r="H50">
        <f>(Table2[[#This Row],[1Y Return vs Nifty]]-AVERAGE(Table2[1Y Return vs Nifty]))/_xlfn.STDEV.P(Table2[1Y Return vs Nifty])</f>
        <v>2.1911031061145523</v>
      </c>
      <c r="I50">
        <v>10.355667686372801</v>
      </c>
      <c r="J50">
        <f>(Table2[[#This Row],[1M Return vs Nifty]]-AVERAGE(Table2[1M Return vs Nifty]))/_xlfn.STDEV.P(Table2[1M Return vs Nifty])</f>
        <v>1.4751835299687734</v>
      </c>
      <c r="K50">
        <v>20.360225709099399</v>
      </c>
      <c r="L50">
        <f>(Table2[[#This Row],[6M Return vs Nifty]]-AVERAGE(Table2[6M Return vs Nifty]))/_xlfn.STDEV.P(Table2[6M Return vs Nifty])</f>
        <v>0.64667575273930311</v>
      </c>
      <c r="M50">
        <v>-5.7076057254393797</v>
      </c>
      <c r="N50">
        <f>(Table2[[#This Row],[1W Return vs Nifty]]-AVERAGE(Table2[1W Return vs Nifty]))/_xlfn.STDEV.P(Table2[1W Return vs Nifty])</f>
        <v>-0.73315216127147365</v>
      </c>
      <c r="O50">
        <v>789.31</v>
      </c>
      <c r="P50">
        <v>774.57322029518002</v>
      </c>
      <c r="Q50">
        <v>680.97115723767104</v>
      </c>
      <c r="R50">
        <v>51.690939663836602</v>
      </c>
      <c r="S50" s="1">
        <f>(Table2[[#This Row],[Close Price]]-Table2[[#This Row],[20D EMA]])/Table2[[#This Row],[20D EMA]]</f>
        <v>1.3796860549087304E-2</v>
      </c>
      <c r="T50" s="1">
        <f>(Table2[[#This Row],[Close Price]]-Table2[[#This Row],[50D EMA]])/Table2[[#This Row],[50D EMA]]</f>
        <v>3.308503190318661E-2</v>
      </c>
      <c r="U50" s="1">
        <f>(Table2[[#This Row],[Close Price]]-Table2[[#This Row],[200D EMA]])/Table2[[#This Row],[200D EMA]]</f>
        <v>0.1750864797944974</v>
      </c>
      <c r="V50">
        <v>1.2523054379912</v>
      </c>
      <c r="W50">
        <v>797</v>
      </c>
      <c r="X50">
        <v>808.35</v>
      </c>
      <c r="Y50">
        <v>786.05</v>
      </c>
      <c r="Z50">
        <v>858</v>
      </c>
      <c r="AA50">
        <v>747.25</v>
      </c>
      <c r="AB50">
        <v>858</v>
      </c>
      <c r="AC50" s="1">
        <f>(Table2[[#This Row],[Close Price]]/Table2[[#This Row],[Day Low]])-1</f>
        <v>4.0150564617316142E-3</v>
      </c>
      <c r="AD50" s="1">
        <f>(Table2[[#This Row],[Day High]]/Table2[[#This Row],[Close Price]])-1</f>
        <v>1.0184953761559479E-2</v>
      </c>
      <c r="AE50" s="1">
        <f>(Table2[[#This Row],[Close Price]]/Table2[[#This Row],[Current Week Low]])-1</f>
        <v>1.8001399402073792E-2</v>
      </c>
      <c r="AF50" s="1">
        <f>(Table2[[#This Row],[Current Week High]]/Table2[[#This Row],[Close Price]])-1</f>
        <v>7.2231942014496342E-2</v>
      </c>
      <c r="AG50" s="1">
        <f>(Table2[[#This Row],[Close Price]]/Table2[[#This Row],[Current Month Low]])-1</f>
        <v>7.0859819337571128E-2</v>
      </c>
      <c r="AH50" s="1">
        <f>(Table2[[#This Row],[Current Month High]]/Table2[[#This Row],[Close Price]])-1</f>
        <v>7.2231942014496342E-2</v>
      </c>
      <c r="AI50">
        <v>21.219695076230899</v>
      </c>
      <c r="AJ50">
        <v>160.651465798045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0.05</v>
      </c>
      <c r="AM50" t="s">
        <v>3170</v>
      </c>
      <c r="AN50">
        <v>-3.38</v>
      </c>
      <c r="AO50" t="s">
        <v>3169</v>
      </c>
      <c r="AP50">
        <v>0.128161049089486</v>
      </c>
      <c r="AQ50">
        <f>(Table2[[#This Row],[Sharpe Ratio]]-AVERAGE(Table2[Sharpe Ratio]))/_xlfn.STDEV.P(Table2[Sharpe Ratio])</f>
        <v>0.81921726139774276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4.3990274889488976</v>
      </c>
      <c r="AS50">
        <f>_xlfn.RANK.AVG(Table2[[#This Row],[1Y Return vs Nifty Z-Score]],Table2[1Y Return vs Nifty Z-Score])</f>
        <v>32</v>
      </c>
      <c r="AT50">
        <f>_xlfn.RANK.AVG(Table2[[#This Row],[6M Return vs Nifty Z-Score]],Table2[6M Return vs Nifty Z-Score])</f>
        <v>145</v>
      </c>
      <c r="AU50">
        <f>_xlfn.RANK.AVG(Table2[[#This Row],[Sharpe Ratio Z-Score]],Table2[Sharpe Ratio Z-Score])</f>
        <v>143</v>
      </c>
      <c r="AV50">
        <f>(Table2[[#This Row],[Rank 1Y]]+Table2[[#This Row],[Rank 6M]]+Table2[[#This Row],[Rank Sharpe]])/3</f>
        <v>106.66666666666667</v>
      </c>
    </row>
    <row r="51" spans="1:48" hidden="1" x14ac:dyDescent="0.3">
      <c r="A51" t="s">
        <v>1312</v>
      </c>
      <c r="B51" t="s">
        <v>1313</v>
      </c>
      <c r="C51" t="s">
        <v>3137</v>
      </c>
      <c r="D51" t="s">
        <v>280</v>
      </c>
      <c r="E51">
        <v>8398.1085617699991</v>
      </c>
      <c r="F51">
        <v>1946.65</v>
      </c>
      <c r="G51">
        <v>95.107505630543301</v>
      </c>
      <c r="H51">
        <f>(Table2[[#This Row],[1Y Return vs Nifty]]-AVERAGE(Table2[1Y Return vs Nifty]))/_xlfn.STDEV.P(Table2[1Y Return vs Nifty])</f>
        <v>1.6385130456989854</v>
      </c>
      <c r="I51">
        <v>-7.2958913347708503</v>
      </c>
      <c r="J51">
        <f>(Table2[[#This Row],[1M Return vs Nifty]]-AVERAGE(Table2[1M Return vs Nifty]))/_xlfn.STDEV.P(Table2[1M Return vs Nifty])</f>
        <v>-0.26914612097446272</v>
      </c>
      <c r="K51">
        <v>43.402573583836499</v>
      </c>
      <c r="L51">
        <f>(Table2[[#This Row],[6M Return vs Nifty]]-AVERAGE(Table2[6M Return vs Nifty]))/_xlfn.STDEV.P(Table2[6M Return vs Nifty])</f>
        <v>1.416108135310336</v>
      </c>
      <c r="M51">
        <v>-9.6445226027756004</v>
      </c>
      <c r="N51">
        <f>(Table2[[#This Row],[1W Return vs Nifty]]-AVERAGE(Table2[1W Return vs Nifty]))/_xlfn.STDEV.P(Table2[1W Return vs Nifty])</f>
        <v>-1.6863573593395424</v>
      </c>
      <c r="O51">
        <v>2035.97</v>
      </c>
      <c r="P51">
        <v>2035.9896477324201</v>
      </c>
      <c r="Q51">
        <v>1671.35160157214</v>
      </c>
      <c r="R51">
        <v>39.909524656999402</v>
      </c>
      <c r="S51" s="1">
        <f>(Table2[[#This Row],[Close Price]]-Table2[[#This Row],[20D EMA]])/Table2[[#This Row],[20D EMA]]</f>
        <v>-4.3870980417196684E-2</v>
      </c>
      <c r="T51" s="1">
        <f>(Table2[[#This Row],[Close Price]]-Table2[[#This Row],[50D EMA]])/Table2[[#This Row],[50D EMA]]</f>
        <v>-4.3880207265258861E-2</v>
      </c>
      <c r="U51" s="1">
        <f>(Table2[[#This Row],[Close Price]]-Table2[[#This Row],[200D EMA]])/Table2[[#This Row],[200D EMA]]</f>
        <v>0.16471602873321414</v>
      </c>
      <c r="V51">
        <v>1.0398241867087601</v>
      </c>
      <c r="W51">
        <v>1903.5</v>
      </c>
      <c r="X51">
        <v>1956.5</v>
      </c>
      <c r="Y51">
        <v>1890</v>
      </c>
      <c r="Z51">
        <v>2117.4</v>
      </c>
      <c r="AA51">
        <v>1890</v>
      </c>
      <c r="AB51">
        <v>2242.5500000000002</v>
      </c>
      <c r="AC51" s="1">
        <f>(Table2[[#This Row],[Close Price]]/Table2[[#This Row],[Day Low]])-1</f>
        <v>2.2668768058839106E-2</v>
      </c>
      <c r="AD51" s="1">
        <f>(Table2[[#This Row],[Day High]]/Table2[[#This Row],[Close Price]])-1</f>
        <v>5.0599748285515833E-3</v>
      </c>
      <c r="AE51" s="1">
        <f>(Table2[[#This Row],[Close Price]]/Table2[[#This Row],[Current Week Low]])-1</f>
        <v>2.9973544973544985E-2</v>
      </c>
      <c r="AF51" s="1">
        <f>(Table2[[#This Row],[Current Week High]]/Table2[[#This Row],[Close Price]])-1</f>
        <v>8.7714792078699366E-2</v>
      </c>
      <c r="AG51" s="1">
        <f>(Table2[[#This Row],[Close Price]]/Table2[[#This Row],[Current Month Low]])-1</f>
        <v>2.9973544973544985E-2</v>
      </c>
      <c r="AH51" s="1">
        <f>(Table2[[#This Row],[Current Month High]]/Table2[[#This Row],[Close Price]])-1</f>
        <v>0.15200472606786031</v>
      </c>
      <c r="AI51">
        <v>23.635476331132899</v>
      </c>
      <c r="AJ51">
        <v>119.19265848440401</v>
      </c>
      <c r="AK51" t="str">
        <f>IF(AND(Table2[[#This Row],[20D EMA]]&gt;Table2[[#This Row],[50D EMA]],Table2[[#This Row],[50D EMA]]&gt;Table2[[#This Row],[200D EMA]]),"Uptrend","Downtrend/NoTrend")</f>
        <v>Downtrend/NoTrend</v>
      </c>
      <c r="AL51">
        <v>0.18</v>
      </c>
      <c r="AM51" t="s">
        <v>3170</v>
      </c>
      <c r="AN51">
        <v>-7.37</v>
      </c>
      <c r="AO51" t="s">
        <v>3169</v>
      </c>
      <c r="AP51">
        <v>0.10468276334783801</v>
      </c>
      <c r="AQ51">
        <f>(Table2[[#This Row],[Sharpe Ratio]]-AVERAGE(Table2[Sharpe Ratio]))/_xlfn.STDEV.P(Table2[Sharpe Ratio])</f>
        <v>0.5450484405181415</v>
      </c>
      <c r="AR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">
        <f>_xlfn.RANK.AVG(Table2[[#This Row],[1Y Return vs Nifty Z-Score]],Table2[1Y Return vs Nifty Z-Score])</f>
        <v>49</v>
      </c>
      <c r="AT51">
        <f>_xlfn.RANK.AVG(Table2[[#This Row],[6M Return vs Nifty Z-Score]],Table2[6M Return vs Nifty Z-Score])</f>
        <v>58</v>
      </c>
      <c r="AU51">
        <f>_xlfn.RANK.AVG(Table2[[#This Row],[Sharpe Ratio Z-Score]],Table2[Sharpe Ratio Z-Score])</f>
        <v>214</v>
      </c>
      <c r="AV51">
        <f>(Table2[[#This Row],[Rank 1Y]]+Table2[[#This Row],[Rank 6M]]+Table2[[#This Row],[Rank Sharpe]])/3</f>
        <v>107</v>
      </c>
    </row>
    <row r="52" spans="1:48" hidden="1" x14ac:dyDescent="0.3">
      <c r="A52" t="s">
        <v>528</v>
      </c>
      <c r="B52" t="s">
        <v>529</v>
      </c>
      <c r="C52" t="s">
        <v>3131</v>
      </c>
      <c r="D52" t="s">
        <v>270</v>
      </c>
      <c r="E52">
        <v>37790.969960459901</v>
      </c>
      <c r="F52">
        <v>1837.95</v>
      </c>
      <c r="G52">
        <v>67.778240958072601</v>
      </c>
      <c r="H52">
        <f>(Table2[[#This Row],[1Y Return vs Nifty]]-AVERAGE(Table2[1Y Return vs Nifty]))/_xlfn.STDEV.P(Table2[1Y Return vs Nifty])</f>
        <v>1.0918954775119996</v>
      </c>
      <c r="I52">
        <v>-6.1421792596148101</v>
      </c>
      <c r="J52">
        <f>(Table2[[#This Row],[1M Return vs Nifty]]-AVERAGE(Table2[1M Return vs Nifty]))/_xlfn.STDEV.P(Table2[1M Return vs Nifty])</f>
        <v>-0.15513612452398803</v>
      </c>
      <c r="K52">
        <v>14.3721305268368</v>
      </c>
      <c r="L52">
        <f>(Table2[[#This Row],[6M Return vs Nifty]]-AVERAGE(Table2[6M Return vs Nifty]))/_xlfn.STDEV.P(Table2[6M Return vs Nifty])</f>
        <v>0.44672068009664584</v>
      </c>
      <c r="M52">
        <v>-0.85079303370997295</v>
      </c>
      <c r="N52">
        <f>(Table2[[#This Row],[1W Return vs Nifty]]-AVERAGE(Table2[1W Return vs Nifty]))/_xlfn.STDEV.P(Table2[1W Return vs Nifty])</f>
        <v>0.44277795055040925</v>
      </c>
      <c r="O52">
        <v>1841.36</v>
      </c>
      <c r="P52">
        <v>1858.0311404081499</v>
      </c>
      <c r="Q52">
        <v>1613.92553508122</v>
      </c>
      <c r="R52">
        <v>53.656611023126899</v>
      </c>
      <c r="S52" s="1">
        <f>(Table2[[#This Row],[Close Price]]-Table2[[#This Row],[20D EMA]])/Table2[[#This Row],[20D EMA]]</f>
        <v>-1.8518920797670497E-3</v>
      </c>
      <c r="T52" s="1">
        <f>(Table2[[#This Row],[Close Price]]-Table2[[#This Row],[50D EMA]])/Table2[[#This Row],[50D EMA]]</f>
        <v>-1.0807752341405142E-2</v>
      </c>
      <c r="U52" s="1">
        <f>(Table2[[#This Row],[Close Price]]-Table2[[#This Row],[200D EMA]])/Table2[[#This Row],[200D EMA]]</f>
        <v>0.13880718784680862</v>
      </c>
      <c r="V52">
        <v>0.73818253060273797</v>
      </c>
      <c r="W52">
        <v>1815.05</v>
      </c>
      <c r="X52">
        <v>1855.95</v>
      </c>
      <c r="Y52">
        <v>1781.3</v>
      </c>
      <c r="Z52">
        <v>1869.95</v>
      </c>
      <c r="AA52">
        <v>1730.1</v>
      </c>
      <c r="AB52">
        <v>1931.1</v>
      </c>
      <c r="AC52" s="1">
        <f>(Table2[[#This Row],[Close Price]]/Table2[[#This Row],[Day Low]])-1</f>
        <v>1.2616732321423685E-2</v>
      </c>
      <c r="AD52" s="1">
        <f>(Table2[[#This Row],[Day High]]/Table2[[#This Row],[Close Price]])-1</f>
        <v>9.793519954296892E-3</v>
      </c>
      <c r="AE52" s="1">
        <f>(Table2[[#This Row],[Close Price]]/Table2[[#This Row],[Current Week Low]])-1</f>
        <v>3.1802616066917366E-2</v>
      </c>
      <c r="AF52" s="1">
        <f>(Table2[[#This Row],[Current Week High]]/Table2[[#This Row],[Close Price]])-1</f>
        <v>1.7410702140972178E-2</v>
      </c>
      <c r="AG52" s="1">
        <f>(Table2[[#This Row],[Close Price]]/Table2[[#This Row],[Current Month Low]])-1</f>
        <v>6.2337437142361729E-2</v>
      </c>
      <c r="AH52" s="1">
        <f>(Table2[[#This Row],[Current Month High]]/Table2[[#This Row],[Close Price]])-1</f>
        <v>5.0681465763486422E-2</v>
      </c>
      <c r="AI52">
        <v>19.6740934192986</v>
      </c>
      <c r="AJ52">
        <v>103.86556486051801</v>
      </c>
      <c r="AK52" t="str">
        <f>IF(AND(Table2[[#This Row],[20D EMA]]&gt;Table2[[#This Row],[50D EMA]],Table2[[#This Row],[50D EMA]]&gt;Table2[[#This Row],[200D EMA]]),"Uptrend","Downtrend/NoTrend")</f>
        <v>Downtrend/NoTrend</v>
      </c>
      <c r="AL52">
        <v>0.17</v>
      </c>
      <c r="AM52" t="s">
        <v>3170</v>
      </c>
      <c r="AN52">
        <v>-0.11</v>
      </c>
      <c r="AO52" t="s">
        <v>3169</v>
      </c>
      <c r="AP52">
        <v>0.175697687464756</v>
      </c>
      <c r="AQ52">
        <f>(Table2[[#This Row],[Sharpe Ratio]]-AVERAGE(Table2[Sharpe Ratio]))/_xlfn.STDEV.P(Table2[Sharpe Ratio])</f>
        <v>1.3743286624319546</v>
      </c>
      <c r="AR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">
        <f>_xlfn.RANK.AVG(Table2[[#This Row],[1Y Return vs Nifty Z-Score]],Table2[1Y Return vs Nifty Z-Score])</f>
        <v>89</v>
      </c>
      <c r="AT52">
        <f>_xlfn.RANK.AVG(Table2[[#This Row],[6M Return vs Nifty Z-Score]],Table2[6M Return vs Nifty Z-Score])</f>
        <v>188</v>
      </c>
      <c r="AU52">
        <f>_xlfn.RANK.AVG(Table2[[#This Row],[Sharpe Ratio Z-Score]],Table2[Sharpe Ratio Z-Score])</f>
        <v>54</v>
      </c>
      <c r="AV52">
        <f>(Table2[[#This Row],[Rank 1Y]]+Table2[[#This Row],[Rank 6M]]+Table2[[#This Row],[Rank Sharpe]])/3</f>
        <v>110.33333333333333</v>
      </c>
    </row>
    <row r="53" spans="1:48" hidden="1" x14ac:dyDescent="0.3">
      <c r="A53" t="s">
        <v>532</v>
      </c>
      <c r="B53" t="s">
        <v>533</v>
      </c>
      <c r="C53" t="s">
        <v>3132</v>
      </c>
      <c r="D53" t="s">
        <v>232</v>
      </c>
      <c r="E53">
        <v>37378.2238401</v>
      </c>
      <c r="F53">
        <v>9305.4</v>
      </c>
      <c r="G53">
        <v>46.162235541543403</v>
      </c>
      <c r="H53">
        <f>(Table2[[#This Row],[1Y Return vs Nifty]]-AVERAGE(Table2[1Y Return vs Nifty]))/_xlfn.STDEV.P(Table2[1Y Return vs Nifty])</f>
        <v>0.65954984156804863</v>
      </c>
      <c r="I53">
        <v>-0.220472541173549</v>
      </c>
      <c r="J53">
        <f>(Table2[[#This Row],[1M Return vs Nifty]]-AVERAGE(Table2[1M Return vs Nifty]))/_xlfn.STDEV.P(Table2[1M Return vs Nifty])</f>
        <v>0.43004780176795798</v>
      </c>
      <c r="K53">
        <v>12.6700815594566</v>
      </c>
      <c r="L53">
        <f>(Table2[[#This Row],[6M Return vs Nifty]]-AVERAGE(Table2[6M Return vs Nifty]))/_xlfn.STDEV.P(Table2[6M Return vs Nifty])</f>
        <v>0.3898856909131117</v>
      </c>
      <c r="M53">
        <v>5.1056372940834702</v>
      </c>
      <c r="N53">
        <f>(Table2[[#This Row],[1W Return vs Nifty]]-AVERAGE(Table2[1W Return vs Nifty]))/_xlfn.STDEV.P(Table2[1W Return vs Nifty])</f>
        <v>1.8849471726307652</v>
      </c>
      <c r="O53">
        <v>9347.4500000000007</v>
      </c>
      <c r="P53">
        <v>9421.4606627817702</v>
      </c>
      <c r="Q53">
        <v>8212.8751225231499</v>
      </c>
      <c r="R53">
        <v>51.088987754553997</v>
      </c>
      <c r="S53" s="1">
        <f>(Table2[[#This Row],[Close Price]]-Table2[[#This Row],[20D EMA]])/Table2[[#This Row],[20D EMA]]</f>
        <v>-4.4985530813217607E-3</v>
      </c>
      <c r="T53" s="1">
        <f>(Table2[[#This Row],[Close Price]]-Table2[[#This Row],[50D EMA]])/Table2[[#This Row],[50D EMA]]</f>
        <v>-1.2318754695888381E-2</v>
      </c>
      <c r="U53" s="1">
        <f>(Table2[[#This Row],[Close Price]]-Table2[[#This Row],[200D EMA]])/Table2[[#This Row],[200D EMA]]</f>
        <v>0.13302587232584215</v>
      </c>
      <c r="V53">
        <v>1.2280806288421999</v>
      </c>
      <c r="W53">
        <v>9277.2000000000007</v>
      </c>
      <c r="X53">
        <v>9576.35</v>
      </c>
      <c r="Y53">
        <v>8692.5</v>
      </c>
      <c r="Z53">
        <v>9689</v>
      </c>
      <c r="AA53">
        <v>8574.35</v>
      </c>
      <c r="AB53">
        <v>10263.200000000001</v>
      </c>
      <c r="AC53" s="1">
        <f>(Table2[[#This Row],[Close Price]]/Table2[[#This Row],[Day Low]])-1</f>
        <v>3.039710257405126E-3</v>
      </c>
      <c r="AD53" s="1">
        <f>(Table2[[#This Row],[Day High]]/Table2[[#This Row],[Close Price]])-1</f>
        <v>2.9117501665699486E-2</v>
      </c>
      <c r="AE53" s="1">
        <f>(Table2[[#This Row],[Close Price]]/Table2[[#This Row],[Current Week Low]])-1</f>
        <v>7.0509059534081153E-2</v>
      </c>
      <c r="AF53" s="1">
        <f>(Table2[[#This Row],[Current Week High]]/Table2[[#This Row],[Close Price]])-1</f>
        <v>4.1223375674339646E-2</v>
      </c>
      <c r="AG53" s="1">
        <f>(Table2[[#This Row],[Close Price]]/Table2[[#This Row],[Current Month Low]])-1</f>
        <v>8.5260107180135991E-2</v>
      </c>
      <c r="AH53" s="1">
        <f>(Table2[[#This Row],[Current Month High]]/Table2[[#This Row],[Close Price]])-1</f>
        <v>0.10292948180626316</v>
      </c>
      <c r="AI53">
        <v>18.210931287209501</v>
      </c>
      <c r="AJ53">
        <v>80.652300524170002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0.16</v>
      </c>
      <c r="AM53" t="s">
        <v>3170</v>
      </c>
      <c r="AN53">
        <v>-3.29</v>
      </c>
      <c r="AO53" t="s">
        <v>3169</v>
      </c>
      <c r="AP53">
        <v>0.274586879772524</v>
      </c>
      <c r="AQ53">
        <f>(Table2[[#This Row],[Sharpe Ratio]]-AVERAGE(Table2[Sharpe Ratio]))/_xlfn.STDEV.P(Table2[Sharpe Ratio])</f>
        <v>2.5291120035624561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134</v>
      </c>
      <c r="AT53">
        <f>_xlfn.RANK.AVG(Table2[[#This Row],[6M Return vs Nifty Z-Score]],Table2[6M Return vs Nifty Z-Score])</f>
        <v>204</v>
      </c>
      <c r="AU53">
        <f>_xlfn.RANK.AVG(Table2[[#This Row],[Sharpe Ratio Z-Score]],Table2[Sharpe Ratio Z-Score])</f>
        <v>3</v>
      </c>
      <c r="AV53">
        <f>(Table2[[#This Row],[Rank 1Y]]+Table2[[#This Row],[Rank 6M]]+Table2[[#This Row],[Rank Sharpe]])/3</f>
        <v>113.66666666666667</v>
      </c>
    </row>
    <row r="54" spans="1:48" x14ac:dyDescent="0.3">
      <c r="A54" t="s">
        <v>717</v>
      </c>
      <c r="B54" t="s">
        <v>718</v>
      </c>
      <c r="C54" t="s">
        <v>3134</v>
      </c>
      <c r="D54" t="s">
        <v>719</v>
      </c>
      <c r="E54">
        <v>23741.819283000001</v>
      </c>
      <c r="F54">
        <v>344.4</v>
      </c>
      <c r="G54">
        <v>85.001868499829101</v>
      </c>
      <c r="H54">
        <f>(Table2[[#This Row],[1Y Return vs Nifty]]-AVERAGE(Table2[1Y Return vs Nifty]))/_xlfn.STDEV.P(Table2[1Y Return vs Nifty])</f>
        <v>1.4363883687428778</v>
      </c>
      <c r="I54">
        <v>5.6572024402991401</v>
      </c>
      <c r="J54">
        <f>(Table2[[#This Row],[1M Return vs Nifty]]-AVERAGE(Table2[1M Return vs Nifty]))/_xlfn.STDEV.P(Table2[1M Return vs Nifty])</f>
        <v>1.010880505355733</v>
      </c>
      <c r="K54">
        <v>66.923563839524107</v>
      </c>
      <c r="L54">
        <f>(Table2[[#This Row],[6M Return vs Nifty]]-AVERAGE(Table2[6M Return vs Nifty]))/_xlfn.STDEV.P(Table2[6M Return vs Nifty])</f>
        <v>2.2015233920909019</v>
      </c>
      <c r="M54">
        <v>-2.81378879505866</v>
      </c>
      <c r="N54">
        <f>(Table2[[#This Row],[1W Return vs Nifty]]-AVERAGE(Table2[1W Return vs Nifty]))/_xlfn.STDEV.P(Table2[1W Return vs Nifty])</f>
        <v>-3.2502026599932787E-2</v>
      </c>
      <c r="O54">
        <v>346.45</v>
      </c>
      <c r="P54">
        <v>332.40859303983501</v>
      </c>
      <c r="Q54">
        <v>267.25344521677903</v>
      </c>
      <c r="R54">
        <v>45.874918279982502</v>
      </c>
      <c r="S54" s="1">
        <f>(Table2[[#This Row],[Close Price]]-Table2[[#This Row],[20D EMA]])/Table2[[#This Row],[20D EMA]]</f>
        <v>-5.9171597633136423E-3</v>
      </c>
      <c r="T54" s="1">
        <f>(Table2[[#This Row],[Close Price]]-Table2[[#This Row],[50D EMA]])/Table2[[#This Row],[50D EMA]]</f>
        <v>3.6074298953902031E-2</v>
      </c>
      <c r="U54" s="1">
        <f>(Table2[[#This Row],[Close Price]]-Table2[[#This Row],[200D EMA]])/Table2[[#This Row],[200D EMA]]</f>
        <v>0.28866439764937196</v>
      </c>
      <c r="V54">
        <v>0.66811641397628097</v>
      </c>
      <c r="W54">
        <v>337.2</v>
      </c>
      <c r="X54">
        <v>347.05</v>
      </c>
      <c r="Y54">
        <v>334.65</v>
      </c>
      <c r="Z54">
        <v>352.05</v>
      </c>
      <c r="AA54">
        <v>334.65</v>
      </c>
      <c r="AB54">
        <v>390.85</v>
      </c>
      <c r="AC54" s="1">
        <f>(Table2[[#This Row],[Close Price]]/Table2[[#This Row],[Day Low]])-1</f>
        <v>2.1352313167259718E-2</v>
      </c>
      <c r="AD54" s="1">
        <f>(Table2[[#This Row],[Day High]]/Table2[[#This Row],[Close Price]])-1</f>
        <v>7.6945412311266725E-3</v>
      </c>
      <c r="AE54" s="1">
        <f>(Table2[[#This Row],[Close Price]]/Table2[[#This Row],[Current Week Low]])-1</f>
        <v>2.9134917077543676E-2</v>
      </c>
      <c r="AF54" s="1">
        <f>(Table2[[#This Row],[Current Week High]]/Table2[[#This Row],[Close Price]])-1</f>
        <v>2.2212543554007036E-2</v>
      </c>
      <c r="AG54" s="1">
        <f>(Table2[[#This Row],[Close Price]]/Table2[[#This Row],[Current Month Low]])-1</f>
        <v>2.9134917077543676E-2</v>
      </c>
      <c r="AH54" s="1">
        <f>(Table2[[#This Row],[Current Month High]]/Table2[[#This Row],[Close Price]])-1</f>
        <v>0.13487224157955868</v>
      </c>
      <c r="AI54">
        <v>13.487224157955801</v>
      </c>
      <c r="AJ54">
        <v>108.033826638477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0.09</v>
      </c>
      <c r="AM54" t="s">
        <v>3170</v>
      </c>
      <c r="AN54">
        <v>-4.1100000000000003</v>
      </c>
      <c r="AO54" t="s">
        <v>3169</v>
      </c>
      <c r="AP54">
        <v>8.5796985723479005E-2</v>
      </c>
      <c r="AQ54">
        <f>(Table2[[#This Row],[Sharpe Ratio]]-AVERAGE(Table2[Sharpe Ratio]))/_xlfn.STDEV.P(Table2[Sharpe Ratio])</f>
        <v>0.32450885599984619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4.9407990955894254</v>
      </c>
      <c r="AS54">
        <f>_xlfn.RANK.AVG(Table2[[#This Row],[1Y Return vs Nifty Z-Score]],Table2[1Y Return vs Nifty Z-Score])</f>
        <v>58</v>
      </c>
      <c r="AT54">
        <f>_xlfn.RANK.AVG(Table2[[#This Row],[6M Return vs Nifty Z-Score]],Table2[6M Return vs Nifty Z-Score])</f>
        <v>24</v>
      </c>
      <c r="AU54">
        <f>_xlfn.RANK.AVG(Table2[[#This Row],[Sharpe Ratio Z-Score]],Table2[Sharpe Ratio Z-Score])</f>
        <v>266</v>
      </c>
      <c r="AV54">
        <f>(Table2[[#This Row],[Rank 1Y]]+Table2[[#This Row],[Rank 6M]]+Table2[[#This Row],[Rank Sharpe]])/3</f>
        <v>116</v>
      </c>
    </row>
    <row r="55" spans="1:48" hidden="1" x14ac:dyDescent="0.3">
      <c r="A55" t="s">
        <v>958</v>
      </c>
      <c r="B55" t="s">
        <v>959</v>
      </c>
      <c r="C55" t="s">
        <v>3137</v>
      </c>
      <c r="D55" t="s">
        <v>280</v>
      </c>
      <c r="E55">
        <v>14849.37884136</v>
      </c>
      <c r="F55">
        <v>393.4</v>
      </c>
      <c r="G55">
        <v>41.288187354526102</v>
      </c>
      <c r="H55">
        <f>(Table2[[#This Row],[1Y Return vs Nifty]]-AVERAGE(Table2[1Y Return vs Nifty]))/_xlfn.STDEV.P(Table2[1Y Return vs Nifty])</f>
        <v>0.56206312177725504</v>
      </c>
      <c r="I55">
        <v>-14.770028460045801</v>
      </c>
      <c r="J55">
        <f>(Table2[[#This Row],[1M Return vs Nifty]]-AVERAGE(Table2[1M Return vs Nifty]))/_xlfn.STDEV.P(Table2[1M Return vs Nifty])</f>
        <v>-1.0077414477224362</v>
      </c>
      <c r="K55">
        <v>42.798421651865702</v>
      </c>
      <c r="L55">
        <f>(Table2[[#This Row],[6M Return vs Nifty]]-AVERAGE(Table2[6M Return vs Nifty]))/_xlfn.STDEV.P(Table2[6M Return vs Nifty])</f>
        <v>1.3959342336325111</v>
      </c>
      <c r="M55">
        <v>-4.2002006106059202</v>
      </c>
      <c r="N55">
        <f>(Table2[[#This Row],[1W Return vs Nifty]]-AVERAGE(Table2[1W Return vs Nifty]))/_xlfn.STDEV.P(Table2[1W Return vs Nifty])</f>
        <v>-0.36817966227732313</v>
      </c>
      <c r="O55">
        <v>417.78</v>
      </c>
      <c r="P55">
        <v>439.09492840875902</v>
      </c>
      <c r="Q55">
        <v>364.11448756979303</v>
      </c>
      <c r="R55">
        <v>39.280481741498498</v>
      </c>
      <c r="S55" s="1">
        <f>(Table2[[#This Row],[Close Price]]-Table2[[#This Row],[20D EMA]])/Table2[[#This Row],[20D EMA]]</f>
        <v>-5.8356072574082048E-2</v>
      </c>
      <c r="T55" s="1">
        <f>(Table2[[#This Row],[Close Price]]-Table2[[#This Row],[50D EMA]])/Table2[[#This Row],[50D EMA]]</f>
        <v>-0.10406617214722429</v>
      </c>
      <c r="U55" s="1">
        <f>(Table2[[#This Row],[Close Price]]-Table2[[#This Row],[200D EMA]])/Table2[[#This Row],[200D EMA]]</f>
        <v>8.0429407315449203E-2</v>
      </c>
      <c r="V55">
        <v>0.40015084168085102</v>
      </c>
      <c r="W55">
        <v>384.05</v>
      </c>
      <c r="X55">
        <v>397.45</v>
      </c>
      <c r="Y55">
        <v>381.55</v>
      </c>
      <c r="Z55">
        <v>404.85</v>
      </c>
      <c r="AA55">
        <v>381.55</v>
      </c>
      <c r="AB55">
        <v>448.9</v>
      </c>
      <c r="AC55" s="1">
        <f>(Table2[[#This Row],[Close Price]]/Table2[[#This Row],[Day Low]])-1</f>
        <v>2.4345788308813843E-2</v>
      </c>
      <c r="AD55" s="1">
        <f>(Table2[[#This Row],[Day High]]/Table2[[#This Row],[Close Price]])-1</f>
        <v>1.0294865277071796E-2</v>
      </c>
      <c r="AE55" s="1">
        <f>(Table2[[#This Row],[Close Price]]/Table2[[#This Row],[Current Week Low]])-1</f>
        <v>3.1057528502162146E-2</v>
      </c>
      <c r="AF55" s="1">
        <f>(Table2[[#This Row],[Current Week High]]/Table2[[#This Row],[Close Price]])-1</f>
        <v>2.9105236400610135E-2</v>
      </c>
      <c r="AG55" s="1">
        <f>(Table2[[#This Row],[Close Price]]/Table2[[#This Row],[Current Month Low]])-1</f>
        <v>3.1057528502162146E-2</v>
      </c>
      <c r="AH55" s="1">
        <f>(Table2[[#This Row],[Current Month High]]/Table2[[#This Row],[Close Price]])-1</f>
        <v>0.14107778342653798</v>
      </c>
      <c r="AI55">
        <v>48.5510930350788</v>
      </c>
      <c r="AJ55">
        <v>88.229665071770299</v>
      </c>
      <c r="AK55" t="str">
        <f>IF(AND(Table2[[#This Row],[20D EMA]]&gt;Table2[[#This Row],[50D EMA]],Table2[[#This Row],[50D EMA]]&gt;Table2[[#This Row],[200D EMA]]),"Uptrend","Downtrend/NoTrend")</f>
        <v>Downtrend/NoTrend</v>
      </c>
      <c r="AL55">
        <v>-0.11</v>
      </c>
      <c r="AM55" t="s">
        <v>3169</v>
      </c>
      <c r="AN55">
        <v>-5.86</v>
      </c>
      <c r="AO55" t="s">
        <v>3169</v>
      </c>
      <c r="AP55">
        <v>0.13702671900225399</v>
      </c>
      <c r="AQ55">
        <f>(Table2[[#This Row],[Sharpe Ratio]]-AVERAGE(Table2[Sharpe Ratio]))/_xlfn.STDEV.P(Table2[Sharpe Ratio])</f>
        <v>0.92274655195320998</v>
      </c>
      <c r="AR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">
        <f>_xlfn.RANK.AVG(Table2[[#This Row],[1Y Return vs Nifty Z-Score]],Table2[1Y Return vs Nifty Z-Score])</f>
        <v>160</v>
      </c>
      <c r="AT55">
        <f>_xlfn.RANK.AVG(Table2[[#This Row],[6M Return vs Nifty Z-Score]],Table2[6M Return vs Nifty Z-Score])</f>
        <v>59</v>
      </c>
      <c r="AU55">
        <f>_xlfn.RANK.AVG(Table2[[#This Row],[Sharpe Ratio Z-Score]],Table2[Sharpe Ratio Z-Score])</f>
        <v>130</v>
      </c>
      <c r="AV55">
        <f>(Table2[[#This Row],[Rank 1Y]]+Table2[[#This Row],[Rank 6M]]+Table2[[#This Row],[Rank Sharpe]])/3</f>
        <v>116.33333333333333</v>
      </c>
    </row>
    <row r="56" spans="1:48" x14ac:dyDescent="0.3">
      <c r="A56" t="s">
        <v>418</v>
      </c>
      <c r="B56" t="s">
        <v>419</v>
      </c>
      <c r="C56" t="s">
        <v>3137</v>
      </c>
      <c r="D56" t="s">
        <v>414</v>
      </c>
      <c r="E56">
        <v>53215.377595904902</v>
      </c>
      <c r="F56">
        <v>1806.45</v>
      </c>
      <c r="G56">
        <v>40.101940082224203</v>
      </c>
      <c r="H56">
        <f>(Table2[[#This Row],[1Y Return vs Nifty]]-AVERAGE(Table2[1Y Return vs Nifty]))/_xlfn.STDEV.P(Table2[1Y Return vs Nifty])</f>
        <v>0.53833677542197689</v>
      </c>
      <c r="I56">
        <v>13.454174992061199</v>
      </c>
      <c r="J56">
        <f>(Table2[[#This Row],[1M Return vs Nifty]]-AVERAGE(Table2[1M Return vs Nifty]))/_xlfn.STDEV.P(Table2[1M Return vs Nifty])</f>
        <v>1.7813784762906495</v>
      </c>
      <c r="K56">
        <v>39.922115030727802</v>
      </c>
      <c r="L56">
        <f>(Table2[[#This Row],[6M Return vs Nifty]]-AVERAGE(Table2[6M Return vs Nifty]))/_xlfn.STDEV.P(Table2[6M Return vs Nifty])</f>
        <v>1.299888315545606</v>
      </c>
      <c r="M56">
        <v>1.2499054470673401</v>
      </c>
      <c r="N56">
        <f>(Table2[[#This Row],[1W Return vs Nifty]]-AVERAGE(Table2[1W Return vs Nifty]))/_xlfn.STDEV.P(Table2[1W Return vs Nifty])</f>
        <v>0.9513984710846104</v>
      </c>
      <c r="O56">
        <v>1711.31</v>
      </c>
      <c r="P56">
        <v>1677.80403553253</v>
      </c>
      <c r="Q56">
        <v>1493.99865787355</v>
      </c>
      <c r="R56">
        <v>71.983909480395198</v>
      </c>
      <c r="S56" s="1">
        <f>(Table2[[#This Row],[Close Price]]-Table2[[#This Row],[20D EMA]])/Table2[[#This Row],[20D EMA]]</f>
        <v>5.5594836704045497E-2</v>
      </c>
      <c r="T56" s="1">
        <f>(Table2[[#This Row],[Close Price]]-Table2[[#This Row],[50D EMA]])/Table2[[#This Row],[50D EMA]]</f>
        <v>7.6675202671471848E-2</v>
      </c>
      <c r="U56" s="1">
        <f>(Table2[[#This Row],[Close Price]]-Table2[[#This Row],[200D EMA]])/Table2[[#This Row],[200D EMA]]</f>
        <v>0.20913763240669225</v>
      </c>
      <c r="V56">
        <v>1.04029115807645</v>
      </c>
      <c r="W56">
        <v>1768</v>
      </c>
      <c r="X56">
        <v>1815</v>
      </c>
      <c r="Y56">
        <v>1695.05</v>
      </c>
      <c r="Z56">
        <v>1815</v>
      </c>
      <c r="AA56">
        <v>1623</v>
      </c>
      <c r="AB56">
        <v>1815</v>
      </c>
      <c r="AC56" s="1">
        <f>(Table2[[#This Row],[Close Price]]/Table2[[#This Row],[Day Low]])-1</f>
        <v>2.174773755656112E-2</v>
      </c>
      <c r="AD56" s="1">
        <f>(Table2[[#This Row],[Day High]]/Table2[[#This Row],[Close Price]])-1</f>
        <v>4.7330399402141232E-3</v>
      </c>
      <c r="AE56" s="1">
        <f>(Table2[[#This Row],[Close Price]]/Table2[[#This Row],[Current Week Low]])-1</f>
        <v>6.5720775198371717E-2</v>
      </c>
      <c r="AF56" s="1">
        <f>(Table2[[#This Row],[Current Week High]]/Table2[[#This Row],[Close Price]])-1</f>
        <v>4.7330399402141232E-3</v>
      </c>
      <c r="AG56" s="1">
        <f>(Table2[[#This Row],[Close Price]]/Table2[[#This Row],[Current Month Low]])-1</f>
        <v>0.11303142329020344</v>
      </c>
      <c r="AH56" s="1">
        <f>(Table2[[#This Row],[Current Month High]]/Table2[[#This Row],[Close Price]])-1</f>
        <v>4.7330399402141232E-3</v>
      </c>
      <c r="AI56">
        <v>0.47330399402141199</v>
      </c>
      <c r="AJ56">
        <v>76.3078274448565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0.19</v>
      </c>
      <c r="AM56" t="s">
        <v>3170</v>
      </c>
      <c r="AN56">
        <v>10.52</v>
      </c>
      <c r="AO56" t="s">
        <v>3170</v>
      </c>
      <c r="AP56">
        <v>0.14171638958618499</v>
      </c>
      <c r="AQ56">
        <f>(Table2[[#This Row],[Sharpe Ratio]]-AVERAGE(Table2[Sharpe Ratio]))/_xlfn.STDEV.P(Table2[Sharpe Ratio])</f>
        <v>0.97751040773290632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5.5485124460757493</v>
      </c>
      <c r="AS56">
        <f>_xlfn.RANK.AVG(Table2[[#This Row],[1Y Return vs Nifty Z-Score]],Table2[1Y Return vs Nifty Z-Score])</f>
        <v>169</v>
      </c>
      <c r="AT56">
        <f>_xlfn.RANK.AVG(Table2[[#This Row],[6M Return vs Nifty Z-Score]],Table2[6M Return vs Nifty Z-Score])</f>
        <v>66</v>
      </c>
      <c r="AU56">
        <f>_xlfn.RANK.AVG(Table2[[#This Row],[Sharpe Ratio Z-Score]],Table2[Sharpe Ratio Z-Score])</f>
        <v>118</v>
      </c>
      <c r="AV56">
        <f>(Table2[[#This Row],[Rank 1Y]]+Table2[[#This Row],[Rank 6M]]+Table2[[#This Row],[Rank Sharpe]])/3</f>
        <v>117.66666666666667</v>
      </c>
    </row>
    <row r="57" spans="1:48" x14ac:dyDescent="0.3">
      <c r="A57" t="s">
        <v>1445</v>
      </c>
      <c r="B57" t="s">
        <v>1446</v>
      </c>
      <c r="C57" t="s">
        <v>3132</v>
      </c>
      <c r="D57" t="s">
        <v>175</v>
      </c>
      <c r="E57">
        <v>7029.0434580600004</v>
      </c>
      <c r="F57">
        <v>450.05</v>
      </c>
      <c r="G57">
        <v>41.129885970440597</v>
      </c>
      <c r="H57">
        <f>(Table2[[#This Row],[1Y Return vs Nifty]]-AVERAGE(Table2[1Y Return vs Nifty]))/_xlfn.STDEV.P(Table2[1Y Return vs Nifty])</f>
        <v>0.55889690714812101</v>
      </c>
      <c r="I57">
        <v>12.250083503462299</v>
      </c>
      <c r="J57">
        <f>(Table2[[#This Row],[1M Return vs Nifty]]-AVERAGE(Table2[1M Return vs Nifty]))/_xlfn.STDEV.P(Table2[1M Return vs Nifty])</f>
        <v>1.6623899788159739</v>
      </c>
      <c r="K57">
        <v>22.0242108529871</v>
      </c>
      <c r="L57">
        <f>(Table2[[#This Row],[6M Return vs Nifty]]-AVERAGE(Table2[6M Return vs Nifty]))/_xlfn.STDEV.P(Table2[6M Return vs Nifty])</f>
        <v>0.70223971092552695</v>
      </c>
      <c r="M57">
        <v>9.9147637309540695</v>
      </c>
      <c r="N57">
        <f>(Table2[[#This Row],[1W Return vs Nifty]]-AVERAGE(Table2[1W Return vs Nifty]))/_xlfn.STDEV.P(Table2[1W Return vs Nifty])</f>
        <v>3.0493315019471843</v>
      </c>
      <c r="O57">
        <v>419.92</v>
      </c>
      <c r="P57">
        <v>411.05585944184497</v>
      </c>
      <c r="Q57">
        <v>365.32706404003602</v>
      </c>
      <c r="R57">
        <v>70.704345448548807</v>
      </c>
      <c r="S57" s="1">
        <f>(Table2[[#This Row],[Close Price]]-Table2[[#This Row],[20D EMA]])/Table2[[#This Row],[20D EMA]]</f>
        <v>7.1751762240426731E-2</v>
      </c>
      <c r="T57" s="1">
        <f>(Table2[[#This Row],[Close Price]]-Table2[[#This Row],[50D EMA]])/Table2[[#This Row],[50D EMA]]</f>
        <v>9.486336142027875E-2</v>
      </c>
      <c r="U57" s="1">
        <f>(Table2[[#This Row],[Close Price]]-Table2[[#This Row],[200D EMA]])/Table2[[#This Row],[200D EMA]]</f>
        <v>0.23190982628836732</v>
      </c>
      <c r="V57">
        <v>1.1992206037381701</v>
      </c>
      <c r="W57">
        <v>441.1</v>
      </c>
      <c r="X57">
        <v>464.7</v>
      </c>
      <c r="Y57">
        <v>400.5</v>
      </c>
      <c r="Z57">
        <v>464.7</v>
      </c>
      <c r="AA57">
        <v>400.05</v>
      </c>
      <c r="AB57">
        <v>464.7</v>
      </c>
      <c r="AC57" s="1">
        <f>(Table2[[#This Row],[Close Price]]/Table2[[#This Row],[Day Low]])-1</f>
        <v>2.0290183631829439E-2</v>
      </c>
      <c r="AD57" s="1">
        <f>(Table2[[#This Row],[Day High]]/Table2[[#This Row],[Close Price]])-1</f>
        <v>3.2551938673480718E-2</v>
      </c>
      <c r="AE57" s="1">
        <f>(Table2[[#This Row],[Close Price]]/Table2[[#This Row],[Current Week Low]])-1</f>
        <v>0.12372034956304612</v>
      </c>
      <c r="AF57" s="1">
        <f>(Table2[[#This Row],[Current Week High]]/Table2[[#This Row],[Close Price]])-1</f>
        <v>3.2551938673480718E-2</v>
      </c>
      <c r="AG57" s="1">
        <f>(Table2[[#This Row],[Close Price]]/Table2[[#This Row],[Current Month Low]])-1</f>
        <v>0.12498437695288089</v>
      </c>
      <c r="AH57" s="1">
        <f>(Table2[[#This Row],[Current Month High]]/Table2[[#This Row],[Close Price]])-1</f>
        <v>3.2551938673480718E-2</v>
      </c>
      <c r="AI57">
        <v>3.25519386734807</v>
      </c>
      <c r="AJ57">
        <v>75.150807550107004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0.15</v>
      </c>
      <c r="AM57" t="s">
        <v>3170</v>
      </c>
      <c r="AN57">
        <v>8.6199999999999992</v>
      </c>
      <c r="AO57" t="s">
        <v>3170</v>
      </c>
      <c r="AP57">
        <v>0.17533205398677301</v>
      </c>
      <c r="AQ57">
        <f>(Table2[[#This Row],[Sharpe Ratio]]-AVERAGE(Table2[Sharpe Ratio]))/_xlfn.STDEV.P(Table2[Sharpe Ratio])</f>
        <v>1.3700589597528157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7.342917058589622</v>
      </c>
      <c r="AS57">
        <f>_xlfn.RANK.AVG(Table2[[#This Row],[1Y Return vs Nifty Z-Score]],Table2[1Y Return vs Nifty Z-Score])</f>
        <v>162</v>
      </c>
      <c r="AT57">
        <f>_xlfn.RANK.AVG(Table2[[#This Row],[6M Return vs Nifty Z-Score]],Table2[6M Return vs Nifty Z-Score])</f>
        <v>135</v>
      </c>
      <c r="AU57">
        <f>_xlfn.RANK.AVG(Table2[[#This Row],[Sharpe Ratio Z-Score]],Table2[Sharpe Ratio Z-Score])</f>
        <v>56</v>
      </c>
      <c r="AV57">
        <f>(Table2[[#This Row],[Rank 1Y]]+Table2[[#This Row],[Rank 6M]]+Table2[[#This Row],[Rank Sharpe]])/3</f>
        <v>117.66666666666667</v>
      </c>
    </row>
    <row r="58" spans="1:48" x14ac:dyDescent="0.3">
      <c r="A58" t="s">
        <v>1302</v>
      </c>
      <c r="B58" t="s">
        <v>1303</v>
      </c>
      <c r="C58" t="s">
        <v>3127</v>
      </c>
      <c r="D58" t="s">
        <v>51</v>
      </c>
      <c r="E58">
        <v>8517.0286279649899</v>
      </c>
      <c r="F58">
        <v>2080.65</v>
      </c>
      <c r="G58">
        <v>69.0909482426583</v>
      </c>
      <c r="H58">
        <f>(Table2[[#This Row],[1Y Return vs Nifty]]-AVERAGE(Table2[1Y Return vs Nifty]))/_xlfn.STDEV.P(Table2[1Y Return vs Nifty])</f>
        <v>1.1181511734570273</v>
      </c>
      <c r="I58">
        <v>34.587457697471102</v>
      </c>
      <c r="J58">
        <f>(Table2[[#This Row],[1M Return vs Nifty]]-AVERAGE(Table2[1M Return vs Nifty]))/_xlfn.STDEV.P(Table2[1M Return vs Nifty])</f>
        <v>3.8697725722827432</v>
      </c>
      <c r="K58">
        <v>66.2239286601652</v>
      </c>
      <c r="L58">
        <f>(Table2[[#This Row],[6M Return vs Nifty]]-AVERAGE(Table2[6M Return vs Nifty]))/_xlfn.STDEV.P(Table2[6M Return vs Nifty])</f>
        <v>2.1781611042758295</v>
      </c>
      <c r="M58">
        <v>1.52201905776491</v>
      </c>
      <c r="N58">
        <f>(Table2[[#This Row],[1W Return vs Nifty]]-AVERAGE(Table2[1W Return vs Nifty]))/_xlfn.STDEV.P(Table2[1W Return vs Nifty])</f>
        <v>1.0172825413516706</v>
      </c>
      <c r="O58">
        <v>1949.41</v>
      </c>
      <c r="P58">
        <v>1774.0138897377501</v>
      </c>
      <c r="Q58">
        <v>1449.5624538511299</v>
      </c>
      <c r="R58">
        <v>62.633951168590201</v>
      </c>
      <c r="S58" s="1">
        <f>(Table2[[#This Row],[Close Price]]-Table2[[#This Row],[20D EMA]])/Table2[[#This Row],[20D EMA]]</f>
        <v>6.7322933605552457E-2</v>
      </c>
      <c r="T58" s="1">
        <f>(Table2[[#This Row],[Close Price]]-Table2[[#This Row],[50D EMA]])/Table2[[#This Row],[50D EMA]]</f>
        <v>0.17284876518502318</v>
      </c>
      <c r="U58" s="1">
        <f>(Table2[[#This Row],[Close Price]]-Table2[[#This Row],[200D EMA]])/Table2[[#This Row],[200D EMA]]</f>
        <v>0.43536416418087143</v>
      </c>
      <c r="V58">
        <v>0.95324075765834904</v>
      </c>
      <c r="W58">
        <v>2070</v>
      </c>
      <c r="X58">
        <v>2140</v>
      </c>
      <c r="Y58">
        <v>1995.45</v>
      </c>
      <c r="Z58">
        <v>2184.15</v>
      </c>
      <c r="AA58">
        <v>1923.5</v>
      </c>
      <c r="AB58">
        <v>2184.15</v>
      </c>
      <c r="AC58" s="1">
        <f>(Table2[[#This Row],[Close Price]]/Table2[[#This Row],[Day Low]])-1</f>
        <v>5.1449275362318581E-3</v>
      </c>
      <c r="AD58" s="1">
        <f>(Table2[[#This Row],[Day High]]/Table2[[#This Row],[Close Price]])-1</f>
        <v>2.8524739864945969E-2</v>
      </c>
      <c r="AE58" s="1">
        <f>(Table2[[#This Row],[Close Price]]/Table2[[#This Row],[Current Week Low]])-1</f>
        <v>4.269713598436442E-2</v>
      </c>
      <c r="AF58" s="1">
        <f>(Table2[[#This Row],[Current Week High]]/Table2[[#This Row],[Close Price]])-1</f>
        <v>4.9744070362627069E-2</v>
      </c>
      <c r="AG58" s="1">
        <f>(Table2[[#This Row],[Close Price]]/Table2[[#This Row],[Current Month Low]])-1</f>
        <v>8.1700025994281278E-2</v>
      </c>
      <c r="AH58" s="1">
        <f>(Table2[[#This Row],[Current Month High]]/Table2[[#This Row],[Close Price]])-1</f>
        <v>4.9744070362627069E-2</v>
      </c>
      <c r="AI58">
        <v>4.9744070362626998</v>
      </c>
      <c r="AJ58">
        <v>107.143212703469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0.59</v>
      </c>
      <c r="AM58" t="s">
        <v>3170</v>
      </c>
      <c r="AN58">
        <v>5.49</v>
      </c>
      <c r="AO58" t="s">
        <v>3170</v>
      </c>
      <c r="AP58">
        <v>8.4431465903724995E-2</v>
      </c>
      <c r="AQ58">
        <f>(Table2[[#This Row],[Sharpe Ratio]]-AVERAGE(Table2[Sharpe Ratio]))/_xlfn.STDEV.P(Table2[Sharpe Ratio])</f>
        <v>0.30856293205167795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8.4919303234189485</v>
      </c>
      <c r="AS58">
        <f>_xlfn.RANK.AVG(Table2[[#This Row],[1Y Return vs Nifty Z-Score]],Table2[1Y Return vs Nifty Z-Score])</f>
        <v>83</v>
      </c>
      <c r="AT58">
        <f>_xlfn.RANK.AVG(Table2[[#This Row],[6M Return vs Nifty Z-Score]],Table2[6M Return vs Nifty Z-Score])</f>
        <v>25</v>
      </c>
      <c r="AU58">
        <f>_xlfn.RANK.AVG(Table2[[#This Row],[Sharpe Ratio Z-Score]],Table2[Sharpe Ratio Z-Score])</f>
        <v>270</v>
      </c>
      <c r="AV58">
        <f>(Table2[[#This Row],[Rank 1Y]]+Table2[[#This Row],[Rank 6M]]+Table2[[#This Row],[Rank Sharpe]])/3</f>
        <v>126</v>
      </c>
    </row>
    <row r="59" spans="1:48" x14ac:dyDescent="0.3">
      <c r="A59" t="s">
        <v>827</v>
      </c>
      <c r="B59" t="s">
        <v>828</v>
      </c>
      <c r="C59" t="s">
        <v>3127</v>
      </c>
      <c r="D59" t="s">
        <v>51</v>
      </c>
      <c r="E59">
        <v>18033.46759665</v>
      </c>
      <c r="F59">
        <v>1130.3499999999999</v>
      </c>
      <c r="G59">
        <v>148.04361697473399</v>
      </c>
      <c r="H59">
        <f>(Table2[[#This Row],[1Y Return vs Nifty]]-AVERAGE(Table2[1Y Return vs Nifty]))/_xlfn.STDEV.P(Table2[1Y Return vs Nifty])</f>
        <v>2.6972977879531235</v>
      </c>
      <c r="I59">
        <v>-2.1787429191989101</v>
      </c>
      <c r="J59">
        <f>(Table2[[#This Row],[1M Return vs Nifty]]-AVERAGE(Table2[1M Return vs Nifty]))/_xlfn.STDEV.P(Table2[1M Return vs Nifty])</f>
        <v>0.23653123584526464</v>
      </c>
      <c r="K59">
        <v>53.476932554941797</v>
      </c>
      <c r="L59">
        <f>(Table2[[#This Row],[6M Return vs Nifty]]-AVERAGE(Table2[6M Return vs Nifty]))/_xlfn.STDEV.P(Table2[6M Return vs Nifty])</f>
        <v>1.7525121366800032</v>
      </c>
      <c r="M59">
        <v>-4.1476495545523404</v>
      </c>
      <c r="N59">
        <f>(Table2[[#This Row],[1W Return vs Nifty]]-AVERAGE(Table2[1W Return vs Nifty]))/_xlfn.STDEV.P(Table2[1W Return vs Nifty])</f>
        <v>-0.35545601548594569</v>
      </c>
      <c r="O59">
        <v>1169.47</v>
      </c>
      <c r="P59">
        <v>1127.36493908641</v>
      </c>
      <c r="Q59">
        <v>872.47776585516203</v>
      </c>
      <c r="R59">
        <v>38.4541586581337</v>
      </c>
      <c r="S59" s="1">
        <f>(Table2[[#This Row],[Close Price]]-Table2[[#This Row],[20D EMA]])/Table2[[#This Row],[20D EMA]]</f>
        <v>-3.3451050475856683E-2</v>
      </c>
      <c r="T59" s="1">
        <f>(Table2[[#This Row],[Close Price]]-Table2[[#This Row],[50D EMA]])/Table2[[#This Row],[50D EMA]]</f>
        <v>2.6478213133086506E-3</v>
      </c>
      <c r="U59" s="1">
        <f>(Table2[[#This Row],[Close Price]]-Table2[[#This Row],[200D EMA]])/Table2[[#This Row],[200D EMA]]</f>
        <v>0.29556310113196244</v>
      </c>
      <c r="V59">
        <v>0.36683252090927698</v>
      </c>
      <c r="W59">
        <v>1120.0999999999999</v>
      </c>
      <c r="X59">
        <v>1147</v>
      </c>
      <c r="Y59">
        <v>1115</v>
      </c>
      <c r="Z59">
        <v>1167.95</v>
      </c>
      <c r="AA59">
        <v>1085.8</v>
      </c>
      <c r="AB59">
        <v>1309.9000000000001</v>
      </c>
      <c r="AC59" s="1">
        <f>(Table2[[#This Row],[Close Price]]/Table2[[#This Row],[Day Low]])-1</f>
        <v>9.1509686635122822E-3</v>
      </c>
      <c r="AD59" s="1">
        <f>(Table2[[#This Row],[Day High]]/Table2[[#This Row],[Close Price]])-1</f>
        <v>1.4729950900163713E-2</v>
      </c>
      <c r="AE59" s="1">
        <f>(Table2[[#This Row],[Close Price]]/Table2[[#This Row],[Current Week Low]])-1</f>
        <v>1.3766816143497618E-2</v>
      </c>
      <c r="AF59" s="1">
        <f>(Table2[[#This Row],[Current Week High]]/Table2[[#This Row],[Close Price]])-1</f>
        <v>3.3264033264033488E-2</v>
      </c>
      <c r="AG59" s="1">
        <f>(Table2[[#This Row],[Close Price]]/Table2[[#This Row],[Current Month Low]])-1</f>
        <v>4.1029655553508793E-2</v>
      </c>
      <c r="AH59" s="1">
        <f>(Table2[[#This Row],[Current Month High]]/Table2[[#This Row],[Close Price]])-1</f>
        <v>0.15884460565311653</v>
      </c>
      <c r="AI59">
        <v>15.884460565311599</v>
      </c>
      <c r="AJ59">
        <v>176.09916951636501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0.3</v>
      </c>
      <c r="AM59" t="s">
        <v>3170</v>
      </c>
      <c r="AN59">
        <v>-9.1</v>
      </c>
      <c r="AO59" t="s">
        <v>3169</v>
      </c>
      <c r="AP59">
        <v>6.7547902008394001E-2</v>
      </c>
      <c r="AQ59">
        <f>(Table2[[#This Row],[Sharpe Ratio]]-AVERAGE(Table2[Sharpe Ratio]))/_xlfn.STDEV.P(Table2[Sharpe Ratio])</f>
        <v>0.11140429549853961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4.4422894404909847</v>
      </c>
      <c r="AS59">
        <f>_xlfn.RANK.AVG(Table2[[#This Row],[1Y Return vs Nifty Z-Score]],Table2[1Y Return vs Nifty Z-Score])</f>
        <v>20</v>
      </c>
      <c r="AT59">
        <f>_xlfn.RANK.AVG(Table2[[#This Row],[6M Return vs Nifty Z-Score]],Table2[6M Return vs Nifty Z-Score])</f>
        <v>41</v>
      </c>
      <c r="AU59">
        <f>_xlfn.RANK.AVG(Table2[[#This Row],[Sharpe Ratio Z-Score]],Table2[Sharpe Ratio Z-Score])</f>
        <v>318</v>
      </c>
      <c r="AV59">
        <f>(Table2[[#This Row],[Rank 1Y]]+Table2[[#This Row],[Rank 6M]]+Table2[[#This Row],[Rank Sharpe]])/3</f>
        <v>126.33333333333333</v>
      </c>
    </row>
    <row r="60" spans="1:48" x14ac:dyDescent="0.3">
      <c r="A60" t="s">
        <v>631</v>
      </c>
      <c r="B60" t="s">
        <v>632</v>
      </c>
      <c r="C60" t="s">
        <v>3141</v>
      </c>
      <c r="D60" t="s">
        <v>570</v>
      </c>
      <c r="E60">
        <v>28234.669675900001</v>
      </c>
      <c r="F60">
        <v>2554.5500000000002</v>
      </c>
      <c r="G60">
        <v>86.569031289671599</v>
      </c>
      <c r="H60">
        <f>(Table2[[#This Row],[1Y Return vs Nifty]]-AVERAGE(Table2[1Y Return vs Nifty]))/_xlfn.STDEV.P(Table2[1Y Return vs Nifty])</f>
        <v>1.4677334752945279</v>
      </c>
      <c r="I60">
        <v>-13.203571588320999</v>
      </c>
      <c r="J60">
        <f>(Table2[[#This Row],[1M Return vs Nifty]]-AVERAGE(Table2[1M Return vs Nifty]))/_xlfn.STDEV.P(Table2[1M Return vs Nifty])</f>
        <v>-0.85294394994898914</v>
      </c>
      <c r="K60">
        <v>12.839598759870499</v>
      </c>
      <c r="L60">
        <f>(Table2[[#This Row],[6M Return vs Nifty]]-AVERAGE(Table2[6M Return vs Nifty]))/_xlfn.STDEV.P(Table2[6M Return vs Nifty])</f>
        <v>0.39554622620709706</v>
      </c>
      <c r="M60">
        <v>-4.0461326122865398</v>
      </c>
      <c r="N60">
        <f>(Table2[[#This Row],[1W Return vs Nifty]]-AVERAGE(Table2[1W Return vs Nifty]))/_xlfn.STDEV.P(Table2[1W Return vs Nifty])</f>
        <v>-0.33087676220864232</v>
      </c>
      <c r="O60">
        <v>2674.68</v>
      </c>
      <c r="P60">
        <v>2664.1487969157301</v>
      </c>
      <c r="Q60">
        <v>2213.1302935102799</v>
      </c>
      <c r="R60">
        <v>34.938341737305002</v>
      </c>
      <c r="S60" s="1">
        <f>(Table2[[#This Row],[Close Price]]-Table2[[#This Row],[20D EMA]])/Table2[[#This Row],[20D EMA]]</f>
        <v>-4.4913784078842951E-2</v>
      </c>
      <c r="T60" s="1">
        <f>(Table2[[#This Row],[Close Price]]-Table2[[#This Row],[50D EMA]])/Table2[[#This Row],[50D EMA]]</f>
        <v>-4.1138391760479696E-2</v>
      </c>
      <c r="U60" s="1">
        <f>(Table2[[#This Row],[Close Price]]-Table2[[#This Row],[200D EMA]])/Table2[[#This Row],[200D EMA]]</f>
        <v>0.15427004342712658</v>
      </c>
      <c r="V60">
        <v>0.34158446835320799</v>
      </c>
      <c r="W60">
        <v>2523.1999999999998</v>
      </c>
      <c r="X60">
        <v>2594.25</v>
      </c>
      <c r="Y60">
        <v>2516</v>
      </c>
      <c r="Z60">
        <v>2659.25</v>
      </c>
      <c r="AA60">
        <v>2511</v>
      </c>
      <c r="AB60">
        <v>2925</v>
      </c>
      <c r="AC60" s="1">
        <f>(Table2[[#This Row],[Close Price]]/Table2[[#This Row],[Day Low]])-1</f>
        <v>1.2424698795180822E-2</v>
      </c>
      <c r="AD60" s="1">
        <f>(Table2[[#This Row],[Day High]]/Table2[[#This Row],[Close Price]])-1</f>
        <v>1.5540897614061189E-2</v>
      </c>
      <c r="AE60" s="1">
        <f>(Table2[[#This Row],[Close Price]]/Table2[[#This Row],[Current Week Low]])-1</f>
        <v>1.5321939586645517E-2</v>
      </c>
      <c r="AF60" s="1">
        <f>(Table2[[#This Row],[Current Week High]]/Table2[[#This Row],[Close Price]])-1</f>
        <v>4.0985692196277235E-2</v>
      </c>
      <c r="AG60" s="1">
        <f>(Table2[[#This Row],[Close Price]]/Table2[[#This Row],[Current Month Low]])-1</f>
        <v>1.7343687773795358E-2</v>
      </c>
      <c r="AH60" s="1">
        <f>(Table2[[#This Row],[Current Month High]]/Table2[[#This Row],[Close Price]])-1</f>
        <v>0.14501575619972207</v>
      </c>
      <c r="AI60">
        <v>22.917930751012801</v>
      </c>
      <c r="AJ60">
        <v>116.854838709677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0.19</v>
      </c>
      <c r="AM60" t="s">
        <v>3170</v>
      </c>
      <c r="AN60">
        <v>-7.08</v>
      </c>
      <c r="AO60" t="s">
        <v>3169</v>
      </c>
      <c r="AP60">
        <v>0.13908825329948399</v>
      </c>
      <c r="AQ60">
        <f>(Table2[[#This Row],[Sharpe Ratio]]-AVERAGE(Table2[Sharpe Ratio]))/_xlfn.STDEV.P(Table2[Sharpe Ratio])</f>
        <v>0.94682021873169131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1.6262792080756849</v>
      </c>
      <c r="AS60">
        <f>_xlfn.RANK.AVG(Table2[[#This Row],[1Y Return vs Nifty Z-Score]],Table2[1Y Return vs Nifty Z-Score])</f>
        <v>55</v>
      </c>
      <c r="AT60">
        <f>_xlfn.RANK.AVG(Table2[[#This Row],[6M Return vs Nifty Z-Score]],Table2[6M Return vs Nifty Z-Score])</f>
        <v>200</v>
      </c>
      <c r="AU60">
        <f>_xlfn.RANK.AVG(Table2[[#This Row],[Sharpe Ratio Z-Score]],Table2[Sharpe Ratio Z-Score])</f>
        <v>126</v>
      </c>
      <c r="AV60">
        <f>(Table2[[#This Row],[Rank 1Y]]+Table2[[#This Row],[Rank 6M]]+Table2[[#This Row],[Rank Sharpe]])/3</f>
        <v>127</v>
      </c>
    </row>
    <row r="61" spans="1:48" hidden="1" x14ac:dyDescent="0.3">
      <c r="A61" t="s">
        <v>445</v>
      </c>
      <c r="B61" t="s">
        <v>446</v>
      </c>
      <c r="C61" t="s">
        <v>3132</v>
      </c>
      <c r="D61" t="s">
        <v>175</v>
      </c>
      <c r="E61">
        <v>48794.234335875</v>
      </c>
      <c r="F61">
        <v>11513.05</v>
      </c>
      <c r="G61">
        <v>124.362639442678</v>
      </c>
      <c r="H61">
        <f>(Table2[[#This Row],[1Y Return vs Nifty]]-AVERAGE(Table2[1Y Return vs Nifty]))/_xlfn.STDEV.P(Table2[1Y Return vs Nifty])</f>
        <v>2.2236502710514974</v>
      </c>
      <c r="I61">
        <v>-20.7417601978179</v>
      </c>
      <c r="J61">
        <f>(Table2[[#This Row],[1M Return vs Nifty]]-AVERAGE(Table2[1M Return vs Nifty]))/_xlfn.STDEV.P(Table2[1M Return vs Nifty])</f>
        <v>-1.5978688537604639</v>
      </c>
      <c r="K61">
        <v>5.6083664330108398</v>
      </c>
      <c r="L61">
        <f>(Table2[[#This Row],[6M Return vs Nifty]]-AVERAGE(Table2[6M Return vs Nifty]))/_xlfn.STDEV.P(Table2[6M Return vs Nifty])</f>
        <v>0.15408019382068239</v>
      </c>
      <c r="M61">
        <v>-4.8002664712848002</v>
      </c>
      <c r="N61">
        <f>(Table2[[#This Row],[1W Return vs Nifty]]-AVERAGE(Table2[1W Return vs Nifty]))/_xlfn.STDEV.P(Table2[1W Return vs Nifty])</f>
        <v>-0.51346743832234665</v>
      </c>
      <c r="O61">
        <v>12936</v>
      </c>
      <c r="P61">
        <v>13243.4090575339</v>
      </c>
      <c r="Q61">
        <v>10943.0850056075</v>
      </c>
      <c r="R61">
        <v>27.043676960037601</v>
      </c>
      <c r="S61" s="1">
        <f>(Table2[[#This Row],[Close Price]]-Table2[[#This Row],[20D EMA]])/Table2[[#This Row],[20D EMA]]</f>
        <v>-0.10999922696351273</v>
      </c>
      <c r="T61" s="1">
        <f>(Table2[[#This Row],[Close Price]]-Table2[[#This Row],[50D EMA]])/Table2[[#This Row],[50D EMA]]</f>
        <v>-0.13065812964144116</v>
      </c>
      <c r="U61" s="1">
        <f>(Table2[[#This Row],[Close Price]]-Table2[[#This Row],[200D EMA]])/Table2[[#This Row],[200D EMA]]</f>
        <v>5.2084489346508403E-2</v>
      </c>
      <c r="V61">
        <v>1.8344736308896501</v>
      </c>
      <c r="W61">
        <v>11180.05</v>
      </c>
      <c r="X61">
        <v>11620.05</v>
      </c>
      <c r="Y61">
        <v>10925.45</v>
      </c>
      <c r="Z61">
        <v>12134.95</v>
      </c>
      <c r="AA61">
        <v>10925.45</v>
      </c>
      <c r="AB61">
        <v>14945</v>
      </c>
      <c r="AC61" s="1">
        <f>(Table2[[#This Row],[Close Price]]/Table2[[#This Row],[Day Low]])-1</f>
        <v>2.9785197740618274E-2</v>
      </c>
      <c r="AD61" s="1">
        <f>(Table2[[#This Row],[Day High]]/Table2[[#This Row],[Close Price]])-1</f>
        <v>9.2938013819101606E-3</v>
      </c>
      <c r="AE61" s="1">
        <f>(Table2[[#This Row],[Close Price]]/Table2[[#This Row],[Current Week Low]])-1</f>
        <v>5.3782681720203618E-2</v>
      </c>
      <c r="AF61" s="1">
        <f>(Table2[[#This Row],[Current Week High]]/Table2[[#This Row],[Close Price]])-1</f>
        <v>5.4016963358971104E-2</v>
      </c>
      <c r="AG61" s="1">
        <f>(Table2[[#This Row],[Close Price]]/Table2[[#This Row],[Current Month Low]])-1</f>
        <v>5.3782681720203618E-2</v>
      </c>
      <c r="AH61" s="1">
        <f>(Table2[[#This Row],[Current Month High]]/Table2[[#This Row],[Close Price]])-1</f>
        <v>0.29809216497800328</v>
      </c>
      <c r="AI61">
        <v>43.749484280881198</v>
      </c>
      <c r="AJ61">
        <v>151.93220858224399</v>
      </c>
      <c r="AK61" t="str">
        <f>IF(AND(Table2[[#This Row],[20D EMA]]&gt;Table2[[#This Row],[50D EMA]],Table2[[#This Row],[50D EMA]]&gt;Table2[[#This Row],[200D EMA]]),"Uptrend","Downtrend/NoTrend")</f>
        <v>Downtrend/NoTrend</v>
      </c>
      <c r="AL61">
        <v>0.09</v>
      </c>
      <c r="AM61" t="s">
        <v>3170</v>
      </c>
      <c r="AN61">
        <v>-17.579999999999998</v>
      </c>
      <c r="AO61" t="s">
        <v>3169</v>
      </c>
      <c r="AP61">
        <v>0.15313724871249701</v>
      </c>
      <c r="AQ61">
        <f>(Table2[[#This Row],[Sharpe Ratio]]-AVERAGE(Table2[Sharpe Ratio]))/_xlfn.STDEV.P(Table2[Sharpe Ratio])</f>
        <v>1.1108780443035144</v>
      </c>
      <c r="AR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">
        <f>_xlfn.RANK.AVG(Table2[[#This Row],[1Y Return vs Nifty Z-Score]],Table2[1Y Return vs Nifty Z-Score])</f>
        <v>30</v>
      </c>
      <c r="AT61">
        <f>_xlfn.RANK.AVG(Table2[[#This Row],[6M Return vs Nifty Z-Score]],Table2[6M Return vs Nifty Z-Score])</f>
        <v>255</v>
      </c>
      <c r="AU61">
        <f>_xlfn.RANK.AVG(Table2[[#This Row],[Sharpe Ratio Z-Score]],Table2[Sharpe Ratio Z-Score])</f>
        <v>97</v>
      </c>
      <c r="AV61">
        <f>(Table2[[#This Row],[Rank 1Y]]+Table2[[#This Row],[Rank 6M]]+Table2[[#This Row],[Rank Sharpe]])/3</f>
        <v>127.33333333333333</v>
      </c>
    </row>
    <row r="62" spans="1:48" hidden="1" x14ac:dyDescent="0.3">
      <c r="A62" t="s">
        <v>306</v>
      </c>
      <c r="B62" t="s">
        <v>307</v>
      </c>
      <c r="C62" t="s">
        <v>3121</v>
      </c>
      <c r="D62" t="s">
        <v>75</v>
      </c>
      <c r="E62">
        <v>82493.414120564994</v>
      </c>
      <c r="F62">
        <v>507.15</v>
      </c>
      <c r="G62">
        <v>119.432271031936</v>
      </c>
      <c r="H62">
        <f>(Table2[[#This Row],[1Y Return vs Nifty]]-AVERAGE(Table2[1Y Return vs Nifty]))/_xlfn.STDEV.P(Table2[1Y Return vs Nifty])</f>
        <v>2.1250370802743417</v>
      </c>
      <c r="I62">
        <v>-6.0102617968449801</v>
      </c>
      <c r="J62">
        <f>(Table2[[#This Row],[1M Return vs Nifty]]-AVERAGE(Table2[1M Return vs Nifty]))/_xlfn.STDEV.P(Table2[1M Return vs Nifty])</f>
        <v>-0.14210002150832896</v>
      </c>
      <c r="K62">
        <v>10.0900921394822</v>
      </c>
      <c r="L62">
        <f>(Table2[[#This Row],[6M Return vs Nifty]]-AVERAGE(Table2[6M Return vs Nifty]))/_xlfn.STDEV.P(Table2[6M Return vs Nifty])</f>
        <v>0.30373442641478382</v>
      </c>
      <c r="M62">
        <v>0.103122871505799</v>
      </c>
      <c r="N62">
        <f>(Table2[[#This Row],[1W Return vs Nifty]]-AVERAGE(Table2[1W Return vs Nifty]))/_xlfn.STDEV.P(Table2[1W Return vs Nifty])</f>
        <v>0.67373979904813841</v>
      </c>
      <c r="O62">
        <v>499.61</v>
      </c>
      <c r="P62">
        <v>529.08588442365999</v>
      </c>
      <c r="Q62">
        <v>481.48392079902101</v>
      </c>
      <c r="R62">
        <v>59.775901529676602</v>
      </c>
      <c r="S62" s="1">
        <f>(Table2[[#This Row],[Close Price]]-Table2[[#This Row],[20D EMA]])/Table2[[#This Row],[20D EMA]]</f>
        <v>1.5091771581833757E-2</v>
      </c>
      <c r="T62" s="1">
        <f>(Table2[[#This Row],[Close Price]]-Table2[[#This Row],[50D EMA]])/Table2[[#This Row],[50D EMA]]</f>
        <v>-4.145996910795504E-2</v>
      </c>
      <c r="U62" s="1">
        <f>(Table2[[#This Row],[Close Price]]-Table2[[#This Row],[200D EMA]])/Table2[[#This Row],[200D EMA]]</f>
        <v>5.3306202122775349E-2</v>
      </c>
      <c r="V62">
        <v>0.27359388404514301</v>
      </c>
      <c r="W62">
        <v>487.5</v>
      </c>
      <c r="X62">
        <v>509.55</v>
      </c>
      <c r="Y62">
        <v>464</v>
      </c>
      <c r="Z62">
        <v>509.55</v>
      </c>
      <c r="AA62">
        <v>459.05</v>
      </c>
      <c r="AB62">
        <v>535.85</v>
      </c>
      <c r="AC62" s="1">
        <f>(Table2[[#This Row],[Close Price]]/Table2[[#This Row],[Day Low]])-1</f>
        <v>4.0307692307692156E-2</v>
      </c>
      <c r="AD62" s="1">
        <f>(Table2[[#This Row],[Day High]]/Table2[[#This Row],[Close Price]])-1</f>
        <v>4.73232771369414E-3</v>
      </c>
      <c r="AE62" s="1">
        <f>(Table2[[#This Row],[Close Price]]/Table2[[#This Row],[Current Week Low]])-1</f>
        <v>9.2995689655172464E-2</v>
      </c>
      <c r="AF62" s="1">
        <f>(Table2[[#This Row],[Current Week High]]/Table2[[#This Row],[Close Price]])-1</f>
        <v>4.73232771369414E-3</v>
      </c>
      <c r="AG62" s="1">
        <f>(Table2[[#This Row],[Close Price]]/Table2[[#This Row],[Current Month Low]])-1</f>
        <v>0.10478161420324583</v>
      </c>
      <c r="AH62" s="1">
        <f>(Table2[[#This Row],[Current Month High]]/Table2[[#This Row],[Close Price]])-1</f>
        <v>5.6590752242926312E-2</v>
      </c>
      <c r="AI62">
        <v>51.414768806073099</v>
      </c>
      <c r="AJ62">
        <v>159.456002728512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-0.17</v>
      </c>
      <c r="AM62" t="s">
        <v>3169</v>
      </c>
      <c r="AN62">
        <v>7.38</v>
      </c>
      <c r="AO62" t="s">
        <v>3170</v>
      </c>
      <c r="AP62">
        <v>0.13539579645640001</v>
      </c>
      <c r="AQ62">
        <f>(Table2[[#This Row],[Sharpe Ratio]]-AVERAGE(Table2[Sharpe Ratio]))/_xlfn.STDEV.P(Table2[Sharpe Ratio])</f>
        <v>0.90370137479406365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35</v>
      </c>
      <c r="AT62">
        <f>_xlfn.RANK.AVG(Table2[[#This Row],[6M Return vs Nifty Z-Score]],Table2[6M Return vs Nifty Z-Score])</f>
        <v>222</v>
      </c>
      <c r="AU62">
        <f>_xlfn.RANK.AVG(Table2[[#This Row],[Sharpe Ratio Z-Score]],Table2[Sharpe Ratio Z-Score])</f>
        <v>132</v>
      </c>
      <c r="AV62">
        <f>(Table2[[#This Row],[Rank 1Y]]+Table2[[#This Row],[Rank 6M]]+Table2[[#This Row],[Rank Sharpe]])/3</f>
        <v>129.66666666666666</v>
      </c>
    </row>
    <row r="63" spans="1:48" x14ac:dyDescent="0.3">
      <c r="A63" t="s">
        <v>1510</v>
      </c>
      <c r="B63" t="s">
        <v>1511</v>
      </c>
      <c r="C63" t="s">
        <v>3127</v>
      </c>
      <c r="D63" t="s">
        <v>51</v>
      </c>
      <c r="E63">
        <v>6493.7547180000001</v>
      </c>
      <c r="F63">
        <v>806.85</v>
      </c>
      <c r="G63">
        <v>158.69707964130001</v>
      </c>
      <c r="H63">
        <f>(Table2[[#This Row],[1Y Return vs Nifty]]-AVERAGE(Table2[1Y Return vs Nifty]))/_xlfn.STDEV.P(Table2[1Y Return vs Nifty])</f>
        <v>2.9103796225856939</v>
      </c>
      <c r="I63">
        <v>34.040348393684702</v>
      </c>
      <c r="J63">
        <f>(Table2[[#This Row],[1M Return vs Nifty]]-AVERAGE(Table2[1M Return vs Nifty]))/_xlfn.STDEV.P(Table2[1M Return vs Nifty])</f>
        <v>3.8157071506529374</v>
      </c>
      <c r="K63">
        <v>111.071422008844</v>
      </c>
      <c r="L63">
        <f>(Table2[[#This Row],[6M Return vs Nifty]]-AVERAGE(Table2[6M Return vs Nifty]))/_xlfn.STDEV.P(Table2[6M Return vs Nifty])</f>
        <v>3.6757130832321483</v>
      </c>
      <c r="M63">
        <v>5.9777709668942496</v>
      </c>
      <c r="N63">
        <f>(Table2[[#This Row],[1W Return vs Nifty]]-AVERAGE(Table2[1W Return vs Nifty]))/_xlfn.STDEV.P(Table2[1W Return vs Nifty])</f>
        <v>2.0961079302071148</v>
      </c>
      <c r="O63">
        <v>650.01</v>
      </c>
      <c r="P63">
        <v>603.63721340776794</v>
      </c>
      <c r="Q63">
        <v>476.05343642889198</v>
      </c>
      <c r="R63">
        <v>86.143104302894699</v>
      </c>
      <c r="S63" s="1">
        <f>(Table2[[#This Row],[Close Price]]-Table2[[#This Row],[20D EMA]])/Table2[[#This Row],[20D EMA]]</f>
        <v>0.24128859556006835</v>
      </c>
      <c r="T63" s="1">
        <f>(Table2[[#This Row],[Close Price]]-Table2[[#This Row],[50D EMA]])/Table2[[#This Row],[50D EMA]]</f>
        <v>0.33664721471530307</v>
      </c>
      <c r="U63" s="1">
        <f>(Table2[[#This Row],[Close Price]]-Table2[[#This Row],[200D EMA]])/Table2[[#This Row],[200D EMA]]</f>
        <v>0.69487275641275426</v>
      </c>
      <c r="V63">
        <v>2.1000969493747399</v>
      </c>
      <c r="W63">
        <v>704.5</v>
      </c>
      <c r="X63">
        <v>833.4</v>
      </c>
      <c r="Y63">
        <v>628.6</v>
      </c>
      <c r="Z63">
        <v>833.4</v>
      </c>
      <c r="AA63">
        <v>604.54999999999995</v>
      </c>
      <c r="AB63">
        <v>833.4</v>
      </c>
      <c r="AC63" s="1">
        <f>(Table2[[#This Row],[Close Price]]/Table2[[#This Row],[Day Low]])-1</f>
        <v>0.14528034066713991</v>
      </c>
      <c r="AD63" s="1">
        <f>(Table2[[#This Row],[Day High]]/Table2[[#This Row],[Close Price]])-1</f>
        <v>3.2905744562186312E-2</v>
      </c>
      <c r="AE63" s="1">
        <f>(Table2[[#This Row],[Close Price]]/Table2[[#This Row],[Current Week Low]])-1</f>
        <v>0.28356665606108811</v>
      </c>
      <c r="AF63" s="1">
        <f>(Table2[[#This Row],[Current Week High]]/Table2[[#This Row],[Close Price]])-1</f>
        <v>3.2905744562186312E-2</v>
      </c>
      <c r="AG63" s="1">
        <f>(Table2[[#This Row],[Close Price]]/Table2[[#This Row],[Current Month Low]])-1</f>
        <v>0.33462906293937644</v>
      </c>
      <c r="AH63" s="1">
        <f>(Table2[[#This Row],[Current Month High]]/Table2[[#This Row],[Close Price]])-1</f>
        <v>3.2905744562186312E-2</v>
      </c>
      <c r="AI63">
        <v>3.2905744562186299</v>
      </c>
      <c r="AJ63">
        <v>231.55948222724399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0.56999999999999995</v>
      </c>
      <c r="AM63" t="s">
        <v>3170</v>
      </c>
      <c r="AN63">
        <v>27.79</v>
      </c>
      <c r="AO63" t="s">
        <v>3170</v>
      </c>
      <c r="AP63">
        <v>5.385887596069E-2</v>
      </c>
      <c r="AQ63">
        <f>(Table2[[#This Row],[Sharpe Ratio]]-AVERAGE(Table2[Sharpe Ratio]))/_xlfn.STDEV.P(Table2[Sharpe Ratio])</f>
        <v>-4.844997034470909E-2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12.449457816333185</v>
      </c>
      <c r="AS63">
        <f>_xlfn.RANK.AVG(Table2[[#This Row],[1Y Return vs Nifty Z-Score]],Table2[1Y Return vs Nifty Z-Score])</f>
        <v>15</v>
      </c>
      <c r="AT63">
        <f>_xlfn.RANK.AVG(Table2[[#This Row],[6M Return vs Nifty Z-Score]],Table2[6M Return vs Nifty Z-Score])</f>
        <v>8</v>
      </c>
      <c r="AU63">
        <f>_xlfn.RANK.AVG(Table2[[#This Row],[Sharpe Ratio Z-Score]],Table2[Sharpe Ratio Z-Score])</f>
        <v>366</v>
      </c>
      <c r="AV63">
        <f>(Table2[[#This Row],[Rank 1Y]]+Table2[[#This Row],[Rank 6M]]+Table2[[#This Row],[Rank Sharpe]])/3</f>
        <v>129.66666666666666</v>
      </c>
    </row>
    <row r="64" spans="1:48" hidden="1" x14ac:dyDescent="0.3">
      <c r="A64" t="s">
        <v>1486</v>
      </c>
      <c r="B64" t="s">
        <v>1487</v>
      </c>
      <c r="C64" t="s">
        <v>3130</v>
      </c>
      <c r="D64" t="s">
        <v>417</v>
      </c>
      <c r="E64">
        <v>6727.7322859280002</v>
      </c>
      <c r="F64">
        <v>216.56</v>
      </c>
      <c r="G64">
        <v>57.234425503109101</v>
      </c>
      <c r="H64">
        <f>(Table2[[#This Row],[1Y Return vs Nifty]]-AVERAGE(Table2[1Y Return vs Nifty]))/_xlfn.STDEV.P(Table2[1Y Return vs Nifty])</f>
        <v>0.8810067166003267</v>
      </c>
      <c r="I64">
        <v>4.4200607969762897</v>
      </c>
      <c r="J64">
        <f>(Table2[[#This Row],[1M Return vs Nifty]]-AVERAGE(Table2[1M Return vs Nifty]))/_xlfn.STDEV.P(Table2[1M Return vs Nifty])</f>
        <v>0.88862598674466964</v>
      </c>
      <c r="K64">
        <v>13.818775849483799</v>
      </c>
      <c r="L64">
        <f>(Table2[[#This Row],[6M Return vs Nifty]]-AVERAGE(Table2[6M Return vs Nifty]))/_xlfn.STDEV.P(Table2[6M Return vs Nifty])</f>
        <v>0.42824300542056198</v>
      </c>
      <c r="M64">
        <v>1.5492057687076399</v>
      </c>
      <c r="N64">
        <f>(Table2[[#This Row],[1W Return vs Nifty]]-AVERAGE(Table2[1W Return vs Nifty]))/_xlfn.STDEV.P(Table2[1W Return vs Nifty])</f>
        <v>1.02386498009661</v>
      </c>
      <c r="O64">
        <v>210.26</v>
      </c>
      <c r="P64">
        <v>211.481339538675</v>
      </c>
      <c r="Q64">
        <v>191.29506289648199</v>
      </c>
      <c r="R64">
        <v>68.946477833438806</v>
      </c>
      <c r="S64" s="1">
        <f>(Table2[[#This Row],[Close Price]]-Table2[[#This Row],[20D EMA]])/Table2[[#This Row],[20D EMA]]</f>
        <v>2.9962903072386624E-2</v>
      </c>
      <c r="T64" s="1">
        <f>(Table2[[#This Row],[Close Price]]-Table2[[#This Row],[50D EMA]])/Table2[[#This Row],[50D EMA]]</f>
        <v>2.4014697809289373E-2</v>
      </c>
      <c r="U64" s="1">
        <f>(Table2[[#This Row],[Close Price]]-Table2[[#This Row],[200D EMA]])/Table2[[#This Row],[200D EMA]]</f>
        <v>0.13207312682810823</v>
      </c>
      <c r="V64">
        <v>1.03851106328906</v>
      </c>
      <c r="W64">
        <v>209.56</v>
      </c>
      <c r="X64">
        <v>217.38</v>
      </c>
      <c r="Y64">
        <v>202</v>
      </c>
      <c r="Z64">
        <v>217.38</v>
      </c>
      <c r="AA64">
        <v>202</v>
      </c>
      <c r="AB64">
        <v>217.38</v>
      </c>
      <c r="AC64" s="1">
        <f>(Table2[[#This Row],[Close Price]]/Table2[[#This Row],[Day Low]])-1</f>
        <v>3.3403321244512396E-2</v>
      </c>
      <c r="AD64" s="1">
        <f>(Table2[[#This Row],[Day High]]/Table2[[#This Row],[Close Price]])-1</f>
        <v>3.7864794975988048E-3</v>
      </c>
      <c r="AE64" s="1">
        <f>(Table2[[#This Row],[Close Price]]/Table2[[#This Row],[Current Week Low]])-1</f>
        <v>7.2079207920792143E-2</v>
      </c>
      <c r="AF64" s="1">
        <f>(Table2[[#This Row],[Current Week High]]/Table2[[#This Row],[Close Price]])-1</f>
        <v>3.7864794975988048E-3</v>
      </c>
      <c r="AG64" s="1">
        <f>(Table2[[#This Row],[Close Price]]/Table2[[#This Row],[Current Month Low]])-1</f>
        <v>7.2079207920792143E-2</v>
      </c>
      <c r="AH64" s="1">
        <f>(Table2[[#This Row],[Current Month High]]/Table2[[#This Row],[Close Price]])-1</f>
        <v>3.7864794975988048E-3</v>
      </c>
      <c r="AI64">
        <v>6.04913188031031</v>
      </c>
      <c r="AJ64">
        <v>89.798422436459205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0.12</v>
      </c>
      <c r="AM64" t="s">
        <v>3170</v>
      </c>
      <c r="AN64">
        <v>3.05</v>
      </c>
      <c r="AO64" t="s">
        <v>3170</v>
      </c>
      <c r="AP64">
        <v>0.15127977700707901</v>
      </c>
      <c r="AQ64">
        <f>(Table2[[#This Row],[Sharpe Ratio]]-AVERAGE(Table2[Sharpe Ratio]))/_xlfn.STDEV.P(Table2[Sharpe Ratio])</f>
        <v>1.089187328341731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108</v>
      </c>
      <c r="AT64">
        <f>_xlfn.RANK.AVG(Table2[[#This Row],[6M Return vs Nifty Z-Score]],Table2[6M Return vs Nifty Z-Score])</f>
        <v>189</v>
      </c>
      <c r="AU64">
        <f>_xlfn.RANK.AVG(Table2[[#This Row],[Sharpe Ratio Z-Score]],Table2[Sharpe Ratio Z-Score])</f>
        <v>100</v>
      </c>
      <c r="AV64">
        <f>(Table2[[#This Row],[Rank 1Y]]+Table2[[#This Row],[Rank 6M]]+Table2[[#This Row],[Rank Sharpe]])/3</f>
        <v>132.33333333333334</v>
      </c>
    </row>
    <row r="65" spans="1:48" x14ac:dyDescent="0.3">
      <c r="A65" t="s">
        <v>954</v>
      </c>
      <c r="B65" t="s">
        <v>955</v>
      </c>
      <c r="C65" t="s">
        <v>3127</v>
      </c>
      <c r="D65" t="s">
        <v>51</v>
      </c>
      <c r="E65">
        <v>14926.796802000001</v>
      </c>
      <c r="F65">
        <v>1963.75</v>
      </c>
      <c r="G65">
        <v>40.232298180563099</v>
      </c>
      <c r="H65">
        <f>(Table2[[#This Row],[1Y Return vs Nifty]]-AVERAGE(Table2[1Y Return vs Nifty]))/_xlfn.STDEV.P(Table2[1Y Return vs Nifty])</f>
        <v>0.5409440913363075</v>
      </c>
      <c r="I65">
        <v>5.4291577641373197</v>
      </c>
      <c r="J65">
        <f>(Table2[[#This Row],[1M Return vs Nifty]]-AVERAGE(Table2[1M Return vs Nifty]))/_xlfn.STDEV.P(Table2[1M Return vs Nifty])</f>
        <v>0.9883450970163149</v>
      </c>
      <c r="K65">
        <v>46.057404427170098</v>
      </c>
      <c r="L65">
        <f>(Table2[[#This Row],[6M Return vs Nifty]]-AVERAGE(Table2[6M Return vs Nifty]))/_xlfn.STDEV.P(Table2[6M Return vs Nifty])</f>
        <v>1.5047585120954552</v>
      </c>
      <c r="M65">
        <v>-2.59795885921314</v>
      </c>
      <c r="N65">
        <f>(Table2[[#This Row],[1W Return vs Nifty]]-AVERAGE(Table2[1W Return vs Nifty]))/_xlfn.STDEV.P(Table2[1W Return vs Nifty])</f>
        <v>1.9754656270610259E-2</v>
      </c>
      <c r="O65">
        <v>1968.04</v>
      </c>
      <c r="P65">
        <v>1919.9804620837599</v>
      </c>
      <c r="Q65">
        <v>1630.31400804495</v>
      </c>
      <c r="R65">
        <v>47.802242193983297</v>
      </c>
      <c r="S65" s="1">
        <f>(Table2[[#This Row],[Close Price]]-Table2[[#This Row],[20D EMA]])/Table2[[#This Row],[20D EMA]]</f>
        <v>-2.1798337432165828E-3</v>
      </c>
      <c r="T65" s="1">
        <f>(Table2[[#This Row],[Close Price]]-Table2[[#This Row],[50D EMA]])/Table2[[#This Row],[50D EMA]]</f>
        <v>2.2796866312242002E-2</v>
      </c>
      <c r="U65" s="1">
        <f>(Table2[[#This Row],[Close Price]]-Table2[[#This Row],[200D EMA]])/Table2[[#This Row],[200D EMA]]</f>
        <v>0.20452255842106259</v>
      </c>
      <c r="V65">
        <v>0.27297704195068201</v>
      </c>
      <c r="W65">
        <v>1935</v>
      </c>
      <c r="X65">
        <v>1982</v>
      </c>
      <c r="Y65">
        <v>1923.05</v>
      </c>
      <c r="Z65">
        <v>2014</v>
      </c>
      <c r="AA65">
        <v>1914.55</v>
      </c>
      <c r="AB65">
        <v>2176.75</v>
      </c>
      <c r="AC65" s="1">
        <f>(Table2[[#This Row],[Close Price]]/Table2[[#This Row],[Day Low]])-1</f>
        <v>1.4857881136950857E-2</v>
      </c>
      <c r="AD65" s="1">
        <f>(Table2[[#This Row],[Day High]]/Table2[[#This Row],[Close Price]])-1</f>
        <v>9.2934436664544595E-3</v>
      </c>
      <c r="AE65" s="1">
        <f>(Table2[[#This Row],[Close Price]]/Table2[[#This Row],[Current Week Low]])-1</f>
        <v>2.1164296300148155E-2</v>
      </c>
      <c r="AF65" s="1">
        <f>(Table2[[#This Row],[Current Week High]]/Table2[[#This Row],[Close Price]])-1</f>
        <v>2.558879694462135E-2</v>
      </c>
      <c r="AG65" s="1">
        <f>(Table2[[#This Row],[Close Price]]/Table2[[#This Row],[Current Month Low]])-1</f>
        <v>2.5697944686741137E-2</v>
      </c>
      <c r="AH65" s="1">
        <f>(Table2[[#This Row],[Current Month High]]/Table2[[#This Row],[Close Price]])-1</f>
        <v>0.10846594525779762</v>
      </c>
      <c r="AI65">
        <v>10.8465945257797</v>
      </c>
      <c r="AJ65">
        <v>66.702037351443096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0.06</v>
      </c>
      <c r="AM65" t="s">
        <v>3170</v>
      </c>
      <c r="AN65">
        <v>-0.31</v>
      </c>
      <c r="AO65" t="s">
        <v>3169</v>
      </c>
      <c r="AP65">
        <v>0.114295797826467</v>
      </c>
      <c r="AQ65">
        <f>(Table2[[#This Row],[Sharpe Ratio]]-AVERAGE(Table2[Sharpe Ratio]))/_xlfn.STDEV.P(Table2[Sharpe Ratio])</f>
        <v>0.65730511705246775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3.7111074737711554</v>
      </c>
      <c r="AS65">
        <f>_xlfn.RANK.AVG(Table2[[#This Row],[1Y Return vs Nifty Z-Score]],Table2[1Y Return vs Nifty Z-Score])</f>
        <v>167</v>
      </c>
      <c r="AT65">
        <f>_xlfn.RANK.AVG(Table2[[#This Row],[6M Return vs Nifty Z-Score]],Table2[6M Return vs Nifty Z-Score])</f>
        <v>52</v>
      </c>
      <c r="AU65">
        <f>_xlfn.RANK.AVG(Table2[[#This Row],[Sharpe Ratio Z-Score]],Table2[Sharpe Ratio Z-Score])</f>
        <v>186</v>
      </c>
      <c r="AV65">
        <f>(Table2[[#This Row],[Rank 1Y]]+Table2[[#This Row],[Rank 6M]]+Table2[[#This Row],[Rank Sharpe]])/3</f>
        <v>135</v>
      </c>
    </row>
    <row r="66" spans="1:48" x14ac:dyDescent="0.3">
      <c r="A66" t="s">
        <v>861</v>
      </c>
      <c r="B66" t="s">
        <v>862</v>
      </c>
      <c r="C66" t="s">
        <v>3125</v>
      </c>
      <c r="D66" t="s">
        <v>265</v>
      </c>
      <c r="E66">
        <v>17187.958705500001</v>
      </c>
      <c r="F66">
        <v>2463.4499999999998</v>
      </c>
      <c r="G66">
        <v>48.818367707483397</v>
      </c>
      <c r="H66">
        <f>(Table2[[#This Row],[1Y Return vs Nifty]]-AVERAGE(Table2[1Y Return vs Nifty]))/_xlfn.STDEV.P(Table2[1Y Return vs Nifty])</f>
        <v>0.71267562166969423</v>
      </c>
      <c r="I66">
        <v>-8.8652943925759704</v>
      </c>
      <c r="J66">
        <f>(Table2[[#This Row],[1M Return vs Nifty]]-AVERAGE(Table2[1M Return vs Nifty]))/_xlfn.STDEV.P(Table2[1M Return vs Nifty])</f>
        <v>-0.42423476128840398</v>
      </c>
      <c r="K66">
        <v>53.353287146015703</v>
      </c>
      <c r="L66">
        <f>(Table2[[#This Row],[6M Return vs Nifty]]-AVERAGE(Table2[6M Return vs Nifty]))/_xlfn.STDEV.P(Table2[6M Return vs Nifty])</f>
        <v>1.7483833568307814</v>
      </c>
      <c r="M66">
        <v>-5.8393789014992699</v>
      </c>
      <c r="N66">
        <f>(Table2[[#This Row],[1W Return vs Nifty]]-AVERAGE(Table2[1W Return vs Nifty]))/_xlfn.STDEV.P(Table2[1W Return vs Nifty])</f>
        <v>-0.76505704529615581</v>
      </c>
      <c r="O66">
        <v>2631.38</v>
      </c>
      <c r="P66">
        <v>2620.7184515664799</v>
      </c>
      <c r="Q66">
        <v>2168.41738584022</v>
      </c>
      <c r="R66">
        <v>26.1137184765645</v>
      </c>
      <c r="S66" s="1">
        <f>(Table2[[#This Row],[Close Price]]-Table2[[#This Row],[20D EMA]])/Table2[[#This Row],[20D EMA]]</f>
        <v>-6.3818224657784237E-2</v>
      </c>
      <c r="T66" s="1">
        <f>(Table2[[#This Row],[Close Price]]-Table2[[#This Row],[50D EMA]])/Table2[[#This Row],[50D EMA]]</f>
        <v>-6.000967081087101E-2</v>
      </c>
      <c r="U66" s="1">
        <f>(Table2[[#This Row],[Close Price]]-Table2[[#This Row],[200D EMA]])/Table2[[#This Row],[200D EMA]]</f>
        <v>0.1360589599061254</v>
      </c>
      <c r="V66">
        <v>0.44603605857786999</v>
      </c>
      <c r="W66">
        <v>2433</v>
      </c>
      <c r="X66">
        <v>2507.35</v>
      </c>
      <c r="Y66">
        <v>2433</v>
      </c>
      <c r="Z66">
        <v>2629.65</v>
      </c>
      <c r="AA66">
        <v>2433</v>
      </c>
      <c r="AB66">
        <v>2873.95</v>
      </c>
      <c r="AC66" s="1">
        <f>(Table2[[#This Row],[Close Price]]/Table2[[#This Row],[Day Low]])-1</f>
        <v>1.2515413070283588E-2</v>
      </c>
      <c r="AD66" s="1">
        <f>(Table2[[#This Row],[Day High]]/Table2[[#This Row],[Close Price]])-1</f>
        <v>1.7820536239826268E-2</v>
      </c>
      <c r="AE66" s="1">
        <f>(Table2[[#This Row],[Close Price]]/Table2[[#This Row],[Current Week Low]])-1</f>
        <v>1.2515413070283588E-2</v>
      </c>
      <c r="AF66" s="1">
        <f>(Table2[[#This Row],[Current Week High]]/Table2[[#This Row],[Close Price]])-1</f>
        <v>6.7466358156244466E-2</v>
      </c>
      <c r="AG66" s="1">
        <f>(Table2[[#This Row],[Close Price]]/Table2[[#This Row],[Current Month Low]])-1</f>
        <v>1.2515413070283588E-2</v>
      </c>
      <c r="AH66" s="1">
        <f>(Table2[[#This Row],[Current Month High]]/Table2[[#This Row],[Close Price]])-1</f>
        <v>0.16663622155919544</v>
      </c>
      <c r="AI66">
        <v>20.765592969209798</v>
      </c>
      <c r="AJ66">
        <v>95.620582863495599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0.03</v>
      </c>
      <c r="AM66" t="s">
        <v>3170</v>
      </c>
      <c r="AN66">
        <v>-7.72</v>
      </c>
      <c r="AO66" t="s">
        <v>3169</v>
      </c>
      <c r="AP66">
        <v>9.3979185492715001E-2</v>
      </c>
      <c r="AQ66">
        <f>(Table2[[#This Row],[Sharpe Ratio]]-AVERAGE(Table2[Sharpe Ratio]))/_xlfn.STDEV.P(Table2[Sharpe Ratio])</f>
        <v>0.42005689079326364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1.6918240627091796</v>
      </c>
      <c r="AS66">
        <f>_xlfn.RANK.AVG(Table2[[#This Row],[1Y Return vs Nifty Z-Score]],Table2[1Y Return vs Nifty Z-Score])</f>
        <v>125</v>
      </c>
      <c r="AT66">
        <f>_xlfn.RANK.AVG(Table2[[#This Row],[6M Return vs Nifty Z-Score]],Table2[6M Return vs Nifty Z-Score])</f>
        <v>42</v>
      </c>
      <c r="AU66">
        <f>_xlfn.RANK.AVG(Table2[[#This Row],[Sharpe Ratio Z-Score]],Table2[Sharpe Ratio Z-Score])</f>
        <v>239</v>
      </c>
      <c r="AV66">
        <f>(Table2[[#This Row],[Rank 1Y]]+Table2[[#This Row],[Rank 6M]]+Table2[[#This Row],[Rank Sharpe]])/3</f>
        <v>135.33333333333334</v>
      </c>
    </row>
    <row r="67" spans="1:48" x14ac:dyDescent="0.3">
      <c r="A67" t="s">
        <v>754</v>
      </c>
      <c r="B67" t="s">
        <v>755</v>
      </c>
      <c r="C67" t="s">
        <v>3131</v>
      </c>
      <c r="D67" t="s">
        <v>270</v>
      </c>
      <c r="E67">
        <v>21897.516942859998</v>
      </c>
      <c r="F67">
        <v>6483.1</v>
      </c>
      <c r="G67">
        <v>77.621824096343005</v>
      </c>
      <c r="H67">
        <f>(Table2[[#This Row],[1Y Return vs Nifty]]-AVERAGE(Table2[1Y Return vs Nifty]))/_xlfn.STDEV.P(Table2[1Y Return vs Nifty])</f>
        <v>1.2887787651442442</v>
      </c>
      <c r="I67">
        <v>4.7435352787111302</v>
      </c>
      <c r="J67">
        <f>(Table2[[#This Row],[1M Return vs Nifty]]-AVERAGE(Table2[1M Return vs Nifty]))/_xlfn.STDEV.P(Table2[1M Return vs Nifty])</f>
        <v>0.92059178246490625</v>
      </c>
      <c r="K67">
        <v>63.753627748150898</v>
      </c>
      <c r="L67">
        <f>(Table2[[#This Row],[6M Return vs Nifty]]-AVERAGE(Table2[6M Return vs Nifty]))/_xlfn.STDEV.P(Table2[6M Return vs Nifty])</f>
        <v>2.0956725693951253</v>
      </c>
      <c r="M67">
        <v>5.6272112339043199</v>
      </c>
      <c r="N67">
        <f>(Table2[[#This Row],[1W Return vs Nifty]]-AVERAGE(Table2[1W Return vs Nifty]))/_xlfn.STDEV.P(Table2[1W Return vs Nifty])</f>
        <v>2.011230507053225</v>
      </c>
      <c r="O67">
        <v>6098.81</v>
      </c>
      <c r="P67">
        <v>5612.1186354881002</v>
      </c>
      <c r="Q67">
        <v>4516.4531698137198</v>
      </c>
      <c r="R67">
        <v>68.005629716714196</v>
      </c>
      <c r="S67" s="1">
        <f>(Table2[[#This Row],[Close Price]]-Table2[[#This Row],[20D EMA]])/Table2[[#This Row],[20D EMA]]</f>
        <v>6.3010652897860397E-2</v>
      </c>
      <c r="T67" s="1">
        <f>(Table2[[#This Row],[Close Price]]-Table2[[#This Row],[50D EMA]])/Table2[[#This Row],[50D EMA]]</f>
        <v>0.15519653469266848</v>
      </c>
      <c r="U67" s="1">
        <f>(Table2[[#This Row],[Close Price]]-Table2[[#This Row],[200D EMA]])/Table2[[#This Row],[200D EMA]]</f>
        <v>0.43544054510087937</v>
      </c>
      <c r="V67">
        <v>0.71171816843347901</v>
      </c>
      <c r="W67">
        <v>6315.05</v>
      </c>
      <c r="X67">
        <v>6570.85</v>
      </c>
      <c r="Y67">
        <v>6090.05</v>
      </c>
      <c r="Z67">
        <v>6679.5</v>
      </c>
      <c r="AA67">
        <v>5870</v>
      </c>
      <c r="AB67">
        <v>6679.5</v>
      </c>
      <c r="AC67" s="1">
        <f>(Table2[[#This Row],[Close Price]]/Table2[[#This Row],[Day Low]])-1</f>
        <v>2.6611032375040589E-2</v>
      </c>
      <c r="AD67" s="1">
        <f>(Table2[[#This Row],[Day High]]/Table2[[#This Row],[Close Price]])-1</f>
        <v>1.3535191497894505E-2</v>
      </c>
      <c r="AE67" s="1">
        <f>(Table2[[#This Row],[Close Price]]/Table2[[#This Row],[Current Week Low]])-1</f>
        <v>6.4539700002463007E-2</v>
      </c>
      <c r="AF67" s="1">
        <f>(Table2[[#This Row],[Current Week High]]/Table2[[#This Row],[Close Price]])-1</f>
        <v>3.0294149403834458E-2</v>
      </c>
      <c r="AG67" s="1">
        <f>(Table2[[#This Row],[Close Price]]/Table2[[#This Row],[Current Month Low]])-1</f>
        <v>0.10444633730834751</v>
      </c>
      <c r="AH67" s="1">
        <f>(Table2[[#This Row],[Current Month High]]/Table2[[#This Row],[Close Price]])-1</f>
        <v>3.0294149403834458E-2</v>
      </c>
      <c r="AI67">
        <v>10.4255680153013</v>
      </c>
      <c r="AJ67">
        <v>116.644945697577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0.56000000000000005</v>
      </c>
      <c r="AM67" t="s">
        <v>3170</v>
      </c>
      <c r="AN67">
        <v>8.2200000000000006</v>
      </c>
      <c r="AO67" t="s">
        <v>3170</v>
      </c>
      <c r="AP67">
        <v>6.9871986308152001E-2</v>
      </c>
      <c r="AQ67">
        <f>(Table2[[#This Row],[Sharpe Ratio]]-AVERAGE(Table2[Sharpe Ratio]))/_xlfn.STDEV.P(Table2[Sharpe Ratio])</f>
        <v>0.13854390267007746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6.4548175267275791</v>
      </c>
      <c r="AS67">
        <f>_xlfn.RANK.AVG(Table2[[#This Row],[1Y Return vs Nifty Z-Score]],Table2[1Y Return vs Nifty Z-Score])</f>
        <v>71</v>
      </c>
      <c r="AT67">
        <f>_xlfn.RANK.AVG(Table2[[#This Row],[6M Return vs Nifty Z-Score]],Table2[6M Return vs Nifty Z-Score])</f>
        <v>30</v>
      </c>
      <c r="AU67">
        <f>_xlfn.RANK.AVG(Table2[[#This Row],[Sharpe Ratio Z-Score]],Table2[Sharpe Ratio Z-Score])</f>
        <v>310</v>
      </c>
      <c r="AV67">
        <f>(Table2[[#This Row],[Rank 1Y]]+Table2[[#This Row],[Rank 6M]]+Table2[[#This Row],[Rank Sharpe]])/3</f>
        <v>137</v>
      </c>
    </row>
    <row r="68" spans="1:48" x14ac:dyDescent="0.3">
      <c r="A68" t="s">
        <v>1050</v>
      </c>
      <c r="B68" t="s">
        <v>1051</v>
      </c>
      <c r="C68" t="s">
        <v>3127</v>
      </c>
      <c r="D68" t="s">
        <v>248</v>
      </c>
      <c r="E68">
        <v>12517.20233283</v>
      </c>
      <c r="F68">
        <v>1219.6500000000001</v>
      </c>
      <c r="G68">
        <v>79.3695369481988</v>
      </c>
      <c r="H68">
        <f>(Table2[[#This Row],[1Y Return vs Nifty]]-AVERAGE(Table2[1Y Return vs Nifty]))/_xlfn.STDEV.P(Table2[1Y Return vs Nifty])</f>
        <v>1.3237350861583577</v>
      </c>
      <c r="I68">
        <v>20.788811618648001</v>
      </c>
      <c r="J68">
        <f>(Table2[[#This Row],[1M Return vs Nifty]]-AVERAGE(Table2[1M Return vs Nifty]))/_xlfn.STDEV.P(Table2[1M Return vs Nifty])</f>
        <v>2.5061883433015182</v>
      </c>
      <c r="K68">
        <v>50.380580641900004</v>
      </c>
      <c r="L68">
        <f>(Table2[[#This Row],[6M Return vs Nifty]]-AVERAGE(Table2[6M Return vs Nifty]))/_xlfn.STDEV.P(Table2[6M Return vs Nifty])</f>
        <v>1.6491184442194293</v>
      </c>
      <c r="M68">
        <v>7.2192290440411604</v>
      </c>
      <c r="N68">
        <f>(Table2[[#This Row],[1W Return vs Nifty]]-AVERAGE(Table2[1W Return vs Nifty]))/_xlfn.STDEV.P(Table2[1W Return vs Nifty])</f>
        <v>2.3966894078431644</v>
      </c>
      <c r="O68">
        <v>1043.44</v>
      </c>
      <c r="P68">
        <v>985.62043312459195</v>
      </c>
      <c r="Q68">
        <v>827.56685002973904</v>
      </c>
      <c r="R68">
        <v>76.677791281991304</v>
      </c>
      <c r="S68" s="1">
        <f>(Table2[[#This Row],[Close Price]]-Table2[[#This Row],[20D EMA]])/Table2[[#This Row],[20D EMA]]</f>
        <v>0.16887410871731967</v>
      </c>
      <c r="T68" s="1">
        <f>(Table2[[#This Row],[Close Price]]-Table2[[#This Row],[50D EMA]])/Table2[[#This Row],[50D EMA]]</f>
        <v>0.23744390742133137</v>
      </c>
      <c r="U68" s="1">
        <f>(Table2[[#This Row],[Close Price]]-Table2[[#This Row],[200D EMA]])/Table2[[#This Row],[200D EMA]]</f>
        <v>0.47377822100555544</v>
      </c>
      <c r="V68">
        <v>2.1671615780974198</v>
      </c>
      <c r="W68">
        <v>1128.55</v>
      </c>
      <c r="X68">
        <v>1249.95</v>
      </c>
      <c r="Y68">
        <v>1001</v>
      </c>
      <c r="Z68">
        <v>1249.95</v>
      </c>
      <c r="AA68">
        <v>951.9</v>
      </c>
      <c r="AB68">
        <v>1249.95</v>
      </c>
      <c r="AC68" s="1">
        <f>(Table2[[#This Row],[Close Price]]/Table2[[#This Row],[Day Low]])-1</f>
        <v>8.0723051703513571E-2</v>
      </c>
      <c r="AD68" s="1">
        <f>(Table2[[#This Row],[Day High]]/Table2[[#This Row],[Close Price]])-1</f>
        <v>2.4843192719222751E-2</v>
      </c>
      <c r="AE68" s="1">
        <f>(Table2[[#This Row],[Close Price]]/Table2[[#This Row],[Current Week Low]])-1</f>
        <v>0.21843156843156852</v>
      </c>
      <c r="AF68" s="1">
        <f>(Table2[[#This Row],[Current Week High]]/Table2[[#This Row],[Close Price]])-1</f>
        <v>2.4843192719222751E-2</v>
      </c>
      <c r="AG68" s="1">
        <f>(Table2[[#This Row],[Close Price]]/Table2[[#This Row],[Current Month Low]])-1</f>
        <v>0.28127954617081641</v>
      </c>
      <c r="AH68" s="1">
        <f>(Table2[[#This Row],[Current Month High]]/Table2[[#This Row],[Close Price]])-1</f>
        <v>2.4843192719222751E-2</v>
      </c>
      <c r="AI68">
        <v>2.4843192719222702</v>
      </c>
      <c r="AJ68">
        <v>109.99483471074301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0.42</v>
      </c>
      <c r="AM68" t="s">
        <v>3170</v>
      </c>
      <c r="AN68">
        <v>26.26</v>
      </c>
      <c r="AO68" t="s">
        <v>3170</v>
      </c>
      <c r="AP68">
        <v>7.3256199275397005E-2</v>
      </c>
      <c r="AQ68">
        <f>(Table2[[#This Row],[Sharpe Ratio]]-AVERAGE(Table2[Sharpe Ratio]))/_xlfn.STDEV.P(Table2[Sharpe Ratio])</f>
        <v>0.17806321379206111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8.0537944953145306</v>
      </c>
      <c r="AS68">
        <f>_xlfn.RANK.AVG(Table2[[#This Row],[1Y Return vs Nifty Z-Score]],Table2[1Y Return vs Nifty Z-Score])</f>
        <v>66</v>
      </c>
      <c r="AT68">
        <f>_xlfn.RANK.AVG(Table2[[#This Row],[6M Return vs Nifty Z-Score]],Table2[6M Return vs Nifty Z-Score])</f>
        <v>47</v>
      </c>
      <c r="AU68">
        <f>_xlfn.RANK.AVG(Table2[[#This Row],[Sharpe Ratio Z-Score]],Table2[Sharpe Ratio Z-Score])</f>
        <v>300</v>
      </c>
      <c r="AV68">
        <f>(Table2[[#This Row],[Rank 1Y]]+Table2[[#This Row],[Rank 6M]]+Table2[[#This Row],[Rank Sharpe]])/3</f>
        <v>137.66666666666666</v>
      </c>
    </row>
    <row r="69" spans="1:48" x14ac:dyDescent="0.3">
      <c r="A69" t="s">
        <v>1298</v>
      </c>
      <c r="B69" t="s">
        <v>1299</v>
      </c>
      <c r="C69" t="s">
        <v>3137</v>
      </c>
      <c r="D69" t="s">
        <v>414</v>
      </c>
      <c r="E69">
        <v>8547.4778251049993</v>
      </c>
      <c r="F69">
        <v>104.85</v>
      </c>
      <c r="G69">
        <v>46.286411490984399</v>
      </c>
      <c r="H69">
        <f>(Table2[[#This Row],[1Y Return vs Nifty]]-AVERAGE(Table2[1Y Return vs Nifty]))/_xlfn.STDEV.P(Table2[1Y Return vs Nifty])</f>
        <v>0.66203350720355769</v>
      </c>
      <c r="I69">
        <v>19.912534260252599</v>
      </c>
      <c r="J69">
        <f>(Table2[[#This Row],[1M Return vs Nifty]]-AVERAGE(Table2[1M Return vs Nifty]))/_xlfn.STDEV.P(Table2[1M Return vs Nifty])</f>
        <v>2.41959448624513</v>
      </c>
      <c r="K69">
        <v>44.420309089600998</v>
      </c>
      <c r="L69">
        <f>(Table2[[#This Row],[6M Return vs Nifty]]-AVERAGE(Table2[6M Return vs Nifty]))/_xlfn.STDEV.P(Table2[6M Return vs Nifty])</f>
        <v>1.450092461008589</v>
      </c>
      <c r="M69">
        <v>0.57544936734709395</v>
      </c>
      <c r="N69">
        <f>(Table2[[#This Row],[1W Return vs Nifty]]-AVERAGE(Table2[1W Return vs Nifty]))/_xlfn.STDEV.P(Table2[1W Return vs Nifty])</f>
        <v>0.7880993562978782</v>
      </c>
      <c r="O69">
        <v>102.97</v>
      </c>
      <c r="P69">
        <v>96.3649201392343</v>
      </c>
      <c r="Q69">
        <v>83.819730506206497</v>
      </c>
      <c r="R69">
        <v>50.462359036254</v>
      </c>
      <c r="S69" s="1">
        <f>(Table2[[#This Row],[Close Price]]-Table2[[#This Row],[20D EMA]])/Table2[[#This Row],[20D EMA]]</f>
        <v>1.8257744974264304E-2</v>
      </c>
      <c r="T69" s="1">
        <f>(Table2[[#This Row],[Close Price]]-Table2[[#This Row],[50D EMA]])/Table2[[#This Row],[50D EMA]]</f>
        <v>8.8051542496023441E-2</v>
      </c>
      <c r="U69" s="1">
        <f>(Table2[[#This Row],[Close Price]]-Table2[[#This Row],[200D EMA]])/Table2[[#This Row],[200D EMA]]</f>
        <v>0.25089879634290035</v>
      </c>
      <c r="V69">
        <v>1.0991733525612699</v>
      </c>
      <c r="W69">
        <v>104.11</v>
      </c>
      <c r="X69">
        <v>108.5</v>
      </c>
      <c r="Y69">
        <v>103.61</v>
      </c>
      <c r="Z69">
        <v>109.85</v>
      </c>
      <c r="AA69">
        <v>100.54</v>
      </c>
      <c r="AB69">
        <v>119.55</v>
      </c>
      <c r="AC69" s="1">
        <f>(Table2[[#This Row],[Close Price]]/Table2[[#This Row],[Day Low]])-1</f>
        <v>7.1078666794734957E-3</v>
      </c>
      <c r="AD69" s="1">
        <f>(Table2[[#This Row],[Day High]]/Table2[[#This Row],[Close Price]])-1</f>
        <v>3.4811635670004781E-2</v>
      </c>
      <c r="AE69" s="1">
        <f>(Table2[[#This Row],[Close Price]]/Table2[[#This Row],[Current Week Low]])-1</f>
        <v>1.1967956760930321E-2</v>
      </c>
      <c r="AF69" s="1">
        <f>(Table2[[#This Row],[Current Week High]]/Table2[[#This Row],[Close Price]])-1</f>
        <v>4.7687172150691515E-2</v>
      </c>
      <c r="AG69" s="1">
        <f>(Table2[[#This Row],[Close Price]]/Table2[[#This Row],[Current Month Low]])-1</f>
        <v>4.2868510045752872E-2</v>
      </c>
      <c r="AH69" s="1">
        <f>(Table2[[#This Row],[Current Month High]]/Table2[[#This Row],[Close Price]])-1</f>
        <v>0.14020028612303292</v>
      </c>
      <c r="AI69">
        <v>14.0200286123032</v>
      </c>
      <c r="AJ69">
        <v>69.249394673123405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0.42</v>
      </c>
      <c r="AM69" t="s">
        <v>3170</v>
      </c>
      <c r="AN69">
        <v>1.08</v>
      </c>
      <c r="AO69" t="s">
        <v>3170</v>
      </c>
      <c r="AP69">
        <v>0.100708848521488</v>
      </c>
      <c r="AQ69">
        <f>(Table2[[#This Row],[Sharpe Ratio]]-AVERAGE(Table2[Sharpe Ratio]))/_xlfn.STDEV.P(Table2[Sharpe Ratio])</f>
        <v>0.49864285732500191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5.8184626680801568</v>
      </c>
      <c r="AS69">
        <f>_xlfn.RANK.AVG(Table2[[#This Row],[1Y Return vs Nifty Z-Score]],Table2[1Y Return vs Nifty Z-Score])</f>
        <v>133</v>
      </c>
      <c r="AT69">
        <f>_xlfn.RANK.AVG(Table2[[#This Row],[6M Return vs Nifty Z-Score]],Table2[6M Return vs Nifty Z-Score])</f>
        <v>55</v>
      </c>
      <c r="AU69">
        <f>_xlfn.RANK.AVG(Table2[[#This Row],[Sharpe Ratio Z-Score]],Table2[Sharpe Ratio Z-Score])</f>
        <v>225</v>
      </c>
      <c r="AV69">
        <f>(Table2[[#This Row],[Rank 1Y]]+Table2[[#This Row],[Rank 6M]]+Table2[[#This Row],[Rank Sharpe]])/3</f>
        <v>137.66666666666666</v>
      </c>
    </row>
    <row r="70" spans="1:48" x14ac:dyDescent="0.3">
      <c r="A70" t="s">
        <v>669</v>
      </c>
      <c r="B70" t="s">
        <v>670</v>
      </c>
      <c r="C70" t="s">
        <v>3127</v>
      </c>
      <c r="D70" t="s">
        <v>671</v>
      </c>
      <c r="E70">
        <v>26163.819498724999</v>
      </c>
      <c r="F70">
        <v>2582.15</v>
      </c>
      <c r="G70">
        <v>50.194726873261502</v>
      </c>
      <c r="H70">
        <f>(Table2[[#This Row],[1Y Return vs Nifty]]-AVERAGE(Table2[1Y Return vs Nifty]))/_xlfn.STDEV.P(Table2[1Y Return vs Nifty])</f>
        <v>0.74020443040882378</v>
      </c>
      <c r="I70">
        <v>6.9183328011933503</v>
      </c>
      <c r="J70">
        <f>(Table2[[#This Row],[1M Return vs Nifty]]-AVERAGE(Table2[1M Return vs Nifty]))/_xlfn.STDEV.P(Table2[1M Return vs Nifty])</f>
        <v>1.1355055925549704</v>
      </c>
      <c r="K70">
        <v>37.626315841363898</v>
      </c>
      <c r="L70">
        <f>(Table2[[#This Row],[6M Return vs Nifty]]-AVERAGE(Table2[6M Return vs Nifty]))/_xlfn.STDEV.P(Table2[6M Return vs Nifty])</f>
        <v>1.2232267596234505</v>
      </c>
      <c r="M70">
        <v>-6.22714492556364</v>
      </c>
      <c r="N70">
        <f>(Table2[[#This Row],[1W Return vs Nifty]]-AVERAGE(Table2[1W Return vs Nifty]))/_xlfn.STDEV.P(Table2[1W Return vs Nifty])</f>
        <v>-0.85894284509552488</v>
      </c>
      <c r="O70">
        <v>2659.4</v>
      </c>
      <c r="P70">
        <v>2541.93190666598</v>
      </c>
      <c r="Q70">
        <v>2085.8015053785002</v>
      </c>
      <c r="R70">
        <v>36.467138973239898</v>
      </c>
      <c r="S70" s="1">
        <f>(Table2[[#This Row],[Close Price]]-Table2[[#This Row],[20D EMA]])/Table2[[#This Row],[20D EMA]]</f>
        <v>-2.9047905542603593E-2</v>
      </c>
      <c r="T70" s="1">
        <f>(Table2[[#This Row],[Close Price]]-Table2[[#This Row],[50D EMA]])/Table2[[#This Row],[50D EMA]]</f>
        <v>1.5821861013881552E-2</v>
      </c>
      <c r="U70" s="1">
        <f>(Table2[[#This Row],[Close Price]]-Table2[[#This Row],[200D EMA]])/Table2[[#This Row],[200D EMA]]</f>
        <v>0.23796535448919906</v>
      </c>
      <c r="V70">
        <v>0.67096108245401698</v>
      </c>
      <c r="W70">
        <v>2551.35</v>
      </c>
      <c r="X70">
        <v>2644.25</v>
      </c>
      <c r="Y70">
        <v>2551.35</v>
      </c>
      <c r="Z70">
        <v>2730</v>
      </c>
      <c r="AA70">
        <v>2504</v>
      </c>
      <c r="AB70">
        <v>3357.8</v>
      </c>
      <c r="AC70" s="1">
        <f>(Table2[[#This Row],[Close Price]]/Table2[[#This Row],[Day Low]])-1</f>
        <v>1.2072040292394393E-2</v>
      </c>
      <c r="AD70" s="1">
        <f>(Table2[[#This Row],[Day High]]/Table2[[#This Row],[Close Price]])-1</f>
        <v>2.4049726003524174E-2</v>
      </c>
      <c r="AE70" s="1">
        <f>(Table2[[#This Row],[Close Price]]/Table2[[#This Row],[Current Week Low]])-1</f>
        <v>1.2072040292394393E-2</v>
      </c>
      <c r="AF70" s="1">
        <f>(Table2[[#This Row],[Current Week High]]/Table2[[#This Row],[Close Price]])-1</f>
        <v>5.7258486145266518E-2</v>
      </c>
      <c r="AG70" s="1">
        <f>(Table2[[#This Row],[Close Price]]/Table2[[#This Row],[Current Month Low]])-1</f>
        <v>3.1210063897763707E-2</v>
      </c>
      <c r="AH70" s="1">
        <f>(Table2[[#This Row],[Current Month High]]/Table2[[#This Row],[Close Price]])-1</f>
        <v>0.30038921054160306</v>
      </c>
      <c r="AI70">
        <v>30.038921054160301</v>
      </c>
      <c r="AJ70">
        <v>89.724467303453295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0.08</v>
      </c>
      <c r="AM70" t="s">
        <v>3170</v>
      </c>
      <c r="AN70">
        <v>-10.220000000000001</v>
      </c>
      <c r="AO70" t="s">
        <v>3169</v>
      </c>
      <c r="AP70">
        <v>0.101979158150854</v>
      </c>
      <c r="AQ70">
        <f>(Table2[[#This Row],[Sharpe Ratio]]-AVERAGE(Table2[Sharpe Ratio]))/_xlfn.STDEV.P(Table2[Sharpe Ratio])</f>
        <v>0.51347695965545737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2.7534708971471771</v>
      </c>
      <c r="AS70">
        <f>_xlfn.RANK.AVG(Table2[[#This Row],[1Y Return vs Nifty Z-Score]],Table2[1Y Return vs Nifty Z-Score])</f>
        <v>122</v>
      </c>
      <c r="AT70">
        <f>_xlfn.RANK.AVG(Table2[[#This Row],[6M Return vs Nifty Z-Score]],Table2[6M Return vs Nifty Z-Score])</f>
        <v>68</v>
      </c>
      <c r="AU70">
        <f>_xlfn.RANK.AVG(Table2[[#This Row],[Sharpe Ratio Z-Score]],Table2[Sharpe Ratio Z-Score])</f>
        <v>223</v>
      </c>
      <c r="AV70">
        <f>(Table2[[#This Row],[Rank 1Y]]+Table2[[#This Row],[Rank 6M]]+Table2[[#This Row],[Rank Sharpe]])/3</f>
        <v>137.66666666666666</v>
      </c>
    </row>
    <row r="71" spans="1:48" x14ac:dyDescent="0.3">
      <c r="A71" t="s">
        <v>1254</v>
      </c>
      <c r="B71" t="s">
        <v>1255</v>
      </c>
      <c r="C71" t="s">
        <v>3127</v>
      </c>
      <c r="D71" t="s">
        <v>51</v>
      </c>
      <c r="E71">
        <v>8926.3540822399991</v>
      </c>
      <c r="F71">
        <v>936</v>
      </c>
      <c r="G71">
        <v>131.96011212322</v>
      </c>
      <c r="H71">
        <f>(Table2[[#This Row],[1Y Return vs Nifty]]-AVERAGE(Table2[1Y Return vs Nifty]))/_xlfn.STDEV.P(Table2[1Y Return vs Nifty])</f>
        <v>2.3756086969651018</v>
      </c>
      <c r="I71">
        <v>15.2084462368232</v>
      </c>
      <c r="J71">
        <f>(Table2[[#This Row],[1M Return vs Nifty]]-AVERAGE(Table2[1M Return vs Nifty]))/_xlfn.STDEV.P(Table2[1M Return vs Nifty])</f>
        <v>1.954735817949256</v>
      </c>
      <c r="K71">
        <v>84.159747275677304</v>
      </c>
      <c r="L71">
        <f>(Table2[[#This Row],[6M Return vs Nifty]]-AVERAGE(Table2[6M Return vs Nifty]))/_xlfn.STDEV.P(Table2[6M Return vs Nifty])</f>
        <v>2.7770757515902935</v>
      </c>
      <c r="M71">
        <v>5.6310208180052301</v>
      </c>
      <c r="N71">
        <f>(Table2[[#This Row],[1W Return vs Nifty]]-AVERAGE(Table2[1W Return vs Nifty]))/_xlfn.STDEV.P(Table2[1W Return vs Nifty])</f>
        <v>2.0121528824755686</v>
      </c>
      <c r="O71">
        <v>862.58</v>
      </c>
      <c r="P71">
        <v>827.21446491484096</v>
      </c>
      <c r="Q71">
        <v>658.48924160511399</v>
      </c>
      <c r="R71">
        <v>62.010481914124497</v>
      </c>
      <c r="S71" s="1">
        <f>(Table2[[#This Row],[Close Price]]-Table2[[#This Row],[20D EMA]])/Table2[[#This Row],[20D EMA]]</f>
        <v>8.511674279487115E-2</v>
      </c>
      <c r="T71" s="1">
        <f>(Table2[[#This Row],[Close Price]]-Table2[[#This Row],[50D EMA]])/Table2[[#This Row],[50D EMA]]</f>
        <v>0.13150826019024964</v>
      </c>
      <c r="U71" s="1">
        <f>(Table2[[#This Row],[Close Price]]-Table2[[#This Row],[200D EMA]])/Table2[[#This Row],[200D EMA]]</f>
        <v>0.42143552371248155</v>
      </c>
      <c r="V71">
        <v>1.50608622413402</v>
      </c>
      <c r="W71">
        <v>905</v>
      </c>
      <c r="X71">
        <v>955</v>
      </c>
      <c r="Y71">
        <v>837.5</v>
      </c>
      <c r="Z71">
        <v>955</v>
      </c>
      <c r="AA71">
        <v>810</v>
      </c>
      <c r="AB71">
        <v>955</v>
      </c>
      <c r="AC71" s="1">
        <f>(Table2[[#This Row],[Close Price]]/Table2[[#This Row],[Day Low]])-1</f>
        <v>3.4254143646408775E-2</v>
      </c>
      <c r="AD71" s="1">
        <f>(Table2[[#This Row],[Day High]]/Table2[[#This Row],[Close Price]])-1</f>
        <v>2.0299145299145227E-2</v>
      </c>
      <c r="AE71" s="1">
        <f>(Table2[[#This Row],[Close Price]]/Table2[[#This Row],[Current Week Low]])-1</f>
        <v>0.11761194029850741</v>
      </c>
      <c r="AF71" s="1">
        <f>(Table2[[#This Row],[Current Week High]]/Table2[[#This Row],[Close Price]])-1</f>
        <v>2.0299145299145227E-2</v>
      </c>
      <c r="AG71" s="1">
        <f>(Table2[[#This Row],[Close Price]]/Table2[[#This Row],[Current Month Low]])-1</f>
        <v>0.15555555555555545</v>
      </c>
      <c r="AH71" s="1">
        <f>(Table2[[#This Row],[Current Month High]]/Table2[[#This Row],[Close Price]])-1</f>
        <v>2.0299145299145227E-2</v>
      </c>
      <c r="AI71">
        <v>2.51068376068375</v>
      </c>
      <c r="AJ71">
        <v>198.89829155356799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0.25</v>
      </c>
      <c r="AM71" t="s">
        <v>3170</v>
      </c>
      <c r="AN71">
        <v>11.43</v>
      </c>
      <c r="AO71" t="s">
        <v>3170</v>
      </c>
      <c r="AP71">
        <v>4.7252444103821997E-2</v>
      </c>
      <c r="AQ71">
        <f>(Table2[[#This Row],[Sharpe Ratio]]-AVERAGE(Table2[Sharpe Ratio]))/_xlfn.STDEV.P(Table2[Sharpe Ratio])</f>
        <v>-0.12559689888753367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8.9939762500926861</v>
      </c>
      <c r="AS71">
        <f>_xlfn.RANK.AVG(Table2[[#This Row],[1Y Return vs Nifty Z-Score]],Table2[1Y Return vs Nifty Z-Score])</f>
        <v>24</v>
      </c>
      <c r="AT71">
        <f>_xlfn.RANK.AVG(Table2[[#This Row],[6M Return vs Nifty Z-Score]],Table2[6M Return vs Nifty Z-Score])</f>
        <v>13</v>
      </c>
      <c r="AU71">
        <f>_xlfn.RANK.AVG(Table2[[#This Row],[Sharpe Ratio Z-Score]],Table2[Sharpe Ratio Z-Score])</f>
        <v>386</v>
      </c>
      <c r="AV71">
        <f>(Table2[[#This Row],[Rank 1Y]]+Table2[[#This Row],[Rank 6M]]+Table2[[#This Row],[Rank Sharpe]])/3</f>
        <v>141</v>
      </c>
    </row>
    <row r="72" spans="1:48" x14ac:dyDescent="0.3">
      <c r="A72" t="s">
        <v>1637</v>
      </c>
      <c r="B72" t="s">
        <v>1638</v>
      </c>
      <c r="C72" t="s">
        <v>3124</v>
      </c>
      <c r="D72" t="s">
        <v>947</v>
      </c>
      <c r="E72">
        <v>5484.1280751249997</v>
      </c>
      <c r="F72">
        <v>638.75</v>
      </c>
      <c r="G72">
        <v>77.759722986351903</v>
      </c>
      <c r="H72">
        <f>(Table2[[#This Row],[1Y Return vs Nifty]]-AVERAGE(Table2[1Y Return vs Nifty]))/_xlfn.STDEV.P(Table2[1Y Return vs Nifty])</f>
        <v>1.2915369057973396</v>
      </c>
      <c r="I72">
        <v>-6.8865773677267699</v>
      </c>
      <c r="J72">
        <f>(Table2[[#This Row],[1M Return vs Nifty]]-AVERAGE(Table2[1M Return vs Nifty]))/_xlfn.STDEV.P(Table2[1M Return vs Nifty])</f>
        <v>-0.22869765472822556</v>
      </c>
      <c r="K72">
        <v>126.18289257932901</v>
      </c>
      <c r="L72">
        <f>(Table2[[#This Row],[6M Return vs Nifty]]-AVERAGE(Table2[6M Return vs Nifty]))/_xlfn.STDEV.P(Table2[6M Return vs Nifty])</f>
        <v>4.1803168184247799</v>
      </c>
      <c r="M72">
        <v>-4.5660967304858904</v>
      </c>
      <c r="N72">
        <f>(Table2[[#This Row],[1W Return vs Nifty]]-AVERAGE(Table2[1W Return vs Nifty]))/_xlfn.STDEV.P(Table2[1W Return vs Nifty])</f>
        <v>-0.45677032707655324</v>
      </c>
      <c r="O72">
        <v>645.78</v>
      </c>
      <c r="P72">
        <v>642.03346740900997</v>
      </c>
      <c r="Q72">
        <v>487.51113565271402</v>
      </c>
      <c r="R72">
        <v>50.352231990518703</v>
      </c>
      <c r="S72" s="1">
        <f>(Table2[[#This Row],[Close Price]]-Table2[[#This Row],[20D EMA]])/Table2[[#This Row],[20D EMA]]</f>
        <v>-1.0886060268202751E-2</v>
      </c>
      <c r="T72" s="1">
        <f>(Table2[[#This Row],[Close Price]]-Table2[[#This Row],[50D EMA]])/Table2[[#This Row],[50D EMA]]</f>
        <v>-5.1141686153227065E-3</v>
      </c>
      <c r="U72" s="1">
        <f>(Table2[[#This Row],[Close Price]]-Table2[[#This Row],[200D EMA]])/Table2[[#This Row],[200D EMA]]</f>
        <v>0.31022648158548588</v>
      </c>
      <c r="V72">
        <v>0.24552747570956601</v>
      </c>
      <c r="W72">
        <v>598.5</v>
      </c>
      <c r="X72">
        <v>638.75</v>
      </c>
      <c r="Y72">
        <v>576</v>
      </c>
      <c r="Z72">
        <v>638.75</v>
      </c>
      <c r="AA72">
        <v>576</v>
      </c>
      <c r="AB72">
        <v>711</v>
      </c>
      <c r="AC72" s="1">
        <f>(Table2[[#This Row],[Close Price]]/Table2[[#This Row],[Day Low]])-1</f>
        <v>6.7251461988304007E-2</v>
      </c>
      <c r="AD72" s="1">
        <f>(Table2[[#This Row],[Day High]]/Table2[[#This Row],[Close Price]])-1</f>
        <v>0</v>
      </c>
      <c r="AE72" s="1">
        <f>(Table2[[#This Row],[Close Price]]/Table2[[#This Row],[Current Week Low]])-1</f>
        <v>0.10894097222222232</v>
      </c>
      <c r="AF72" s="1">
        <f>(Table2[[#This Row],[Current Week High]]/Table2[[#This Row],[Close Price]])-1</f>
        <v>0</v>
      </c>
      <c r="AG72" s="1">
        <f>(Table2[[#This Row],[Close Price]]/Table2[[#This Row],[Current Month Low]])-1</f>
        <v>0.10894097222222232</v>
      </c>
      <c r="AH72" s="1">
        <f>(Table2[[#This Row],[Current Month High]]/Table2[[#This Row],[Close Price]])-1</f>
        <v>0.11311154598825834</v>
      </c>
      <c r="AI72">
        <v>36.79843444227</v>
      </c>
      <c r="AJ72">
        <v>195.99165894346601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0.15</v>
      </c>
      <c r="AM72" t="s">
        <v>3170</v>
      </c>
      <c r="AN72">
        <v>-4.68</v>
      </c>
      <c r="AO72" t="s">
        <v>3169</v>
      </c>
      <c r="AP72">
        <v>5.9622673269669003E-2</v>
      </c>
      <c r="AQ72">
        <f>(Table2[[#This Row],[Sharpe Ratio]]-AVERAGE(Table2[Sharpe Ratio]))/_xlfn.STDEV.P(Table2[Sharpe Ratio])</f>
        <v>1.8857052381766614E-2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4.8052427947991072</v>
      </c>
      <c r="AS72">
        <f>_xlfn.RANK.AVG(Table2[[#This Row],[1Y Return vs Nifty Z-Score]],Table2[1Y Return vs Nifty Z-Score])</f>
        <v>70</v>
      </c>
      <c r="AT72">
        <f>_xlfn.RANK.AVG(Table2[[#This Row],[6M Return vs Nifty Z-Score]],Table2[6M Return vs Nifty Z-Score])</f>
        <v>5</v>
      </c>
      <c r="AU72">
        <f>_xlfn.RANK.AVG(Table2[[#This Row],[Sharpe Ratio Z-Score]],Table2[Sharpe Ratio Z-Score])</f>
        <v>348</v>
      </c>
      <c r="AV72">
        <f>(Table2[[#This Row],[Rank 1Y]]+Table2[[#This Row],[Rank 6M]]+Table2[[#This Row],[Rank Sharpe]])/3</f>
        <v>141</v>
      </c>
    </row>
    <row r="73" spans="1:48" x14ac:dyDescent="0.3">
      <c r="A73" t="s">
        <v>583</v>
      </c>
      <c r="B73" t="s">
        <v>584</v>
      </c>
      <c r="C73" t="s">
        <v>3123</v>
      </c>
      <c r="D73" t="s">
        <v>374</v>
      </c>
      <c r="E73">
        <v>32191.224999999999</v>
      </c>
      <c r="F73">
        <v>1540.25</v>
      </c>
      <c r="G73">
        <v>58.531558190395103</v>
      </c>
      <c r="H73">
        <f>(Table2[[#This Row],[1Y Return vs Nifty]]-AVERAGE(Table2[1Y Return vs Nifty]))/_xlfn.STDEV.P(Table2[1Y Return vs Nifty])</f>
        <v>0.90695090220640151</v>
      </c>
      <c r="I73">
        <v>1.7927909572066301</v>
      </c>
      <c r="J73">
        <f>(Table2[[#This Row],[1M Return vs Nifty]]-AVERAGE(Table2[1M Return vs Nifty]))/_xlfn.STDEV.P(Table2[1M Return vs Nifty])</f>
        <v>0.62899879590845875</v>
      </c>
      <c r="K73">
        <v>36.501642371491599</v>
      </c>
      <c r="L73">
        <f>(Table2[[#This Row],[6M Return vs Nifty]]-AVERAGE(Table2[6M Return vs Nifty]))/_xlfn.STDEV.P(Table2[6M Return vs Nifty])</f>
        <v>1.1856715507427174</v>
      </c>
      <c r="M73">
        <v>2.33503364960601</v>
      </c>
      <c r="N73">
        <f>(Table2[[#This Row],[1W Return vs Nifty]]-AVERAGE(Table2[1W Return vs Nifty]))/_xlfn.STDEV.P(Table2[1W Return vs Nifty])</f>
        <v>1.2141294038062527</v>
      </c>
      <c r="O73">
        <v>1518.46</v>
      </c>
      <c r="P73">
        <v>1479.49028665691</v>
      </c>
      <c r="Q73">
        <v>1231.8822934379</v>
      </c>
      <c r="R73">
        <v>54.901155389754003</v>
      </c>
      <c r="S73" s="1">
        <f>(Table2[[#This Row],[Close Price]]-Table2[[#This Row],[20D EMA]])/Table2[[#This Row],[20D EMA]]</f>
        <v>1.4350065197634421E-2</v>
      </c>
      <c r="T73" s="1">
        <f>(Table2[[#This Row],[Close Price]]-Table2[[#This Row],[50D EMA]])/Table2[[#This Row],[50D EMA]]</f>
        <v>4.1068004224876664E-2</v>
      </c>
      <c r="U73" s="1">
        <f>(Table2[[#This Row],[Close Price]]-Table2[[#This Row],[200D EMA]])/Table2[[#This Row],[200D EMA]]</f>
        <v>0.25032237917919636</v>
      </c>
      <c r="V73">
        <v>0.91509391718455402</v>
      </c>
      <c r="W73">
        <v>1522.7</v>
      </c>
      <c r="X73">
        <v>1553.7</v>
      </c>
      <c r="Y73">
        <v>1451.45</v>
      </c>
      <c r="Z73">
        <v>1553.7</v>
      </c>
      <c r="AA73">
        <v>1427</v>
      </c>
      <c r="AB73">
        <v>1678.85</v>
      </c>
      <c r="AC73" s="1">
        <f>(Table2[[#This Row],[Close Price]]/Table2[[#This Row],[Day Low]])-1</f>
        <v>1.1525579562619015E-2</v>
      </c>
      <c r="AD73" s="1">
        <f>(Table2[[#This Row],[Day High]]/Table2[[#This Row],[Close Price]])-1</f>
        <v>8.7323486447006271E-3</v>
      </c>
      <c r="AE73" s="1">
        <f>(Table2[[#This Row],[Close Price]]/Table2[[#This Row],[Current Week Low]])-1</f>
        <v>6.1180199111233513E-2</v>
      </c>
      <c r="AF73" s="1">
        <f>(Table2[[#This Row],[Current Week High]]/Table2[[#This Row],[Close Price]])-1</f>
        <v>8.7323486447006271E-3</v>
      </c>
      <c r="AG73" s="1">
        <f>(Table2[[#This Row],[Close Price]]/Table2[[#This Row],[Current Month Low]])-1</f>
        <v>7.9362298528381281E-2</v>
      </c>
      <c r="AH73" s="1">
        <f>(Table2[[#This Row],[Current Month High]]/Table2[[#This Row],[Close Price]])-1</f>
        <v>8.9985391981820984E-2</v>
      </c>
      <c r="AI73">
        <v>8.9985391981820904</v>
      </c>
      <c r="AJ73">
        <v>89.919852034525206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0.1</v>
      </c>
      <c r="AM73" t="s">
        <v>3170</v>
      </c>
      <c r="AN73">
        <v>1.21</v>
      </c>
      <c r="AO73" t="s">
        <v>3170</v>
      </c>
      <c r="AP73">
        <v>9.1452887143858005E-2</v>
      </c>
      <c r="AQ73">
        <f>(Table2[[#This Row],[Sharpe Ratio]]-AVERAGE(Table2[Sharpe Ratio]))/_xlfn.STDEV.P(Table2[Sharpe Ratio])</f>
        <v>0.39055591925224731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4.3263065719160778</v>
      </c>
      <c r="AS73">
        <f>_xlfn.RANK.AVG(Table2[[#This Row],[1Y Return vs Nifty Z-Score]],Table2[1Y Return vs Nifty Z-Score])</f>
        <v>105</v>
      </c>
      <c r="AT73">
        <f>_xlfn.RANK.AVG(Table2[[#This Row],[6M Return vs Nifty Z-Score]],Table2[6M Return vs Nifty Z-Score])</f>
        <v>73</v>
      </c>
      <c r="AU73">
        <f>_xlfn.RANK.AVG(Table2[[#This Row],[Sharpe Ratio Z-Score]],Table2[Sharpe Ratio Z-Score])</f>
        <v>246</v>
      </c>
      <c r="AV73">
        <f>(Table2[[#This Row],[Rank 1Y]]+Table2[[#This Row],[Rank 6M]]+Table2[[#This Row],[Rank Sharpe]])/3</f>
        <v>141.33333333333334</v>
      </c>
    </row>
    <row r="74" spans="1:48" hidden="1" x14ac:dyDescent="0.3">
      <c r="A74" t="s">
        <v>1147</v>
      </c>
      <c r="B74" t="s">
        <v>1148</v>
      </c>
      <c r="C74" t="s">
        <v>3125</v>
      </c>
      <c r="D74" t="s">
        <v>120</v>
      </c>
      <c r="E74">
        <v>10444.127032495</v>
      </c>
      <c r="F74">
        <v>1701.05</v>
      </c>
      <c r="G74">
        <v>18.8732419535384</v>
      </c>
      <c r="H74">
        <f>(Table2[[#This Row],[1Y Return vs Nifty]]-AVERAGE(Table2[1Y Return vs Nifty]))/_xlfn.STDEV.P(Table2[1Y Return vs Nifty])</f>
        <v>0.11373774262887142</v>
      </c>
      <c r="I74">
        <v>-6.4683976569920798</v>
      </c>
      <c r="J74">
        <f>(Table2[[#This Row],[1M Return vs Nifty]]-AVERAGE(Table2[1M Return vs Nifty]))/_xlfn.STDEV.P(Table2[1M Return vs Nifty])</f>
        <v>-0.187373074390385</v>
      </c>
      <c r="K74">
        <v>33.146028505432298</v>
      </c>
      <c r="L74">
        <f>(Table2[[#This Row],[6M Return vs Nifty]]-AVERAGE(Table2[6M Return vs Nifty]))/_xlfn.STDEV.P(Table2[6M Return vs Nifty])</f>
        <v>1.0736205572421316</v>
      </c>
      <c r="M74">
        <v>-1.5701762184660799</v>
      </c>
      <c r="N74">
        <f>(Table2[[#This Row],[1W Return vs Nifty]]-AVERAGE(Table2[1W Return vs Nifty]))/_xlfn.STDEV.P(Table2[1W Return vs Nifty])</f>
        <v>0.26860109783101638</v>
      </c>
      <c r="O74">
        <v>1725.8</v>
      </c>
      <c r="P74">
        <v>1738.4565546932199</v>
      </c>
      <c r="Q74">
        <v>1484.6674239957499</v>
      </c>
      <c r="R74">
        <v>49.1980202280631</v>
      </c>
      <c r="S74" s="1">
        <f>(Table2[[#This Row],[Close Price]]-Table2[[#This Row],[20D EMA]])/Table2[[#This Row],[20D EMA]]</f>
        <v>-1.4341175107196662E-2</v>
      </c>
      <c r="T74" s="1">
        <f>(Table2[[#This Row],[Close Price]]-Table2[[#This Row],[50D EMA]])/Table2[[#This Row],[50D EMA]]</f>
        <v>-2.1517106419620007E-2</v>
      </c>
      <c r="U74" s="1">
        <f>(Table2[[#This Row],[Close Price]]-Table2[[#This Row],[200D EMA]])/Table2[[#This Row],[200D EMA]]</f>
        <v>0.14574481295069452</v>
      </c>
      <c r="V74">
        <v>0.44601220659134</v>
      </c>
      <c r="W74">
        <v>1616.55</v>
      </c>
      <c r="X74">
        <v>1740.85</v>
      </c>
      <c r="Y74">
        <v>1609.1</v>
      </c>
      <c r="Z74">
        <v>1740.85</v>
      </c>
      <c r="AA74">
        <v>1586.35</v>
      </c>
      <c r="AB74">
        <v>1913.5</v>
      </c>
      <c r="AC74" s="1">
        <f>(Table2[[#This Row],[Close Price]]/Table2[[#This Row],[Day Low]])-1</f>
        <v>5.2271813429835223E-2</v>
      </c>
      <c r="AD74" s="1">
        <f>(Table2[[#This Row],[Day High]]/Table2[[#This Row],[Close Price]])-1</f>
        <v>2.3397313424061483E-2</v>
      </c>
      <c r="AE74" s="1">
        <f>(Table2[[#This Row],[Close Price]]/Table2[[#This Row],[Current Week Low]])-1</f>
        <v>5.71437449505936E-2</v>
      </c>
      <c r="AF74" s="1">
        <f>(Table2[[#This Row],[Current Week High]]/Table2[[#This Row],[Close Price]])-1</f>
        <v>2.3397313424061483E-2</v>
      </c>
      <c r="AG74" s="1">
        <f>(Table2[[#This Row],[Close Price]]/Table2[[#This Row],[Current Month Low]])-1</f>
        <v>7.2304346455700275E-2</v>
      </c>
      <c r="AH74" s="1">
        <f>(Table2[[#This Row],[Current Month High]]/Table2[[#This Row],[Close Price]])-1</f>
        <v>0.12489344816436909</v>
      </c>
      <c r="AI74">
        <v>29.3318832485817</v>
      </c>
      <c r="AJ74">
        <v>76.402571813750896</v>
      </c>
      <c r="AK74" t="str">
        <f>IF(AND(Table2[[#This Row],[20D EMA]]&gt;Table2[[#This Row],[50D EMA]],Table2[[#This Row],[50D EMA]]&gt;Table2[[#This Row],[200D EMA]]),"Uptrend","Downtrend/NoTrend")</f>
        <v>Downtrend/NoTrend</v>
      </c>
      <c r="AL74">
        <v>0.16</v>
      </c>
      <c r="AM74" t="s">
        <v>3170</v>
      </c>
      <c r="AN74">
        <v>-6.94</v>
      </c>
      <c r="AO74" t="s">
        <v>3169</v>
      </c>
      <c r="AP74">
        <v>0.16781417852597</v>
      </c>
      <c r="AQ74">
        <f>(Table2[[#This Row],[Sharpe Ratio]]-AVERAGE(Table2[Sharpe Ratio]))/_xlfn.STDEV.P(Table2[Sharpe Ratio])</f>
        <v>1.2822686043031519</v>
      </c>
      <c r="AR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4">
        <f>_xlfn.RANK.AVG(Table2[[#This Row],[1Y Return vs Nifty Z-Score]],Table2[1Y Return vs Nifty Z-Score])</f>
        <v>273</v>
      </c>
      <c r="AT74">
        <f>_xlfn.RANK.AVG(Table2[[#This Row],[6M Return vs Nifty Z-Score]],Table2[6M Return vs Nifty Z-Score])</f>
        <v>86</v>
      </c>
      <c r="AU74">
        <f>_xlfn.RANK.AVG(Table2[[#This Row],[Sharpe Ratio Z-Score]],Table2[Sharpe Ratio Z-Score])</f>
        <v>68</v>
      </c>
      <c r="AV74">
        <f>(Table2[[#This Row],[Rank 1Y]]+Table2[[#This Row],[Rank 6M]]+Table2[[#This Row],[Rank Sharpe]])/3</f>
        <v>142.33333333333334</v>
      </c>
    </row>
    <row r="75" spans="1:48" hidden="1" x14ac:dyDescent="0.3">
      <c r="A75" t="s">
        <v>914</v>
      </c>
      <c r="B75" t="s">
        <v>915</v>
      </c>
      <c r="C75" t="s">
        <v>3132</v>
      </c>
      <c r="D75" t="s">
        <v>312</v>
      </c>
      <c r="E75">
        <v>15754.33656</v>
      </c>
      <c r="F75">
        <v>1375.3</v>
      </c>
      <c r="G75">
        <v>50.152033362163998</v>
      </c>
      <c r="H75">
        <f>(Table2[[#This Row],[1Y Return vs Nifty]]-AVERAGE(Table2[1Y Return vs Nifty]))/_xlfn.STDEV.P(Table2[1Y Return vs Nifty])</f>
        <v>0.73935050976759298</v>
      </c>
      <c r="I75">
        <v>-20.903665934816999</v>
      </c>
      <c r="J75">
        <f>(Table2[[#This Row],[1M Return vs Nifty]]-AVERAGE(Table2[1M Return vs Nifty]))/_xlfn.STDEV.P(Table2[1M Return vs Nifty])</f>
        <v>-1.6138684024330234</v>
      </c>
      <c r="K75">
        <v>9.5248794415372799</v>
      </c>
      <c r="L75">
        <f>(Table2[[#This Row],[6M Return vs Nifty]]-AVERAGE(Table2[6M Return vs Nifty]))/_xlfn.STDEV.P(Table2[6M Return vs Nifty])</f>
        <v>0.28486078753026872</v>
      </c>
      <c r="M75">
        <v>-4.8949709174037999</v>
      </c>
      <c r="N75">
        <f>(Table2[[#This Row],[1W Return vs Nifty]]-AVERAGE(Table2[1W Return vs Nifty]))/_xlfn.STDEV.P(Table2[1W Return vs Nifty])</f>
        <v>-0.53639725196420029</v>
      </c>
      <c r="O75">
        <v>1497.36</v>
      </c>
      <c r="P75">
        <v>1618.51622306228</v>
      </c>
      <c r="Q75">
        <v>1508.33371694776</v>
      </c>
      <c r="R75">
        <v>27.666440036968801</v>
      </c>
      <c r="S75" s="1">
        <f>(Table2[[#This Row],[Close Price]]-Table2[[#This Row],[20D EMA]])/Table2[[#This Row],[20D EMA]]</f>
        <v>-8.1516802906448652E-2</v>
      </c>
      <c r="T75" s="1">
        <f>(Table2[[#This Row],[Close Price]]-Table2[[#This Row],[50D EMA]])/Table2[[#This Row],[50D EMA]]</f>
        <v>-0.15027110608882735</v>
      </c>
      <c r="U75" s="1">
        <f>(Table2[[#This Row],[Close Price]]-Table2[[#This Row],[200D EMA]])/Table2[[#This Row],[200D EMA]]</f>
        <v>-8.8199126925946419E-2</v>
      </c>
      <c r="V75">
        <v>0.37373216901890399</v>
      </c>
      <c r="W75">
        <v>1371</v>
      </c>
      <c r="X75">
        <v>1398</v>
      </c>
      <c r="Y75">
        <v>1371</v>
      </c>
      <c r="Z75">
        <v>1456</v>
      </c>
      <c r="AA75">
        <v>1370</v>
      </c>
      <c r="AB75">
        <v>1628.85</v>
      </c>
      <c r="AC75" s="1">
        <f>(Table2[[#This Row],[Close Price]]/Table2[[#This Row],[Day Low]])-1</f>
        <v>3.1363967906636869E-3</v>
      </c>
      <c r="AD75" s="1">
        <f>(Table2[[#This Row],[Day High]]/Table2[[#This Row],[Close Price]])-1</f>
        <v>1.6505489711335697E-2</v>
      </c>
      <c r="AE75" s="1">
        <f>(Table2[[#This Row],[Close Price]]/Table2[[#This Row],[Current Week Low]])-1</f>
        <v>3.1363967906636869E-3</v>
      </c>
      <c r="AF75" s="1">
        <f>(Table2[[#This Row],[Current Week High]]/Table2[[#This Row],[Close Price]])-1</f>
        <v>5.8678106594924673E-2</v>
      </c>
      <c r="AG75" s="1">
        <f>(Table2[[#This Row],[Close Price]]/Table2[[#This Row],[Current Month Low]])-1</f>
        <v>3.8686131386860279E-3</v>
      </c>
      <c r="AH75" s="1">
        <f>(Table2[[#This Row],[Current Month High]]/Table2[[#This Row],[Close Price]])-1</f>
        <v>0.184359776048862</v>
      </c>
      <c r="AI75">
        <v>106.049589180542</v>
      </c>
      <c r="AJ75">
        <v>104.21709109807701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-0.21</v>
      </c>
      <c r="AM75" t="s">
        <v>3169</v>
      </c>
      <c r="AN75">
        <v>-10.86</v>
      </c>
      <c r="AO75" t="s">
        <v>3169</v>
      </c>
      <c r="AP75">
        <v>0.16080897298084501</v>
      </c>
      <c r="AQ75">
        <f>(Table2[[#This Row],[Sharpe Ratio]]-AVERAGE(Table2[Sharpe Ratio]))/_xlfn.STDEV.P(Table2[Sharpe Ratio])</f>
        <v>1.2004649766678002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123</v>
      </c>
      <c r="AT75">
        <f>_xlfn.RANK.AVG(Table2[[#This Row],[6M Return vs Nifty Z-Score]],Table2[6M Return vs Nifty Z-Score])</f>
        <v>226</v>
      </c>
      <c r="AU75">
        <f>_xlfn.RANK.AVG(Table2[[#This Row],[Sharpe Ratio Z-Score]],Table2[Sharpe Ratio Z-Score])</f>
        <v>79</v>
      </c>
      <c r="AV75">
        <f>(Table2[[#This Row],[Rank 1Y]]+Table2[[#This Row],[Rank 6M]]+Table2[[#This Row],[Rank Sharpe]])/3</f>
        <v>142.66666666666666</v>
      </c>
    </row>
    <row r="76" spans="1:48" hidden="1" x14ac:dyDescent="0.3">
      <c r="A76" t="s">
        <v>737</v>
      </c>
      <c r="B76" t="s">
        <v>738</v>
      </c>
      <c r="C76" t="s">
        <v>3132</v>
      </c>
      <c r="D76" t="s">
        <v>105</v>
      </c>
      <c r="E76">
        <v>22605.925689935</v>
      </c>
      <c r="F76">
        <v>813.05</v>
      </c>
      <c r="G76">
        <v>60.833165389268501</v>
      </c>
      <c r="H76">
        <f>(Table2[[#This Row],[1Y Return vs Nifty]]-AVERAGE(Table2[1Y Return vs Nifty]))/_xlfn.STDEV.P(Table2[1Y Return vs Nifty])</f>
        <v>0.95298576428731008</v>
      </c>
      <c r="I76">
        <v>-6.30675508239145</v>
      </c>
      <c r="J76">
        <f>(Table2[[#This Row],[1M Return vs Nifty]]-AVERAGE(Table2[1M Return vs Nifty]))/_xlfn.STDEV.P(Table2[1M Return vs Nifty])</f>
        <v>-0.17139953146463302</v>
      </c>
      <c r="K76">
        <v>19.608355315827001</v>
      </c>
      <c r="L76">
        <f>(Table2[[#This Row],[6M Return vs Nifty]]-AVERAGE(Table2[6M Return vs Nifty]))/_xlfn.STDEV.P(Table2[6M Return vs Nifty])</f>
        <v>0.6215692214420101</v>
      </c>
      <c r="M76">
        <v>-2.7197127169669302</v>
      </c>
      <c r="N76">
        <f>(Table2[[#This Row],[1W Return vs Nifty]]-AVERAGE(Table2[1W Return vs Nifty]))/_xlfn.STDEV.P(Table2[1W Return vs Nifty])</f>
        <v>-9.7243532466744099E-3</v>
      </c>
      <c r="O76">
        <v>829.65</v>
      </c>
      <c r="P76">
        <v>836.45300747761701</v>
      </c>
      <c r="Q76">
        <v>727.91100749858401</v>
      </c>
      <c r="R76">
        <v>45.592022903780098</v>
      </c>
      <c r="S76" s="1">
        <f>(Table2[[#This Row],[Close Price]]-Table2[[#This Row],[20D EMA]])/Table2[[#This Row],[20D EMA]]</f>
        <v>-2.0008437292834354E-2</v>
      </c>
      <c r="T76" s="1">
        <f>(Table2[[#This Row],[Close Price]]-Table2[[#This Row],[50D EMA]])/Table2[[#This Row],[50D EMA]]</f>
        <v>-2.7978867035448256E-2</v>
      </c>
      <c r="U76" s="1">
        <f>(Table2[[#This Row],[Close Price]]-Table2[[#This Row],[200D EMA]])/Table2[[#This Row],[200D EMA]]</f>
        <v>0.11696346342390153</v>
      </c>
      <c r="V76">
        <v>0.365240075122235</v>
      </c>
      <c r="W76">
        <v>794.95</v>
      </c>
      <c r="X76">
        <v>815.95</v>
      </c>
      <c r="Y76">
        <v>794.95</v>
      </c>
      <c r="Z76">
        <v>829</v>
      </c>
      <c r="AA76">
        <v>778.65</v>
      </c>
      <c r="AB76">
        <v>889.3</v>
      </c>
      <c r="AC76" s="1">
        <f>(Table2[[#This Row],[Close Price]]/Table2[[#This Row],[Day Low]])-1</f>
        <v>2.2768727592930249E-2</v>
      </c>
      <c r="AD76" s="1">
        <f>(Table2[[#This Row],[Day High]]/Table2[[#This Row],[Close Price]])-1</f>
        <v>3.5668163089601634E-3</v>
      </c>
      <c r="AE76" s="1">
        <f>(Table2[[#This Row],[Close Price]]/Table2[[#This Row],[Current Week Low]])-1</f>
        <v>2.2768727592930249E-2</v>
      </c>
      <c r="AF76" s="1">
        <f>(Table2[[#This Row],[Current Week High]]/Table2[[#This Row],[Close Price]])-1</f>
        <v>1.9617489699280455E-2</v>
      </c>
      <c r="AG76" s="1">
        <f>(Table2[[#This Row],[Close Price]]/Table2[[#This Row],[Current Month Low]])-1</f>
        <v>4.4179027804533533E-2</v>
      </c>
      <c r="AH76" s="1">
        <f>(Table2[[#This Row],[Current Month High]]/Table2[[#This Row],[Close Price]])-1</f>
        <v>9.3782670192485096E-2</v>
      </c>
      <c r="AI76">
        <v>17.6926388291003</v>
      </c>
      <c r="AJ76">
        <v>84.1145833333333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0.06</v>
      </c>
      <c r="AM76" t="s">
        <v>3170</v>
      </c>
      <c r="AN76">
        <v>-3.16</v>
      </c>
      <c r="AO76" t="s">
        <v>3169</v>
      </c>
      <c r="AP76">
        <v>0.11542496455957001</v>
      </c>
      <c r="AQ76">
        <f>(Table2[[#This Row],[Sharpe Ratio]]-AVERAGE(Table2[Sharpe Ratio]))/_xlfn.STDEV.P(Table2[Sharpe Ratio])</f>
        <v>0.67049101636376862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102</v>
      </c>
      <c r="AT76">
        <f>_xlfn.RANK.AVG(Table2[[#This Row],[6M Return vs Nifty Z-Score]],Table2[6M Return vs Nifty Z-Score])</f>
        <v>150</v>
      </c>
      <c r="AU76">
        <f>_xlfn.RANK.AVG(Table2[[#This Row],[Sharpe Ratio Z-Score]],Table2[Sharpe Ratio Z-Score])</f>
        <v>178</v>
      </c>
      <c r="AV76">
        <f>(Table2[[#This Row],[Rank 1Y]]+Table2[[#This Row],[Rank 6M]]+Table2[[#This Row],[Rank Sharpe]])/3</f>
        <v>143.33333333333334</v>
      </c>
    </row>
    <row r="77" spans="1:48" x14ac:dyDescent="0.3">
      <c r="A77" t="s">
        <v>715</v>
      </c>
      <c r="B77" t="s">
        <v>716</v>
      </c>
      <c r="C77" t="s">
        <v>3127</v>
      </c>
      <c r="D77" t="s">
        <v>248</v>
      </c>
      <c r="E77">
        <v>23818.270105874999</v>
      </c>
      <c r="F77">
        <v>595.25</v>
      </c>
      <c r="G77">
        <v>29.522705436222601</v>
      </c>
      <c r="H77">
        <f>(Table2[[#This Row],[1Y Return vs Nifty]]-AVERAGE(Table2[1Y Return vs Nifty]))/_xlfn.STDEV.P(Table2[1Y Return vs Nifty])</f>
        <v>0.32673958886093396</v>
      </c>
      <c r="I77">
        <v>10.436263077260501</v>
      </c>
      <c r="J77">
        <f>(Table2[[#This Row],[1M Return vs Nifty]]-AVERAGE(Table2[1M Return vs Nifty]))/_xlfn.STDEV.P(Table2[1M Return vs Nifty])</f>
        <v>1.4831479783150285</v>
      </c>
      <c r="K77">
        <v>50.389813238434499</v>
      </c>
      <c r="L77">
        <f>(Table2[[#This Row],[6M Return vs Nifty]]-AVERAGE(Table2[6M Return vs Nifty]))/_xlfn.STDEV.P(Table2[6M Return vs Nifty])</f>
        <v>1.6494267400054088</v>
      </c>
      <c r="M77">
        <v>2.6568676129617201</v>
      </c>
      <c r="N77">
        <f>(Table2[[#This Row],[1W Return vs Nifty]]-AVERAGE(Table2[1W Return vs Nifty]))/_xlfn.STDEV.P(Table2[1W Return vs Nifty])</f>
        <v>1.2920517517612033</v>
      </c>
      <c r="O77">
        <v>559.05999999999995</v>
      </c>
      <c r="P77">
        <v>540.50975414365098</v>
      </c>
      <c r="Q77">
        <v>470.02711913952402</v>
      </c>
      <c r="R77">
        <v>80.233719576589394</v>
      </c>
      <c r="S77" s="1">
        <f>(Table2[[#This Row],[Close Price]]-Table2[[#This Row],[20D EMA]])/Table2[[#This Row],[20D EMA]]</f>
        <v>6.4733660072264262E-2</v>
      </c>
      <c r="T77" s="1">
        <f>(Table2[[#This Row],[Close Price]]-Table2[[#This Row],[50D EMA]])/Table2[[#This Row],[50D EMA]]</f>
        <v>0.10127522294778188</v>
      </c>
      <c r="U77" s="1">
        <f>(Table2[[#This Row],[Close Price]]-Table2[[#This Row],[200D EMA]])/Table2[[#This Row],[200D EMA]]</f>
        <v>0.26641628910629839</v>
      </c>
      <c r="V77">
        <v>1.74758492176292</v>
      </c>
      <c r="W77">
        <v>580.20000000000005</v>
      </c>
      <c r="X77">
        <v>606</v>
      </c>
      <c r="Y77">
        <v>550.70000000000005</v>
      </c>
      <c r="Z77">
        <v>606</v>
      </c>
      <c r="AA77">
        <v>533.4</v>
      </c>
      <c r="AB77">
        <v>606</v>
      </c>
      <c r="AC77" s="1">
        <f>(Table2[[#This Row],[Close Price]]/Table2[[#This Row],[Day Low]])-1</f>
        <v>2.5939331265080856E-2</v>
      </c>
      <c r="AD77" s="1">
        <f>(Table2[[#This Row],[Day High]]/Table2[[#This Row],[Close Price]])-1</f>
        <v>1.8059638807223832E-2</v>
      </c>
      <c r="AE77" s="1">
        <f>(Table2[[#This Row],[Close Price]]/Table2[[#This Row],[Current Week Low]])-1</f>
        <v>8.0897040130742504E-2</v>
      </c>
      <c r="AF77" s="1">
        <f>(Table2[[#This Row],[Current Week High]]/Table2[[#This Row],[Close Price]])-1</f>
        <v>1.8059638807223832E-2</v>
      </c>
      <c r="AG77" s="1">
        <f>(Table2[[#This Row],[Close Price]]/Table2[[#This Row],[Current Month Low]])-1</f>
        <v>0.1159542557180353</v>
      </c>
      <c r="AH77" s="1">
        <f>(Table2[[#This Row],[Current Month High]]/Table2[[#This Row],[Close Price]])-1</f>
        <v>1.8059638807223832E-2</v>
      </c>
      <c r="AI77">
        <v>1.8059638807223799</v>
      </c>
      <c r="AJ77">
        <v>70.071428571428498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0.22</v>
      </c>
      <c r="AM77" t="s">
        <v>3170</v>
      </c>
      <c r="AN77">
        <v>8.61</v>
      </c>
      <c r="AO77" t="s">
        <v>3170</v>
      </c>
      <c r="AP77">
        <v>0.114550831261863</v>
      </c>
      <c r="AQ77">
        <f>(Table2[[#This Row],[Sharpe Ratio]]-AVERAGE(Table2[Sharpe Ratio]))/_xlfn.STDEV.P(Table2[Sharpe Ratio])</f>
        <v>0.66028328236814748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5.4116493413107225</v>
      </c>
      <c r="AS77">
        <f>_xlfn.RANK.AVG(Table2[[#This Row],[1Y Return vs Nifty Z-Score]],Table2[1Y Return vs Nifty Z-Score])</f>
        <v>205</v>
      </c>
      <c r="AT77">
        <f>_xlfn.RANK.AVG(Table2[[#This Row],[6M Return vs Nifty Z-Score]],Table2[6M Return vs Nifty Z-Score])</f>
        <v>46</v>
      </c>
      <c r="AU77">
        <f>_xlfn.RANK.AVG(Table2[[#This Row],[Sharpe Ratio Z-Score]],Table2[Sharpe Ratio Z-Score])</f>
        <v>184</v>
      </c>
      <c r="AV77">
        <f>(Table2[[#This Row],[Rank 1Y]]+Table2[[#This Row],[Rank 6M]]+Table2[[#This Row],[Rank Sharpe]])/3</f>
        <v>145</v>
      </c>
    </row>
    <row r="78" spans="1:48" hidden="1" x14ac:dyDescent="0.3">
      <c r="A78" t="s">
        <v>1557</v>
      </c>
      <c r="B78" t="s">
        <v>1558</v>
      </c>
      <c r="C78" t="s">
        <v>3136</v>
      </c>
      <c r="D78" t="s">
        <v>134</v>
      </c>
      <c r="E78">
        <v>6125.0195292600001</v>
      </c>
      <c r="F78">
        <v>207.56</v>
      </c>
      <c r="G78">
        <v>65.314196258289101</v>
      </c>
      <c r="H78">
        <f>(Table2[[#This Row],[1Y Return vs Nifty]]-AVERAGE(Table2[1Y Return vs Nifty]))/_xlfn.STDEV.P(Table2[1Y Return vs Nifty])</f>
        <v>1.0426116735808812</v>
      </c>
      <c r="I78">
        <v>-16.142451014740701</v>
      </c>
      <c r="J78">
        <f>(Table2[[#This Row],[1M Return vs Nifty]]-AVERAGE(Table2[1M Return vs Nifty]))/_xlfn.STDEV.P(Table2[1M Return vs Nifty])</f>
        <v>-1.1433644458332555</v>
      </c>
      <c r="K78">
        <v>7.5642296929007502</v>
      </c>
      <c r="L78">
        <f>(Table2[[#This Row],[6M Return vs Nifty]]-AVERAGE(Table2[6M Return vs Nifty]))/_xlfn.STDEV.P(Table2[6M Return vs Nifty])</f>
        <v>0.21939057522023461</v>
      </c>
      <c r="M78">
        <v>-3.4465485095384198</v>
      </c>
      <c r="N78">
        <f>(Table2[[#This Row],[1W Return vs Nifty]]-AVERAGE(Table2[1W Return vs Nifty]))/_xlfn.STDEV.P(Table2[1W Return vs Nifty])</f>
        <v>-0.18570562925721695</v>
      </c>
      <c r="O78">
        <v>218.27</v>
      </c>
      <c r="P78">
        <v>226.97375006552301</v>
      </c>
      <c r="Q78">
        <v>196.069122209103</v>
      </c>
      <c r="R78">
        <v>39.818417061988598</v>
      </c>
      <c r="S78" s="1">
        <f>(Table2[[#This Row],[Close Price]]-Table2[[#This Row],[20D EMA]])/Table2[[#This Row],[20D EMA]]</f>
        <v>-4.9067668483987754E-2</v>
      </c>
      <c r="T78" s="1">
        <f>(Table2[[#This Row],[Close Price]]-Table2[[#This Row],[50D EMA]])/Table2[[#This Row],[50D EMA]]</f>
        <v>-8.553301895007076E-2</v>
      </c>
      <c r="U78" s="1">
        <f>(Table2[[#This Row],[Close Price]]-Table2[[#This Row],[200D EMA]])/Table2[[#This Row],[200D EMA]]</f>
        <v>5.8606259167327007E-2</v>
      </c>
      <c r="V78">
        <v>0.84101000739126197</v>
      </c>
      <c r="W78">
        <v>198.41</v>
      </c>
      <c r="X78">
        <v>210</v>
      </c>
      <c r="Y78">
        <v>198.01</v>
      </c>
      <c r="Z78">
        <v>210</v>
      </c>
      <c r="AA78">
        <v>195.51</v>
      </c>
      <c r="AB78">
        <v>246</v>
      </c>
      <c r="AC78" s="1">
        <f>(Table2[[#This Row],[Close Price]]/Table2[[#This Row],[Day Low]])-1</f>
        <v>4.6116627186129744E-2</v>
      </c>
      <c r="AD78" s="1">
        <f>(Table2[[#This Row],[Day High]]/Table2[[#This Row],[Close Price]])-1</f>
        <v>1.1755636924262847E-2</v>
      </c>
      <c r="AE78" s="1">
        <f>(Table2[[#This Row],[Close Price]]/Table2[[#This Row],[Current Week Low]])-1</f>
        <v>4.8229887379425351E-2</v>
      </c>
      <c r="AF78" s="1">
        <f>(Table2[[#This Row],[Current Week High]]/Table2[[#This Row],[Close Price]])-1</f>
        <v>1.1755636924262847E-2</v>
      </c>
      <c r="AG78" s="1">
        <f>(Table2[[#This Row],[Close Price]]/Table2[[#This Row],[Current Month Low]])-1</f>
        <v>6.1633676026801698E-2</v>
      </c>
      <c r="AH78" s="1">
        <f>(Table2[[#This Row],[Current Month High]]/Table2[[#This Row],[Close Price]])-1</f>
        <v>0.18519946039699353</v>
      </c>
      <c r="AI78">
        <v>30.0587781846213</v>
      </c>
      <c r="AJ78">
        <v>92.989307298930697</v>
      </c>
      <c r="AK78" t="str">
        <f>IF(AND(Table2[[#This Row],[20D EMA]]&gt;Table2[[#This Row],[50D EMA]],Table2[[#This Row],[50D EMA]]&gt;Table2[[#This Row],[200D EMA]]),"Uptrend","Downtrend/NoTrend")</f>
        <v>Downtrend/NoTrend</v>
      </c>
      <c r="AL78">
        <v>-0.11</v>
      </c>
      <c r="AM78" t="s">
        <v>3169</v>
      </c>
      <c r="AN78">
        <v>-10.3</v>
      </c>
      <c r="AO78" t="s">
        <v>3169</v>
      </c>
      <c r="AP78">
        <v>0.149554207540538</v>
      </c>
      <c r="AQ78">
        <f>(Table2[[#This Row],[Sharpe Ratio]]-AVERAGE(Table2[Sharpe Ratio]))/_xlfn.STDEV.P(Table2[Sharpe Ratio])</f>
        <v>1.0690369071741341</v>
      </c>
      <c r="AR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8">
        <f>_xlfn.RANK.AVG(Table2[[#This Row],[1Y Return vs Nifty Z-Score]],Table2[1Y Return vs Nifty Z-Score])</f>
        <v>96</v>
      </c>
      <c r="AT78">
        <f>_xlfn.RANK.AVG(Table2[[#This Row],[6M Return vs Nifty Z-Score]],Table2[6M Return vs Nifty Z-Score])</f>
        <v>240</v>
      </c>
      <c r="AU78">
        <f>_xlfn.RANK.AVG(Table2[[#This Row],[Sharpe Ratio Z-Score]],Table2[Sharpe Ratio Z-Score])</f>
        <v>103</v>
      </c>
      <c r="AV78">
        <f>(Table2[[#This Row],[Rank 1Y]]+Table2[[#This Row],[Rank 6M]]+Table2[[#This Row],[Rank Sharpe]])/3</f>
        <v>146.33333333333334</v>
      </c>
    </row>
    <row r="79" spans="1:48" hidden="1" x14ac:dyDescent="0.3">
      <c r="A79" t="s">
        <v>1417</v>
      </c>
      <c r="B79" t="s">
        <v>1418</v>
      </c>
      <c r="C79" t="s">
        <v>3131</v>
      </c>
      <c r="D79" t="s">
        <v>80</v>
      </c>
      <c r="E79">
        <v>7231.6452644149904</v>
      </c>
      <c r="F79">
        <v>2954.05</v>
      </c>
      <c r="G79">
        <v>26.953530052491502</v>
      </c>
      <c r="H79">
        <f>(Table2[[#This Row],[1Y Return vs Nifty]]-AVERAGE(Table2[1Y Return vs Nifty]))/_xlfn.STDEV.P(Table2[1Y Return vs Nifty])</f>
        <v>0.27535304709584968</v>
      </c>
      <c r="I79">
        <v>2.3607702348044399</v>
      </c>
      <c r="J79">
        <f>(Table2[[#This Row],[1M Return vs Nifty]]-AVERAGE(Table2[1M Return vs Nifty]))/_xlfn.STDEV.P(Table2[1M Return vs Nifty])</f>
        <v>0.68512659141073895</v>
      </c>
      <c r="K79">
        <v>19.5682509989484</v>
      </c>
      <c r="L79">
        <f>(Table2[[#This Row],[6M Return vs Nifty]]-AVERAGE(Table2[6M Return vs Nifty]))/_xlfn.STDEV.P(Table2[6M Return vs Nifty])</f>
        <v>0.62023005408566978</v>
      </c>
      <c r="M79">
        <v>-2.0426438227650201</v>
      </c>
      <c r="N79">
        <f>(Table2[[#This Row],[1W Return vs Nifty]]-AVERAGE(Table2[1W Return vs Nifty]))/_xlfn.STDEV.P(Table2[1W Return vs Nifty])</f>
        <v>0.15420737544152133</v>
      </c>
      <c r="O79">
        <v>2937.36</v>
      </c>
      <c r="P79">
        <v>3006.3699641079302</v>
      </c>
      <c r="Q79">
        <v>2764.6909907816898</v>
      </c>
      <c r="R79">
        <v>54.316094557497202</v>
      </c>
      <c r="S79" s="1">
        <f>(Table2[[#This Row],[Close Price]]-Table2[[#This Row],[20D EMA]])/Table2[[#This Row],[20D EMA]]</f>
        <v>5.6819729280714838E-3</v>
      </c>
      <c r="T79" s="1">
        <f>(Table2[[#This Row],[Close Price]]-Table2[[#This Row],[50D EMA]])/Table2[[#This Row],[50D EMA]]</f>
        <v>-1.740303579817553E-2</v>
      </c>
      <c r="U79" s="1">
        <f>(Table2[[#This Row],[Close Price]]-Table2[[#This Row],[200D EMA]])/Table2[[#This Row],[200D EMA]]</f>
        <v>6.8491925444720644E-2</v>
      </c>
      <c r="V79">
        <v>0.72189465791918805</v>
      </c>
      <c r="W79">
        <v>2915.6</v>
      </c>
      <c r="X79">
        <v>3005</v>
      </c>
      <c r="Y79">
        <v>2892</v>
      </c>
      <c r="Z79">
        <v>3036.75</v>
      </c>
      <c r="AA79">
        <v>2784</v>
      </c>
      <c r="AB79">
        <v>3080</v>
      </c>
      <c r="AC79" s="1">
        <f>(Table2[[#This Row],[Close Price]]/Table2[[#This Row],[Day Low]])-1</f>
        <v>1.3187680065852803E-2</v>
      </c>
      <c r="AD79" s="1">
        <f>(Table2[[#This Row],[Day High]]/Table2[[#This Row],[Close Price]])-1</f>
        <v>1.7247507658976646E-2</v>
      </c>
      <c r="AE79" s="1">
        <f>(Table2[[#This Row],[Close Price]]/Table2[[#This Row],[Current Week Low]])-1</f>
        <v>2.1455739972337629E-2</v>
      </c>
      <c r="AF79" s="1">
        <f>(Table2[[#This Row],[Current Week High]]/Table2[[#This Row],[Close Price]])-1</f>
        <v>2.7995463854707969E-2</v>
      </c>
      <c r="AG79" s="1">
        <f>(Table2[[#This Row],[Close Price]]/Table2[[#This Row],[Current Month Low]])-1</f>
        <v>6.1081178160919514E-2</v>
      </c>
      <c r="AH79" s="1">
        <f>(Table2[[#This Row],[Current Month High]]/Table2[[#This Row],[Close Price]])-1</f>
        <v>4.2636380562278919E-2</v>
      </c>
      <c r="AI79">
        <v>19.326010053993599</v>
      </c>
      <c r="AJ79">
        <v>65.678631519910198</v>
      </c>
      <c r="AK79" t="str">
        <f>IF(AND(Table2[[#This Row],[20D EMA]]&gt;Table2[[#This Row],[50D EMA]],Table2[[#This Row],[50D EMA]]&gt;Table2[[#This Row],[200D EMA]]),"Uptrend","Downtrend/NoTrend")</f>
        <v>Downtrend/NoTrend</v>
      </c>
      <c r="AL79">
        <v>-0.06</v>
      </c>
      <c r="AM79" t="s">
        <v>3169</v>
      </c>
      <c r="AN79">
        <v>4.03</v>
      </c>
      <c r="AO79" t="s">
        <v>3170</v>
      </c>
      <c r="AP79">
        <v>0.170573275866817</v>
      </c>
      <c r="AQ79">
        <f>(Table2[[#This Row],[Sharpe Ratio]]-AVERAGE(Table2[Sharpe Ratio]))/_xlfn.STDEV.P(Table2[Sharpe Ratio])</f>
        <v>1.3144880973681925</v>
      </c>
      <c r="AR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9">
        <f>_xlfn.RANK.AVG(Table2[[#This Row],[1Y Return vs Nifty Z-Score]],Table2[1Y Return vs Nifty Z-Score])</f>
        <v>225</v>
      </c>
      <c r="AT79">
        <f>_xlfn.RANK.AVG(Table2[[#This Row],[6M Return vs Nifty Z-Score]],Table2[6M Return vs Nifty Z-Score])</f>
        <v>151</v>
      </c>
      <c r="AU79">
        <f>_xlfn.RANK.AVG(Table2[[#This Row],[Sharpe Ratio Z-Score]],Table2[Sharpe Ratio Z-Score])</f>
        <v>65</v>
      </c>
      <c r="AV79">
        <f>(Table2[[#This Row],[Rank 1Y]]+Table2[[#This Row],[Rank 6M]]+Table2[[#This Row],[Rank Sharpe]])/3</f>
        <v>147</v>
      </c>
    </row>
    <row r="80" spans="1:48" hidden="1" x14ac:dyDescent="0.3">
      <c r="A80" t="s">
        <v>950</v>
      </c>
      <c r="B80" t="s">
        <v>951</v>
      </c>
      <c r="C80" t="s">
        <v>3122</v>
      </c>
      <c r="D80" t="s">
        <v>245</v>
      </c>
      <c r="E80">
        <v>15129.980092629999</v>
      </c>
      <c r="F80">
        <v>1101.8</v>
      </c>
      <c r="G80">
        <v>48.303305049174398</v>
      </c>
      <c r="H80">
        <f>(Table2[[#This Row],[1Y Return vs Nifty]]-AVERAGE(Table2[1Y Return vs Nifty]))/_xlfn.STDEV.P(Table2[1Y Return vs Nifty])</f>
        <v>0.70237376023569842</v>
      </c>
      <c r="I80">
        <v>-10.417117789942701</v>
      </c>
      <c r="J80">
        <f>(Table2[[#This Row],[1M Return vs Nifty]]-AVERAGE(Table2[1M Return vs Nifty]))/_xlfn.STDEV.P(Table2[1M Return vs Nifty])</f>
        <v>-0.57758617697989312</v>
      </c>
      <c r="K80">
        <v>12.373577544302099</v>
      </c>
      <c r="L80">
        <f>(Table2[[#This Row],[6M Return vs Nifty]]-AVERAGE(Table2[6M Return vs Nifty]))/_xlfn.STDEV.P(Table2[6M Return vs Nifty])</f>
        <v>0.37998479921308098</v>
      </c>
      <c r="M80">
        <v>-9.89339194333464</v>
      </c>
      <c r="N80">
        <f>(Table2[[#This Row],[1W Return vs Nifty]]-AVERAGE(Table2[1W Return vs Nifty]))/_xlfn.STDEV.P(Table2[1W Return vs Nifty])</f>
        <v>-1.7466135335113371</v>
      </c>
      <c r="O80">
        <v>1202.46</v>
      </c>
      <c r="P80">
        <v>1213.18242979673</v>
      </c>
      <c r="Q80">
        <v>1014.43684776231</v>
      </c>
      <c r="R80">
        <v>31.977663435840299</v>
      </c>
      <c r="S80" s="1">
        <f>(Table2[[#This Row],[Close Price]]-Table2[[#This Row],[20D EMA]])/Table2[[#This Row],[20D EMA]]</f>
        <v>-8.3711724298521431E-2</v>
      </c>
      <c r="T80" s="1">
        <f>(Table2[[#This Row],[Close Price]]-Table2[[#This Row],[50D EMA]])/Table2[[#This Row],[50D EMA]]</f>
        <v>-9.1810124397690401E-2</v>
      </c>
      <c r="U80" s="1">
        <f>(Table2[[#This Row],[Close Price]]-Table2[[#This Row],[200D EMA]])/Table2[[#This Row],[200D EMA]]</f>
        <v>8.6119853030180743E-2</v>
      </c>
      <c r="V80">
        <v>1.0008204283372399</v>
      </c>
      <c r="W80">
        <v>1078</v>
      </c>
      <c r="X80">
        <v>1109.55</v>
      </c>
      <c r="Y80">
        <v>1031</v>
      </c>
      <c r="Z80">
        <v>1225.1500000000001</v>
      </c>
      <c r="AA80">
        <v>1031</v>
      </c>
      <c r="AB80">
        <v>1327.25</v>
      </c>
      <c r="AC80" s="1">
        <f>(Table2[[#This Row],[Close Price]]/Table2[[#This Row],[Day Low]])-1</f>
        <v>2.2077922077922141E-2</v>
      </c>
      <c r="AD80" s="1">
        <f>(Table2[[#This Row],[Day High]]/Table2[[#This Row],[Close Price]])-1</f>
        <v>7.0339444545288732E-3</v>
      </c>
      <c r="AE80" s="1">
        <f>(Table2[[#This Row],[Close Price]]/Table2[[#This Row],[Current Week Low]])-1</f>
        <v>6.8671193016488719E-2</v>
      </c>
      <c r="AF80" s="1">
        <f>(Table2[[#This Row],[Current Week High]]/Table2[[#This Row],[Close Price]])-1</f>
        <v>0.11195316754401907</v>
      </c>
      <c r="AG80" s="1">
        <f>(Table2[[#This Row],[Close Price]]/Table2[[#This Row],[Current Month Low]])-1</f>
        <v>6.8671193016488719E-2</v>
      </c>
      <c r="AH80" s="1">
        <f>(Table2[[#This Row],[Current Month High]]/Table2[[#This Row],[Close Price]])-1</f>
        <v>0.20461971319658745</v>
      </c>
      <c r="AI80">
        <v>40.497367943365397</v>
      </c>
      <c r="AJ80">
        <v>78.429149797570801</v>
      </c>
      <c r="AK80" t="str">
        <f>IF(AND(Table2[[#This Row],[20D EMA]]&gt;Table2[[#This Row],[50D EMA]],Table2[[#This Row],[50D EMA]]&gt;Table2[[#This Row],[200D EMA]]),"Uptrend","Downtrend/NoTrend")</f>
        <v>Downtrend/NoTrend</v>
      </c>
      <c r="AL80">
        <v>-0.01</v>
      </c>
      <c r="AM80" t="s">
        <v>3169</v>
      </c>
      <c r="AN80">
        <v>-15.83</v>
      </c>
      <c r="AO80" t="s">
        <v>3169</v>
      </c>
      <c r="AP80">
        <v>0.14698312102753999</v>
      </c>
      <c r="AQ80">
        <f>(Table2[[#This Row],[Sharpe Ratio]]-AVERAGE(Table2[Sharpe Ratio]))/_xlfn.STDEV.P(Table2[Sharpe Ratio])</f>
        <v>1.039012919673306</v>
      </c>
      <c r="AR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0">
        <f>_xlfn.RANK.AVG(Table2[[#This Row],[1Y Return vs Nifty Z-Score]],Table2[1Y Return vs Nifty Z-Score])</f>
        <v>127</v>
      </c>
      <c r="AT80">
        <f>_xlfn.RANK.AVG(Table2[[#This Row],[6M Return vs Nifty Z-Score]],Table2[6M Return vs Nifty Z-Score])</f>
        <v>208</v>
      </c>
      <c r="AU80">
        <f>_xlfn.RANK.AVG(Table2[[#This Row],[Sharpe Ratio Z-Score]],Table2[Sharpe Ratio Z-Score])</f>
        <v>107</v>
      </c>
      <c r="AV80">
        <f>(Table2[[#This Row],[Rank 1Y]]+Table2[[#This Row],[Rank 6M]]+Table2[[#This Row],[Rank Sharpe]])/3</f>
        <v>147.33333333333334</v>
      </c>
    </row>
    <row r="81" spans="1:48" x14ac:dyDescent="0.3">
      <c r="A81" t="s">
        <v>115</v>
      </c>
      <c r="B81" t="s">
        <v>116</v>
      </c>
      <c r="C81" t="s">
        <v>3135</v>
      </c>
      <c r="D81" t="s">
        <v>117</v>
      </c>
      <c r="E81">
        <v>230070.34637869999</v>
      </c>
      <c r="F81">
        <v>264.2</v>
      </c>
      <c r="G81">
        <v>110.733563531445</v>
      </c>
      <c r="H81">
        <f>(Table2[[#This Row],[1Y Return vs Nifty]]-AVERAGE(Table2[1Y Return vs Nifty]))/_xlfn.STDEV.P(Table2[1Y Return vs Nifty])</f>
        <v>1.951052657448727</v>
      </c>
      <c r="I81">
        <v>2.27441816128982</v>
      </c>
      <c r="J81">
        <f>(Table2[[#This Row],[1M Return vs Nifty]]-AVERAGE(Table2[1M Return vs Nifty]))/_xlfn.STDEV.P(Table2[1M Return vs Nifty])</f>
        <v>0.67659326684311549</v>
      </c>
      <c r="K81">
        <v>36.6312853869156</v>
      </c>
      <c r="L81">
        <f>(Table2[[#This Row],[6M Return vs Nifty]]-AVERAGE(Table2[6M Return vs Nifty]))/_xlfn.STDEV.P(Table2[6M Return vs Nifty])</f>
        <v>1.1900006032673842</v>
      </c>
      <c r="M81">
        <v>-4.1303351185499899</v>
      </c>
      <c r="N81">
        <f>(Table2[[#This Row],[1W Return vs Nifty]]-AVERAGE(Table2[1W Return vs Nifty]))/_xlfn.STDEV.P(Table2[1W Return vs Nifty])</f>
        <v>-0.35126384915038811</v>
      </c>
      <c r="O81">
        <v>261.29000000000002</v>
      </c>
      <c r="P81">
        <v>260.37255152881801</v>
      </c>
      <c r="Q81">
        <v>218.55569638047399</v>
      </c>
      <c r="R81">
        <v>54.149555501091399</v>
      </c>
      <c r="S81" s="1">
        <f>(Table2[[#This Row],[Close Price]]-Table2[[#This Row],[20D EMA]])/Table2[[#This Row],[20D EMA]]</f>
        <v>1.113705078648233E-2</v>
      </c>
      <c r="T81" s="1">
        <f>(Table2[[#This Row],[Close Price]]-Table2[[#This Row],[50D EMA]])/Table2[[#This Row],[50D EMA]]</f>
        <v>1.4699892322399273E-2</v>
      </c>
      <c r="U81" s="1">
        <f>(Table2[[#This Row],[Close Price]]-Table2[[#This Row],[200D EMA]])/Table2[[#This Row],[200D EMA]]</f>
        <v>0.20884517940024697</v>
      </c>
      <c r="V81">
        <v>0.94657238704076796</v>
      </c>
      <c r="W81">
        <v>262.55</v>
      </c>
      <c r="X81">
        <v>268.99</v>
      </c>
      <c r="Y81">
        <v>262.11</v>
      </c>
      <c r="Z81">
        <v>275.49</v>
      </c>
      <c r="AA81">
        <v>239.45</v>
      </c>
      <c r="AB81">
        <v>275.49</v>
      </c>
      <c r="AC81" s="1">
        <f>(Table2[[#This Row],[Close Price]]/Table2[[#This Row],[Day Low]])-1</f>
        <v>6.2845172348122702E-3</v>
      </c>
      <c r="AD81" s="1">
        <f>(Table2[[#This Row],[Day High]]/Table2[[#This Row],[Close Price]])-1</f>
        <v>1.8130204390613303E-2</v>
      </c>
      <c r="AE81" s="1">
        <f>(Table2[[#This Row],[Close Price]]/Table2[[#This Row],[Current Week Low]])-1</f>
        <v>7.973751478386859E-3</v>
      </c>
      <c r="AF81" s="1">
        <f>(Table2[[#This Row],[Current Week High]]/Table2[[#This Row],[Close Price]])-1</f>
        <v>4.2732778198334653E-2</v>
      </c>
      <c r="AG81" s="1">
        <f>(Table2[[#This Row],[Close Price]]/Table2[[#This Row],[Current Month Low]])-1</f>
        <v>0.1033618709542703</v>
      </c>
      <c r="AH81" s="1">
        <f>(Table2[[#This Row],[Current Month High]]/Table2[[#This Row],[Close Price]])-1</f>
        <v>4.2732778198334653E-2</v>
      </c>
      <c r="AI81">
        <v>12.887963663891</v>
      </c>
      <c r="AJ81">
        <v>134.84444444444401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0.05</v>
      </c>
      <c r="AM81" t="s">
        <v>3170</v>
      </c>
      <c r="AN81">
        <v>7.8</v>
      </c>
      <c r="AO81" t="s">
        <v>3170</v>
      </c>
      <c r="AP81">
        <v>6.1487950134571999E-2</v>
      </c>
      <c r="AQ81">
        <f>(Table2[[#This Row],[Sharpe Ratio]]-AVERAGE(Table2[Sharpe Ratio]))/_xlfn.STDEV.P(Table2[Sharpe Ratio])</f>
        <v>4.063891347213075E-2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3.5070215918809695</v>
      </c>
      <c r="AS81">
        <f>_xlfn.RANK.AVG(Table2[[#This Row],[1Y Return vs Nifty Z-Score]],Table2[1Y Return vs Nifty Z-Score])</f>
        <v>39</v>
      </c>
      <c r="AT81">
        <f>_xlfn.RANK.AVG(Table2[[#This Row],[6M Return vs Nifty Z-Score]],Table2[6M Return vs Nifty Z-Score])</f>
        <v>72</v>
      </c>
      <c r="AU81">
        <f>_xlfn.RANK.AVG(Table2[[#This Row],[Sharpe Ratio Z-Score]],Table2[Sharpe Ratio Z-Score])</f>
        <v>339</v>
      </c>
      <c r="AV81">
        <f>(Table2[[#This Row],[Rank 1Y]]+Table2[[#This Row],[Rank 6M]]+Table2[[#This Row],[Rank Sharpe]])/3</f>
        <v>150</v>
      </c>
    </row>
    <row r="82" spans="1:48" hidden="1" x14ac:dyDescent="0.3">
      <c r="A82" t="s">
        <v>381</v>
      </c>
      <c r="B82" t="s">
        <v>382</v>
      </c>
      <c r="C82" t="s">
        <v>3128</v>
      </c>
      <c r="D82" t="s">
        <v>211</v>
      </c>
      <c r="E82">
        <v>61246.057346150003</v>
      </c>
      <c r="F82">
        <v>1066.7</v>
      </c>
      <c r="G82">
        <v>39.307789361953397</v>
      </c>
      <c r="H82">
        <f>(Table2[[#This Row],[1Y Return vs Nifty]]-AVERAGE(Table2[1Y Return vs Nifty]))/_xlfn.STDEV.P(Table2[1Y Return vs Nifty])</f>
        <v>0.52245282315722219</v>
      </c>
      <c r="I82">
        <v>16.846938846808101</v>
      </c>
      <c r="J82">
        <f>(Table2[[#This Row],[1M Return vs Nifty]]-AVERAGE(Table2[1M Return vs Nifty]))/_xlfn.STDEV.P(Table2[1M Return vs Nifty])</f>
        <v>2.1166518979410878</v>
      </c>
      <c r="K82">
        <v>34.977431810973897</v>
      </c>
      <c r="L82">
        <f>(Table2[[#This Row],[6M Return vs Nifty]]-AVERAGE(Table2[6M Return vs Nifty]))/_xlfn.STDEV.P(Table2[6M Return vs Nifty])</f>
        <v>1.1347749594103358</v>
      </c>
      <c r="M82">
        <v>6.7576072061791903</v>
      </c>
      <c r="N82">
        <f>(Table2[[#This Row],[1W Return vs Nifty]]-AVERAGE(Table2[1W Return vs Nifty]))/_xlfn.STDEV.P(Table2[1W Return vs Nifty])</f>
        <v>2.2849216593481825</v>
      </c>
      <c r="O82">
        <v>997</v>
      </c>
      <c r="P82">
        <v>1006.89702400942</v>
      </c>
      <c r="Q82">
        <v>920.52290956318404</v>
      </c>
      <c r="R82">
        <v>68.544288182683104</v>
      </c>
      <c r="S82" s="1">
        <f>(Table2[[#This Row],[Close Price]]-Table2[[#This Row],[20D EMA]])/Table2[[#This Row],[20D EMA]]</f>
        <v>6.9909729187562733E-2</v>
      </c>
      <c r="T82" s="1">
        <f>(Table2[[#This Row],[Close Price]]-Table2[[#This Row],[50D EMA]])/Table2[[#This Row],[50D EMA]]</f>
        <v>5.9393338707514738E-2</v>
      </c>
      <c r="U82" s="1">
        <f>(Table2[[#This Row],[Close Price]]-Table2[[#This Row],[200D EMA]])/Table2[[#This Row],[200D EMA]]</f>
        <v>0.15879788424405586</v>
      </c>
      <c r="V82">
        <v>2.2531046209931702</v>
      </c>
      <c r="W82">
        <v>1051.2</v>
      </c>
      <c r="X82">
        <v>1093.95</v>
      </c>
      <c r="Y82">
        <v>976.5</v>
      </c>
      <c r="Z82">
        <v>1093.95</v>
      </c>
      <c r="AA82">
        <v>916.05</v>
      </c>
      <c r="AB82">
        <v>1093.95</v>
      </c>
      <c r="AC82" s="1">
        <f>(Table2[[#This Row],[Close Price]]/Table2[[#This Row],[Day Low]])-1</f>
        <v>1.4745053272450459E-2</v>
      </c>
      <c r="AD82" s="1">
        <f>(Table2[[#This Row],[Day High]]/Table2[[#This Row],[Close Price]])-1</f>
        <v>2.5546076685103669E-2</v>
      </c>
      <c r="AE82" s="1">
        <f>(Table2[[#This Row],[Close Price]]/Table2[[#This Row],[Current Week Low]])-1</f>
        <v>9.2370711725550558E-2</v>
      </c>
      <c r="AF82" s="1">
        <f>(Table2[[#This Row],[Current Week High]]/Table2[[#This Row],[Close Price]])-1</f>
        <v>2.5546076685103669E-2</v>
      </c>
      <c r="AG82" s="1">
        <f>(Table2[[#This Row],[Close Price]]/Table2[[#This Row],[Current Month Low]])-1</f>
        <v>0.16445608864144989</v>
      </c>
      <c r="AH82" s="1">
        <f>(Table2[[#This Row],[Current Month High]]/Table2[[#This Row],[Close Price]])-1</f>
        <v>2.5546076685103669E-2</v>
      </c>
      <c r="AI82">
        <v>17.652573357082499</v>
      </c>
      <c r="AJ82">
        <v>76.445289885038406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0.01</v>
      </c>
      <c r="AM82" t="s">
        <v>3170</v>
      </c>
      <c r="AN82">
        <v>11.12</v>
      </c>
      <c r="AO82" t="s">
        <v>3170</v>
      </c>
      <c r="AP82">
        <v>0.10804560851556901</v>
      </c>
      <c r="AQ82">
        <f>(Table2[[#This Row],[Sharpe Ratio]]-AVERAGE(Table2[Sharpe Ratio]))/_xlfn.STDEV.P(Table2[Sharpe Ratio])</f>
        <v>0.58431822812456646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172</v>
      </c>
      <c r="AT82">
        <f>_xlfn.RANK.AVG(Table2[[#This Row],[6M Return vs Nifty Z-Score]],Table2[6M Return vs Nifty Z-Score])</f>
        <v>79</v>
      </c>
      <c r="AU82">
        <f>_xlfn.RANK.AVG(Table2[[#This Row],[Sharpe Ratio Z-Score]],Table2[Sharpe Ratio Z-Score])</f>
        <v>208</v>
      </c>
      <c r="AV82">
        <f>(Table2[[#This Row],[Rank 1Y]]+Table2[[#This Row],[Rank 6M]]+Table2[[#This Row],[Rank Sharpe]])/3</f>
        <v>153</v>
      </c>
    </row>
    <row r="83" spans="1:48" x14ac:dyDescent="0.3">
      <c r="A83" t="s">
        <v>573</v>
      </c>
      <c r="B83" t="s">
        <v>574</v>
      </c>
      <c r="C83" t="s">
        <v>3127</v>
      </c>
      <c r="D83" t="s">
        <v>51</v>
      </c>
      <c r="E83">
        <v>33015.470528874997</v>
      </c>
      <c r="F83">
        <v>250.15</v>
      </c>
      <c r="G83">
        <v>85.793688507505905</v>
      </c>
      <c r="H83">
        <f>(Table2[[#This Row],[1Y Return vs Nifty]]-AVERAGE(Table2[1Y Return vs Nifty]))/_xlfn.STDEV.P(Table2[1Y Return vs Nifty])</f>
        <v>1.4522257040032767</v>
      </c>
      <c r="I83">
        <v>11.3063656062116</v>
      </c>
      <c r="J83">
        <f>(Table2[[#This Row],[1M Return vs Nifty]]-AVERAGE(Table2[1M Return vs Nifty]))/_xlfn.STDEV.P(Table2[1M Return vs Nifty])</f>
        <v>1.5691316378202367</v>
      </c>
      <c r="K83">
        <v>64.375477403344803</v>
      </c>
      <c r="L83">
        <f>(Table2[[#This Row],[6M Return vs Nifty]]-AVERAGE(Table2[6M Return vs Nifty]))/_xlfn.STDEV.P(Table2[6M Return vs Nifty])</f>
        <v>2.1164374352151318</v>
      </c>
      <c r="M83">
        <v>-7.2505446708729204</v>
      </c>
      <c r="N83">
        <f>(Table2[[#This Row],[1W Return vs Nifty]]-AVERAGE(Table2[1W Return vs Nifty]))/_xlfn.STDEV.P(Table2[1W Return vs Nifty])</f>
        <v>-1.106728101255261</v>
      </c>
      <c r="O83">
        <v>255.44</v>
      </c>
      <c r="P83">
        <v>239.471028448276</v>
      </c>
      <c r="Q83">
        <v>186.90121208086899</v>
      </c>
      <c r="R83">
        <v>42.352304405194701</v>
      </c>
      <c r="S83" s="1">
        <f>(Table2[[#This Row],[Close Price]]-Table2[[#This Row],[20D EMA]])/Table2[[#This Row],[20D EMA]]</f>
        <v>-2.0709364234262419E-2</v>
      </c>
      <c r="T83" s="1">
        <f>(Table2[[#This Row],[Close Price]]-Table2[[#This Row],[50D EMA]])/Table2[[#This Row],[50D EMA]]</f>
        <v>4.4594002125942278E-2</v>
      </c>
      <c r="U83" s="1">
        <f>(Table2[[#This Row],[Close Price]]-Table2[[#This Row],[200D EMA]])/Table2[[#This Row],[200D EMA]]</f>
        <v>0.33840758556324579</v>
      </c>
      <c r="V83">
        <v>0.76843267754877498</v>
      </c>
      <c r="W83">
        <v>245.1</v>
      </c>
      <c r="X83">
        <v>253.3</v>
      </c>
      <c r="Y83">
        <v>244.1</v>
      </c>
      <c r="Z83">
        <v>262.5</v>
      </c>
      <c r="AA83">
        <v>244.1</v>
      </c>
      <c r="AB83">
        <v>307.89999999999998</v>
      </c>
      <c r="AC83" s="1">
        <f>(Table2[[#This Row],[Close Price]]/Table2[[#This Row],[Day Low]])-1</f>
        <v>2.060383516931874E-2</v>
      </c>
      <c r="AD83" s="1">
        <f>(Table2[[#This Row],[Day High]]/Table2[[#This Row],[Close Price]])-1</f>
        <v>1.2592444533280123E-2</v>
      </c>
      <c r="AE83" s="1">
        <f>(Table2[[#This Row],[Close Price]]/Table2[[#This Row],[Current Week Low]])-1</f>
        <v>2.4784924211388892E-2</v>
      </c>
      <c r="AF83" s="1">
        <f>(Table2[[#This Row],[Current Week High]]/Table2[[#This Row],[Close Price]])-1</f>
        <v>4.9370377773336083E-2</v>
      </c>
      <c r="AG83" s="1">
        <f>(Table2[[#This Row],[Close Price]]/Table2[[#This Row],[Current Month Low]])-1</f>
        <v>2.4784924211388892E-2</v>
      </c>
      <c r="AH83" s="1">
        <f>(Table2[[#This Row],[Current Month High]]/Table2[[#This Row],[Close Price]])-1</f>
        <v>0.23086148311013388</v>
      </c>
      <c r="AI83">
        <v>23.0861483110133</v>
      </c>
      <c r="AJ83">
        <v>118.758198513336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0.36</v>
      </c>
      <c r="AM83" t="s">
        <v>3170</v>
      </c>
      <c r="AN83">
        <v>-9.3000000000000007</v>
      </c>
      <c r="AO83" t="s">
        <v>3169</v>
      </c>
      <c r="AP83">
        <v>4.9128954662556998E-2</v>
      </c>
      <c r="AQ83">
        <f>(Table2[[#This Row],[Sharpe Ratio]]-AVERAGE(Table2[Sharpe Ratio]))/_xlfn.STDEV.P(Table2[Sharpe Ratio])</f>
        <v>-0.10368385579240418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3.9273828199909802</v>
      </c>
      <c r="AS83">
        <f>_xlfn.RANK.AVG(Table2[[#This Row],[1Y Return vs Nifty Z-Score]],Table2[1Y Return vs Nifty Z-Score])</f>
        <v>57</v>
      </c>
      <c r="AT83">
        <f>_xlfn.RANK.AVG(Table2[[#This Row],[6M Return vs Nifty Z-Score]],Table2[6M Return vs Nifty Z-Score])</f>
        <v>28</v>
      </c>
      <c r="AU83">
        <f>_xlfn.RANK.AVG(Table2[[#This Row],[Sharpe Ratio Z-Score]],Table2[Sharpe Ratio Z-Score])</f>
        <v>380</v>
      </c>
      <c r="AV83">
        <f>(Table2[[#This Row],[Rank 1Y]]+Table2[[#This Row],[Rank 6M]]+Table2[[#This Row],[Rank Sharpe]])/3</f>
        <v>155</v>
      </c>
    </row>
    <row r="84" spans="1:48" hidden="1" x14ac:dyDescent="0.3">
      <c r="A84" t="s">
        <v>219</v>
      </c>
      <c r="B84" t="s">
        <v>220</v>
      </c>
      <c r="C84" t="s">
        <v>3132</v>
      </c>
      <c r="D84" t="s">
        <v>175</v>
      </c>
      <c r="E84">
        <v>111590.193502469</v>
      </c>
      <c r="F84">
        <v>730.05</v>
      </c>
      <c r="G84">
        <v>34.87343570062</v>
      </c>
      <c r="H84">
        <f>(Table2[[#This Row],[1Y Return vs Nifty]]-AVERAGE(Table2[1Y Return vs Nifty]))/_xlfn.STDEV.P(Table2[1Y Return vs Nifty])</f>
        <v>0.43376051314125769</v>
      </c>
      <c r="I84">
        <v>-8.6792221250214201</v>
      </c>
      <c r="J84">
        <f>(Table2[[#This Row],[1M Return vs Nifty]]-AVERAGE(Table2[1M Return vs Nifty]))/_xlfn.STDEV.P(Table2[1M Return vs Nifty])</f>
        <v>-0.40584707252250729</v>
      </c>
      <c r="K84">
        <v>8.0888818041816908</v>
      </c>
      <c r="L84">
        <f>(Table2[[#This Row],[6M Return vs Nifty]]-AVERAGE(Table2[6M Return vs Nifty]))/_xlfn.STDEV.P(Table2[6M Return vs Nifty])</f>
        <v>0.23690981094214655</v>
      </c>
      <c r="M84">
        <v>0.21901972388366001</v>
      </c>
      <c r="N84">
        <f>(Table2[[#This Row],[1W Return vs Nifty]]-AVERAGE(Table2[1W Return vs Nifty]))/_xlfn.STDEV.P(Table2[1W Return vs Nifty])</f>
        <v>0.70180071208449712</v>
      </c>
      <c r="O84">
        <v>723.75</v>
      </c>
      <c r="P84">
        <v>732.98061681479305</v>
      </c>
      <c r="Q84">
        <v>651.44956879397205</v>
      </c>
      <c r="R84">
        <v>57.088465716865102</v>
      </c>
      <c r="S84" s="1">
        <f>(Table2[[#This Row],[Close Price]]-Table2[[#This Row],[20D EMA]])/Table2[[#This Row],[20D EMA]]</f>
        <v>8.7046632124351698E-3</v>
      </c>
      <c r="T84" s="1">
        <f>(Table2[[#This Row],[Close Price]]-Table2[[#This Row],[50D EMA]])/Table2[[#This Row],[50D EMA]]</f>
        <v>-3.9982187080584092E-3</v>
      </c>
      <c r="U84" s="1">
        <f>(Table2[[#This Row],[Close Price]]-Table2[[#This Row],[200D EMA]])/Table2[[#This Row],[200D EMA]]</f>
        <v>0.12065466763841874</v>
      </c>
      <c r="V84">
        <v>0.58841087630252698</v>
      </c>
      <c r="W84">
        <v>708.05</v>
      </c>
      <c r="X84">
        <v>735</v>
      </c>
      <c r="Y84">
        <v>693.05</v>
      </c>
      <c r="Z84">
        <v>735</v>
      </c>
      <c r="AA84">
        <v>681.1</v>
      </c>
      <c r="AB84">
        <v>750</v>
      </c>
      <c r="AC84" s="1">
        <f>(Table2[[#This Row],[Close Price]]/Table2[[#This Row],[Day Low]])-1</f>
        <v>3.1071252030223873E-2</v>
      </c>
      <c r="AD84" s="1">
        <f>(Table2[[#This Row],[Day High]]/Table2[[#This Row],[Close Price]])-1</f>
        <v>6.7803575097595825E-3</v>
      </c>
      <c r="AE84" s="1">
        <f>(Table2[[#This Row],[Close Price]]/Table2[[#This Row],[Current Week Low]])-1</f>
        <v>5.3387201500613157E-2</v>
      </c>
      <c r="AF84" s="1">
        <f>(Table2[[#This Row],[Current Week High]]/Table2[[#This Row],[Close Price]])-1</f>
        <v>6.7803575097595825E-3</v>
      </c>
      <c r="AG84" s="1">
        <f>(Table2[[#This Row],[Close Price]]/Table2[[#This Row],[Current Month Low]])-1</f>
        <v>7.186903538393774E-2</v>
      </c>
      <c r="AH84" s="1">
        <f>(Table2[[#This Row],[Current Month High]]/Table2[[#This Row],[Close Price]])-1</f>
        <v>2.7326895418122055E-2</v>
      </c>
      <c r="AI84">
        <v>19.8137113896308</v>
      </c>
      <c r="AJ84">
        <v>89.132124352331601</v>
      </c>
      <c r="AK84" t="str">
        <f>IF(AND(Table2[[#This Row],[20D EMA]]&gt;Table2[[#This Row],[50D EMA]],Table2[[#This Row],[50D EMA]]&gt;Table2[[#This Row],[200D EMA]]),"Uptrend","Downtrend/NoTrend")</f>
        <v>Downtrend/NoTrend</v>
      </c>
      <c r="AL84">
        <v>0.16</v>
      </c>
      <c r="AM84" t="s">
        <v>3170</v>
      </c>
      <c r="AN84">
        <v>1.98</v>
      </c>
      <c r="AO84" t="s">
        <v>3170</v>
      </c>
      <c r="AP84">
        <v>0.193094101477948</v>
      </c>
      <c r="AQ84">
        <f>(Table2[[#This Row],[Sharpe Ratio]]-AVERAGE(Table2[Sharpe Ratio]))/_xlfn.STDEV.P(Table2[Sharpe Ratio])</f>
        <v>1.5774761311191399</v>
      </c>
      <c r="AR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4">
        <f>_xlfn.RANK.AVG(Table2[[#This Row],[1Y Return vs Nifty Z-Score]],Table2[1Y Return vs Nifty Z-Score])</f>
        <v>189</v>
      </c>
      <c r="AT84">
        <f>_xlfn.RANK.AVG(Table2[[#This Row],[6M Return vs Nifty Z-Score]],Table2[6M Return vs Nifty Z-Score])</f>
        <v>237</v>
      </c>
      <c r="AU84">
        <f>_xlfn.RANK.AVG(Table2[[#This Row],[Sharpe Ratio Z-Score]],Table2[Sharpe Ratio Z-Score])</f>
        <v>40</v>
      </c>
      <c r="AV84">
        <f>(Table2[[#This Row],[Rank 1Y]]+Table2[[#This Row],[Rank 6M]]+Table2[[#This Row],[Rank Sharpe]])/3</f>
        <v>155.33333333333334</v>
      </c>
    </row>
    <row r="85" spans="1:48" hidden="1" x14ac:dyDescent="0.3">
      <c r="A85" t="s">
        <v>758</v>
      </c>
      <c r="B85" t="s">
        <v>759</v>
      </c>
      <c r="C85" t="s">
        <v>3132</v>
      </c>
      <c r="D85" t="s">
        <v>175</v>
      </c>
      <c r="E85">
        <v>21736.423310940001</v>
      </c>
      <c r="F85">
        <v>683.8</v>
      </c>
      <c r="G85">
        <v>44.497615301455603</v>
      </c>
      <c r="H85">
        <f>(Table2[[#This Row],[1Y Return vs Nifty]]-AVERAGE(Table2[1Y Return vs Nifty]))/_xlfn.STDEV.P(Table2[1Y Return vs Nifty])</f>
        <v>0.62625547091825207</v>
      </c>
      <c r="I85">
        <v>-6.2378048084309796</v>
      </c>
      <c r="J85">
        <f>(Table2[[#This Row],[1M Return vs Nifty]]-AVERAGE(Table2[1M Return vs Nifty]))/_xlfn.STDEV.P(Table2[1M Return vs Nifty])</f>
        <v>-0.16458585528079897</v>
      </c>
      <c r="K85">
        <v>11.8281839525509</v>
      </c>
      <c r="L85">
        <f>(Table2[[#This Row],[6M Return vs Nifty]]-AVERAGE(Table2[6M Return vs Nifty]))/_xlfn.STDEV.P(Table2[6M Return vs Nifty])</f>
        <v>0.36177296190286562</v>
      </c>
      <c r="M85">
        <v>4.5351830102520996</v>
      </c>
      <c r="N85">
        <f>(Table2[[#This Row],[1W Return vs Nifty]]-AVERAGE(Table2[1W Return vs Nifty]))/_xlfn.STDEV.P(Table2[1W Return vs Nifty])</f>
        <v>1.7468289431760005</v>
      </c>
      <c r="O85">
        <v>679.51</v>
      </c>
      <c r="P85">
        <v>695.63808748928102</v>
      </c>
      <c r="Q85">
        <v>620.05625378411401</v>
      </c>
      <c r="R85">
        <v>54.618458917576</v>
      </c>
      <c r="S85" s="1">
        <f>(Table2[[#This Row],[Close Price]]-Table2[[#This Row],[20D EMA]])/Table2[[#This Row],[20D EMA]]</f>
        <v>6.3133728716280313E-3</v>
      </c>
      <c r="T85" s="1">
        <f>(Table2[[#This Row],[Close Price]]-Table2[[#This Row],[50D EMA]])/Table2[[#This Row],[50D EMA]]</f>
        <v>-1.7017595359114773E-2</v>
      </c>
      <c r="U85" s="1">
        <f>(Table2[[#This Row],[Close Price]]-Table2[[#This Row],[200D EMA]])/Table2[[#This Row],[200D EMA]]</f>
        <v>0.10280316636896579</v>
      </c>
      <c r="V85">
        <v>2.6252076585906998</v>
      </c>
      <c r="W85">
        <v>682.2</v>
      </c>
      <c r="X85">
        <v>708</v>
      </c>
      <c r="Y85">
        <v>642.4</v>
      </c>
      <c r="Z85">
        <v>708</v>
      </c>
      <c r="AA85">
        <v>613.04999999999995</v>
      </c>
      <c r="AB85">
        <v>709.9</v>
      </c>
      <c r="AC85" s="1">
        <f>(Table2[[#This Row],[Close Price]]/Table2[[#This Row],[Day Low]])-1</f>
        <v>2.3453532688360035E-3</v>
      </c>
      <c r="AD85" s="1">
        <f>(Table2[[#This Row],[Day High]]/Table2[[#This Row],[Close Price]])-1</f>
        <v>3.5390465048259712E-2</v>
      </c>
      <c r="AE85" s="1">
        <f>(Table2[[#This Row],[Close Price]]/Table2[[#This Row],[Current Week Low]])-1</f>
        <v>6.4445828144458206E-2</v>
      </c>
      <c r="AF85" s="1">
        <f>(Table2[[#This Row],[Current Week High]]/Table2[[#This Row],[Close Price]])-1</f>
        <v>3.5390465048259712E-2</v>
      </c>
      <c r="AG85" s="1">
        <f>(Table2[[#This Row],[Close Price]]/Table2[[#This Row],[Current Month Low]])-1</f>
        <v>0.11540657368893248</v>
      </c>
      <c r="AH85" s="1">
        <f>(Table2[[#This Row],[Current Month High]]/Table2[[#This Row],[Close Price]])-1</f>
        <v>3.8169055279321462E-2</v>
      </c>
      <c r="AI85">
        <v>23.420590816028</v>
      </c>
      <c r="AJ85">
        <v>95.176252319109395</v>
      </c>
      <c r="AK85" t="str">
        <f>IF(AND(Table2[[#This Row],[20D EMA]]&gt;Table2[[#This Row],[50D EMA]],Table2[[#This Row],[50D EMA]]&gt;Table2[[#This Row],[200D EMA]]),"Uptrend","Downtrend/NoTrend")</f>
        <v>Downtrend/NoTrend</v>
      </c>
      <c r="AL85">
        <v>-0.02</v>
      </c>
      <c r="AM85" t="s">
        <v>3169</v>
      </c>
      <c r="AN85">
        <v>0.43</v>
      </c>
      <c r="AO85" t="s">
        <v>3170</v>
      </c>
      <c r="AP85">
        <v>0.1448725199724</v>
      </c>
      <c r="AQ85">
        <f>(Table2[[#This Row],[Sharpe Ratio]]-AVERAGE(Table2[Sharpe Ratio]))/_xlfn.STDEV.P(Table2[Sharpe Ratio])</f>
        <v>1.0143662734486845</v>
      </c>
      <c r="AR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5">
        <f>_xlfn.RANK.AVG(Table2[[#This Row],[1Y Return vs Nifty Z-Score]],Table2[1Y Return vs Nifty Z-Score])</f>
        <v>144</v>
      </c>
      <c r="AT85">
        <f>_xlfn.RANK.AVG(Table2[[#This Row],[6M Return vs Nifty Z-Score]],Table2[6M Return vs Nifty Z-Score])</f>
        <v>210</v>
      </c>
      <c r="AU85">
        <f>_xlfn.RANK.AVG(Table2[[#This Row],[Sharpe Ratio Z-Score]],Table2[Sharpe Ratio Z-Score])</f>
        <v>112</v>
      </c>
      <c r="AV85">
        <f>(Table2[[#This Row],[Rank 1Y]]+Table2[[#This Row],[Rank 6M]]+Table2[[#This Row],[Rank Sharpe]])/3</f>
        <v>155.33333333333334</v>
      </c>
    </row>
    <row r="86" spans="1:48" x14ac:dyDescent="0.3">
      <c r="A86" t="s">
        <v>916</v>
      </c>
      <c r="B86" t="s">
        <v>917</v>
      </c>
      <c r="C86" t="s">
        <v>3135</v>
      </c>
      <c r="D86" t="s">
        <v>719</v>
      </c>
      <c r="E86">
        <v>15747.715196499999</v>
      </c>
      <c r="F86">
        <v>382.75</v>
      </c>
      <c r="G86">
        <v>23.381976909385799</v>
      </c>
      <c r="H86">
        <f>(Table2[[#This Row],[1Y Return vs Nifty]]-AVERAGE(Table2[1Y Return vs Nifty]))/_xlfn.STDEV.P(Table2[1Y Return vs Nifty])</f>
        <v>0.20391776637636558</v>
      </c>
      <c r="I86">
        <v>6.2259729641144403</v>
      </c>
      <c r="J86">
        <f>(Table2[[#This Row],[1M Return vs Nifty]]-AVERAGE(Table2[1M Return vs Nifty]))/_xlfn.STDEV.P(Table2[1M Return vs Nifty])</f>
        <v>1.0670864919252561</v>
      </c>
      <c r="K86">
        <v>12.869182434574499</v>
      </c>
      <c r="L86">
        <f>(Table2[[#This Row],[6M Return vs Nifty]]-AVERAGE(Table2[6M Return vs Nifty]))/_xlfn.STDEV.P(Table2[6M Return vs Nifty])</f>
        <v>0.396534087228745</v>
      </c>
      <c r="M86">
        <v>-3.6557176358962802</v>
      </c>
      <c r="N86">
        <f>(Table2[[#This Row],[1W Return vs Nifty]]-AVERAGE(Table2[1W Return vs Nifty]))/_xlfn.STDEV.P(Table2[1W Return vs Nifty])</f>
        <v>-0.23634959882321233</v>
      </c>
      <c r="O86">
        <v>391.33</v>
      </c>
      <c r="P86">
        <v>389.08076506674098</v>
      </c>
      <c r="Q86">
        <v>360.64623080521397</v>
      </c>
      <c r="R86">
        <v>39.347001793539697</v>
      </c>
      <c r="S86" s="1">
        <f>(Table2[[#This Row],[Close Price]]-Table2[[#This Row],[20D EMA]])/Table2[[#This Row],[20D EMA]]</f>
        <v>-2.1925229346076162E-2</v>
      </c>
      <c r="T86" s="1">
        <f>(Table2[[#This Row],[Close Price]]-Table2[[#This Row],[50D EMA]])/Table2[[#This Row],[50D EMA]]</f>
        <v>-1.6271082086658877E-2</v>
      </c>
      <c r="U86" s="1">
        <f>(Table2[[#This Row],[Close Price]]-Table2[[#This Row],[200D EMA]])/Table2[[#This Row],[200D EMA]]</f>
        <v>6.1289339265892209E-2</v>
      </c>
      <c r="V86">
        <v>0.58679302038616798</v>
      </c>
      <c r="W86">
        <v>375.3</v>
      </c>
      <c r="X86">
        <v>385.15</v>
      </c>
      <c r="Y86">
        <v>375.3</v>
      </c>
      <c r="Z86">
        <v>398.75</v>
      </c>
      <c r="AA86">
        <v>375.3</v>
      </c>
      <c r="AB86">
        <v>436</v>
      </c>
      <c r="AC86" s="1">
        <f>(Table2[[#This Row],[Close Price]]/Table2[[#This Row],[Day Low]])-1</f>
        <v>1.9850786037836299E-2</v>
      </c>
      <c r="AD86" s="1">
        <f>(Table2[[#This Row],[Day High]]/Table2[[#This Row],[Close Price]])-1</f>
        <v>6.2704114957543577E-3</v>
      </c>
      <c r="AE86" s="1">
        <f>(Table2[[#This Row],[Close Price]]/Table2[[#This Row],[Current Week Low]])-1</f>
        <v>1.9850786037836299E-2</v>
      </c>
      <c r="AF86" s="1">
        <f>(Table2[[#This Row],[Current Week High]]/Table2[[#This Row],[Close Price]])-1</f>
        <v>4.1802743305029422E-2</v>
      </c>
      <c r="AG86" s="1">
        <f>(Table2[[#This Row],[Close Price]]/Table2[[#This Row],[Current Month Low]])-1</f>
        <v>1.9850786037836299E-2</v>
      </c>
      <c r="AH86" s="1">
        <f>(Table2[[#This Row],[Current Month High]]/Table2[[#This Row],[Close Price]])-1</f>
        <v>0.13912475506205091</v>
      </c>
      <c r="AI86">
        <v>23.945133899412099</v>
      </c>
      <c r="AJ86">
        <v>48.525417151726799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-0.09</v>
      </c>
      <c r="AM86" t="s">
        <v>3169</v>
      </c>
      <c r="AN86">
        <v>-4.8099999999999996</v>
      </c>
      <c r="AO86" t="s">
        <v>3169</v>
      </c>
      <c r="AP86">
        <v>0.20708232416736799</v>
      </c>
      <c r="AQ86">
        <f>(Table2[[#This Row],[Sharpe Ratio]]-AVERAGE(Table2[Sharpe Ratio]))/_xlfn.STDEV.P(Table2[Sharpe Ratio])</f>
        <v>1.7408242802626033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3.1720130269697573</v>
      </c>
      <c r="AS86">
        <f>_xlfn.RANK.AVG(Table2[[#This Row],[1Y Return vs Nifty Z-Score]],Table2[1Y Return vs Nifty Z-Score])</f>
        <v>244</v>
      </c>
      <c r="AT86">
        <f>_xlfn.RANK.AVG(Table2[[#This Row],[6M Return vs Nifty Z-Score]],Table2[6M Return vs Nifty Z-Score])</f>
        <v>199</v>
      </c>
      <c r="AU86">
        <f>_xlfn.RANK.AVG(Table2[[#This Row],[Sharpe Ratio Z-Score]],Table2[Sharpe Ratio Z-Score])</f>
        <v>24</v>
      </c>
      <c r="AV86">
        <f>(Table2[[#This Row],[Rank 1Y]]+Table2[[#This Row],[Rank 6M]]+Table2[[#This Row],[Rank Sharpe]])/3</f>
        <v>155.66666666666666</v>
      </c>
    </row>
    <row r="87" spans="1:48" x14ac:dyDescent="0.3">
      <c r="A87" t="s">
        <v>1415</v>
      </c>
      <c r="B87" t="s">
        <v>1416</v>
      </c>
      <c r="C87" t="s">
        <v>3122</v>
      </c>
      <c r="D87" t="s">
        <v>21</v>
      </c>
      <c r="E87">
        <v>7241.0556600800001</v>
      </c>
      <c r="F87">
        <v>874.4</v>
      </c>
      <c r="G87">
        <v>68.674570421412596</v>
      </c>
      <c r="H87">
        <f>(Table2[[#This Row],[1Y Return vs Nifty]]-AVERAGE(Table2[1Y Return vs Nifty]))/_xlfn.STDEV.P(Table2[1Y Return vs Nifty])</f>
        <v>1.1098231253070312</v>
      </c>
      <c r="I87">
        <v>-0.80190919103288405</v>
      </c>
      <c r="J87">
        <f>(Table2[[#This Row],[1M Return vs Nifty]]-AVERAGE(Table2[1M Return vs Nifty]))/_xlfn.STDEV.P(Table2[1M Return vs Nifty])</f>
        <v>0.37259014676536734</v>
      </c>
      <c r="K87">
        <v>5.6791472649661801</v>
      </c>
      <c r="L87">
        <f>(Table2[[#This Row],[6M Return vs Nifty]]-AVERAGE(Table2[6M Return vs Nifty]))/_xlfn.STDEV.P(Table2[6M Return vs Nifty])</f>
        <v>0.15644371443359126</v>
      </c>
      <c r="M87">
        <v>-3.5231388920437299</v>
      </c>
      <c r="N87">
        <f>(Table2[[#This Row],[1W Return vs Nifty]]-AVERAGE(Table2[1W Return vs Nifty]))/_xlfn.STDEV.P(Table2[1W Return vs Nifty])</f>
        <v>-0.20424967095298177</v>
      </c>
      <c r="O87">
        <v>888.6</v>
      </c>
      <c r="P87">
        <v>883.05684254855601</v>
      </c>
      <c r="Q87">
        <v>778.90799197509398</v>
      </c>
      <c r="R87">
        <v>41.509822177949097</v>
      </c>
      <c r="S87" s="1">
        <f>(Table2[[#This Row],[Close Price]]-Table2[[#This Row],[20D EMA]])/Table2[[#This Row],[20D EMA]]</f>
        <v>-1.5980193562907995E-2</v>
      </c>
      <c r="T87" s="1">
        <f>(Table2[[#This Row],[Close Price]]-Table2[[#This Row],[50D EMA]])/Table2[[#This Row],[50D EMA]]</f>
        <v>-9.8032676170334079E-3</v>
      </c>
      <c r="U87" s="1">
        <f>(Table2[[#This Row],[Close Price]]-Table2[[#This Row],[200D EMA]])/Table2[[#This Row],[200D EMA]]</f>
        <v>0.12259728877959621</v>
      </c>
      <c r="V87">
        <v>0.64189180177305705</v>
      </c>
      <c r="W87">
        <v>867</v>
      </c>
      <c r="X87">
        <v>887.05</v>
      </c>
      <c r="Y87">
        <v>863</v>
      </c>
      <c r="Z87">
        <v>914</v>
      </c>
      <c r="AA87">
        <v>847</v>
      </c>
      <c r="AB87">
        <v>933</v>
      </c>
      <c r="AC87" s="1">
        <f>(Table2[[#This Row],[Close Price]]/Table2[[#This Row],[Day Low]])-1</f>
        <v>8.535178777393293E-3</v>
      </c>
      <c r="AD87" s="1">
        <f>(Table2[[#This Row],[Day High]]/Table2[[#This Row],[Close Price]])-1</f>
        <v>1.44670631290027E-2</v>
      </c>
      <c r="AE87" s="1">
        <f>(Table2[[#This Row],[Close Price]]/Table2[[#This Row],[Current Week Low]])-1</f>
        <v>1.3209733487833164E-2</v>
      </c>
      <c r="AF87" s="1">
        <f>(Table2[[#This Row],[Current Week High]]/Table2[[#This Row],[Close Price]])-1</f>
        <v>4.5288197621226045E-2</v>
      </c>
      <c r="AG87" s="1">
        <f>(Table2[[#This Row],[Close Price]]/Table2[[#This Row],[Current Month Low]])-1</f>
        <v>3.2349468713104956E-2</v>
      </c>
      <c r="AH87" s="1">
        <f>(Table2[[#This Row],[Current Month High]]/Table2[[#This Row],[Close Price]])-1</f>
        <v>6.7017383348581872E-2</v>
      </c>
      <c r="AI87">
        <v>13.557868252516</v>
      </c>
      <c r="AJ87">
        <v>110.698795180722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7.0000000000000007E-2</v>
      </c>
      <c r="AM87" t="s">
        <v>3170</v>
      </c>
      <c r="AN87">
        <v>-3.83</v>
      </c>
      <c r="AO87" t="s">
        <v>3169</v>
      </c>
      <c r="AP87">
        <v>0.13153747032017599</v>
      </c>
      <c r="AQ87">
        <f>(Table2[[#This Row],[Sharpe Ratio]]-AVERAGE(Table2[Sharpe Ratio]))/_xlfn.STDEV.P(Table2[Sharpe Ratio])</f>
        <v>0.85864558413806169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2.2932528996910695</v>
      </c>
      <c r="AS87">
        <f>_xlfn.RANK.AVG(Table2[[#This Row],[1Y Return vs Nifty Z-Score]],Table2[1Y Return vs Nifty Z-Score])</f>
        <v>86</v>
      </c>
      <c r="AT87">
        <f>_xlfn.RANK.AVG(Table2[[#This Row],[6M Return vs Nifty Z-Score]],Table2[6M Return vs Nifty Z-Score])</f>
        <v>254</v>
      </c>
      <c r="AU87">
        <f>_xlfn.RANK.AVG(Table2[[#This Row],[Sharpe Ratio Z-Score]],Table2[Sharpe Ratio Z-Score])</f>
        <v>138</v>
      </c>
      <c r="AV87">
        <f>(Table2[[#This Row],[Rank 1Y]]+Table2[[#This Row],[Rank 6M]]+Table2[[#This Row],[Rank Sharpe]])/3</f>
        <v>159.33333333333334</v>
      </c>
    </row>
    <row r="88" spans="1:48" x14ac:dyDescent="0.3">
      <c r="A88" t="s">
        <v>1104</v>
      </c>
      <c r="B88" t="s">
        <v>1105</v>
      </c>
      <c r="C88" t="s">
        <v>3130</v>
      </c>
      <c r="D88" t="s">
        <v>69</v>
      </c>
      <c r="E88">
        <v>11040.087785625001</v>
      </c>
      <c r="F88">
        <v>356.25</v>
      </c>
      <c r="G88">
        <v>42.567548588780198</v>
      </c>
      <c r="H88">
        <f>(Table2[[#This Row],[1Y Return vs Nifty]]-AVERAGE(Table2[1Y Return vs Nifty]))/_xlfn.STDEV.P(Table2[1Y Return vs Nifty])</f>
        <v>0.58765185733533665</v>
      </c>
      <c r="I88">
        <v>0.49549163773059901</v>
      </c>
      <c r="J88">
        <f>(Table2[[#This Row],[1M Return vs Nifty]]-AVERAGE(Table2[1M Return vs Nifty]))/_xlfn.STDEV.P(Table2[1M Return vs Nifty])</f>
        <v>0.50079948691824894</v>
      </c>
      <c r="K88">
        <v>65.232773754434405</v>
      </c>
      <c r="L88">
        <f>(Table2[[#This Row],[6M Return vs Nifty]]-AVERAGE(Table2[6M Return vs Nifty]))/_xlfn.STDEV.P(Table2[6M Return vs Nifty])</f>
        <v>2.1450643606297737</v>
      </c>
      <c r="M88">
        <v>-1.19546340229738</v>
      </c>
      <c r="N88">
        <f>(Table2[[#This Row],[1W Return vs Nifty]]-AVERAGE(Table2[1W Return vs Nifty]))/_xlfn.STDEV.P(Table2[1W Return vs Nifty])</f>
        <v>0.35932645863578949</v>
      </c>
      <c r="O88">
        <v>358.36</v>
      </c>
      <c r="P88">
        <v>357.33543866790802</v>
      </c>
      <c r="Q88">
        <v>308.850447487775</v>
      </c>
      <c r="R88">
        <v>43.034335669052098</v>
      </c>
      <c r="S88" s="1">
        <f>(Table2[[#This Row],[Close Price]]-Table2[[#This Row],[20D EMA]])/Table2[[#This Row],[20D EMA]]</f>
        <v>-5.8879339211965996E-3</v>
      </c>
      <c r="T88" s="1">
        <f>(Table2[[#This Row],[Close Price]]-Table2[[#This Row],[50D EMA]])/Table2[[#This Row],[50D EMA]]</f>
        <v>-3.0375903155711952E-3</v>
      </c>
      <c r="U88" s="1">
        <f>(Table2[[#This Row],[Close Price]]-Table2[[#This Row],[200D EMA]])/Table2[[#This Row],[200D EMA]]</f>
        <v>0.15347088824956676</v>
      </c>
      <c r="V88">
        <v>0.72933422528233605</v>
      </c>
      <c r="W88">
        <v>353</v>
      </c>
      <c r="X88">
        <v>357.8</v>
      </c>
      <c r="Y88">
        <v>352.1</v>
      </c>
      <c r="Z88">
        <v>360.45</v>
      </c>
      <c r="AA88">
        <v>351.25</v>
      </c>
      <c r="AB88">
        <v>366</v>
      </c>
      <c r="AC88" s="1">
        <f>(Table2[[#This Row],[Close Price]]/Table2[[#This Row],[Day Low]])-1</f>
        <v>9.2067988668556033E-3</v>
      </c>
      <c r="AD88" s="1">
        <f>(Table2[[#This Row],[Day High]]/Table2[[#This Row],[Close Price]])-1</f>
        <v>4.3508771929825496E-3</v>
      </c>
      <c r="AE88" s="1">
        <f>(Table2[[#This Row],[Close Price]]/Table2[[#This Row],[Current Week Low]])-1</f>
        <v>1.1786424311275079E-2</v>
      </c>
      <c r="AF88" s="1">
        <f>(Table2[[#This Row],[Current Week High]]/Table2[[#This Row],[Close Price]])-1</f>
        <v>1.1789473684210572E-2</v>
      </c>
      <c r="AG88" s="1">
        <f>(Table2[[#This Row],[Close Price]]/Table2[[#This Row],[Current Month Low]])-1</f>
        <v>1.4234875444839812E-2</v>
      </c>
      <c r="AH88" s="1">
        <f>(Table2[[#This Row],[Current Month High]]/Table2[[#This Row],[Close Price]])-1</f>
        <v>2.7368421052631486E-2</v>
      </c>
      <c r="AI88">
        <v>8.0701754385964897</v>
      </c>
      <c r="AJ88">
        <v>106.461895102868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7.0000000000000007E-2</v>
      </c>
      <c r="AM88" t="s">
        <v>3170</v>
      </c>
      <c r="AN88">
        <v>-1.37</v>
      </c>
      <c r="AO88" t="s">
        <v>3169</v>
      </c>
      <c r="AP88">
        <v>7.0681961304095001E-2</v>
      </c>
      <c r="AQ88">
        <f>(Table2[[#This Row],[Sharpe Ratio]]-AVERAGE(Table2[Sharpe Ratio]))/_xlfn.STDEV.P(Table2[Sharpe Ratio])</f>
        <v>0.14800242498398403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3.740844588503133</v>
      </c>
      <c r="AS88">
        <f>_xlfn.RANK.AVG(Table2[[#This Row],[1Y Return vs Nifty Z-Score]],Table2[1Y Return vs Nifty Z-Score])</f>
        <v>154</v>
      </c>
      <c r="AT88">
        <f>_xlfn.RANK.AVG(Table2[[#This Row],[6M Return vs Nifty Z-Score]],Table2[6M Return vs Nifty Z-Score])</f>
        <v>26</v>
      </c>
      <c r="AU88">
        <f>_xlfn.RANK.AVG(Table2[[#This Row],[Sharpe Ratio Z-Score]],Table2[Sharpe Ratio Z-Score])</f>
        <v>308</v>
      </c>
      <c r="AV88">
        <f>(Table2[[#This Row],[Rank 1Y]]+Table2[[#This Row],[Rank 6M]]+Table2[[#This Row],[Rank Sharpe]])/3</f>
        <v>162.66666666666666</v>
      </c>
    </row>
    <row r="89" spans="1:48" hidden="1" x14ac:dyDescent="0.3">
      <c r="A89" t="s">
        <v>1238</v>
      </c>
      <c r="B89" t="s">
        <v>1239</v>
      </c>
      <c r="C89" t="s">
        <v>3128</v>
      </c>
      <c r="D89" t="s">
        <v>211</v>
      </c>
      <c r="E89">
        <v>9175.5769175799996</v>
      </c>
      <c r="F89">
        <v>1481.8</v>
      </c>
      <c r="G89">
        <v>54.347712874877999</v>
      </c>
      <c r="H89">
        <f>(Table2[[#This Row],[1Y Return vs Nifty]]-AVERAGE(Table2[1Y Return vs Nifty]))/_xlfn.STDEV.P(Table2[1Y Return vs Nifty])</f>
        <v>0.82326905494681635</v>
      </c>
      <c r="I89">
        <v>-1.7145150658257799</v>
      </c>
      <c r="J89">
        <f>(Table2[[#This Row],[1M Return vs Nifty]]-AVERAGE(Table2[1M Return vs Nifty]))/_xlfn.STDEV.P(Table2[1M Return vs Nifty])</f>
        <v>0.28240630039126385</v>
      </c>
      <c r="K89">
        <v>35.794440000566603</v>
      </c>
      <c r="L89">
        <f>(Table2[[#This Row],[6M Return vs Nifty]]-AVERAGE(Table2[6M Return vs Nifty]))/_xlfn.STDEV.P(Table2[6M Return vs Nifty])</f>
        <v>1.1620565785107735</v>
      </c>
      <c r="M89">
        <v>-2.4076412916525798</v>
      </c>
      <c r="N89">
        <f>(Table2[[#This Row],[1W Return vs Nifty]]-AVERAGE(Table2[1W Return vs Nifty]))/_xlfn.STDEV.P(Table2[1W Return vs Nifty])</f>
        <v>6.5834291765770325E-2</v>
      </c>
      <c r="O89">
        <v>1510.78</v>
      </c>
      <c r="P89">
        <v>1518.79515086533</v>
      </c>
      <c r="Q89">
        <v>1321.7895109577901</v>
      </c>
      <c r="R89">
        <v>43.347095057309701</v>
      </c>
      <c r="S89" s="1">
        <f>(Table2[[#This Row],[Close Price]]-Table2[[#This Row],[20D EMA]])/Table2[[#This Row],[20D EMA]]</f>
        <v>-1.9182144322800156E-2</v>
      </c>
      <c r="T89" s="1">
        <f>(Table2[[#This Row],[Close Price]]-Table2[[#This Row],[50D EMA]])/Table2[[#This Row],[50D EMA]]</f>
        <v>-2.4358222927069632E-2</v>
      </c>
      <c r="U89" s="1">
        <f>(Table2[[#This Row],[Close Price]]-Table2[[#This Row],[200D EMA]])/Table2[[#This Row],[200D EMA]]</f>
        <v>0.12105595309669517</v>
      </c>
      <c r="V89">
        <v>0.70617079416638495</v>
      </c>
      <c r="W89">
        <v>1448.1</v>
      </c>
      <c r="X89">
        <v>1492</v>
      </c>
      <c r="Y89">
        <v>1437.9</v>
      </c>
      <c r="Z89">
        <v>1511</v>
      </c>
      <c r="AA89">
        <v>1430.45</v>
      </c>
      <c r="AB89">
        <v>1606.55</v>
      </c>
      <c r="AC89" s="1">
        <f>(Table2[[#This Row],[Close Price]]/Table2[[#This Row],[Day Low]])-1</f>
        <v>2.3271873489399963E-2</v>
      </c>
      <c r="AD89" s="1">
        <f>(Table2[[#This Row],[Day High]]/Table2[[#This Row],[Close Price]])-1</f>
        <v>6.8835200431907051E-3</v>
      </c>
      <c r="AE89" s="1">
        <f>(Table2[[#This Row],[Close Price]]/Table2[[#This Row],[Current Week Low]])-1</f>
        <v>3.0530634953751967E-2</v>
      </c>
      <c r="AF89" s="1">
        <f>(Table2[[#This Row],[Current Week High]]/Table2[[#This Row],[Close Price]])-1</f>
        <v>1.9705763260899012E-2</v>
      </c>
      <c r="AG89" s="1">
        <f>(Table2[[#This Row],[Close Price]]/Table2[[#This Row],[Current Month Low]])-1</f>
        <v>3.5897794400363559E-2</v>
      </c>
      <c r="AH89" s="1">
        <f>(Table2[[#This Row],[Current Month High]]/Table2[[#This Row],[Close Price]])-1</f>
        <v>8.4188149547847146E-2</v>
      </c>
      <c r="AI89">
        <v>18.659738156296399</v>
      </c>
      <c r="AJ89">
        <v>79.459852246578606</v>
      </c>
      <c r="AK89" t="str">
        <f>IF(AND(Table2[[#This Row],[20D EMA]]&gt;Table2[[#This Row],[50D EMA]],Table2[[#This Row],[50D EMA]]&gt;Table2[[#This Row],[200D EMA]]),"Uptrend","Downtrend/NoTrend")</f>
        <v>Downtrend/NoTrend</v>
      </c>
      <c r="AL89">
        <v>0.15</v>
      </c>
      <c r="AM89" t="s">
        <v>3170</v>
      </c>
      <c r="AN89">
        <v>-3.78</v>
      </c>
      <c r="AO89" t="s">
        <v>3169</v>
      </c>
      <c r="AP89">
        <v>7.4328620494308995E-2</v>
      </c>
      <c r="AQ89">
        <f>(Table2[[#This Row],[Sharpe Ratio]]-AVERAGE(Table2[Sharpe Ratio]))/_xlfn.STDEV.P(Table2[Sharpe Ratio])</f>
        <v>0.19058646460818848</v>
      </c>
      <c r="AR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9">
        <f>_xlfn.RANK.AVG(Table2[[#This Row],[1Y Return vs Nifty Z-Score]],Table2[1Y Return vs Nifty Z-Score])</f>
        <v>113</v>
      </c>
      <c r="AT89">
        <f>_xlfn.RANK.AVG(Table2[[#This Row],[6M Return vs Nifty Z-Score]],Table2[6M Return vs Nifty Z-Score])</f>
        <v>78</v>
      </c>
      <c r="AU89">
        <f>_xlfn.RANK.AVG(Table2[[#This Row],[Sharpe Ratio Z-Score]],Table2[Sharpe Ratio Z-Score])</f>
        <v>298</v>
      </c>
      <c r="AV89">
        <f>(Table2[[#This Row],[Rank 1Y]]+Table2[[#This Row],[Rank 6M]]+Table2[[#This Row],[Rank Sharpe]])/3</f>
        <v>163</v>
      </c>
    </row>
    <row r="90" spans="1:48" hidden="1" x14ac:dyDescent="0.3">
      <c r="A90" t="s">
        <v>127</v>
      </c>
      <c r="B90" t="s">
        <v>128</v>
      </c>
      <c r="C90" t="s">
        <v>3132</v>
      </c>
      <c r="D90" t="s">
        <v>129</v>
      </c>
      <c r="E90">
        <v>205295.13841246499</v>
      </c>
      <c r="F90">
        <v>280.85000000000002</v>
      </c>
      <c r="G90">
        <v>77.319368565347702</v>
      </c>
      <c r="H90">
        <f>(Table2[[#This Row],[1Y Return vs Nifty]]-AVERAGE(Table2[1Y Return vs Nifty]))/_xlfn.STDEV.P(Table2[1Y Return vs Nifty])</f>
        <v>1.2827292973367954</v>
      </c>
      <c r="I90">
        <v>0.176321281545471</v>
      </c>
      <c r="J90">
        <f>(Table2[[#This Row],[1M Return vs Nifty]]-AVERAGE(Table2[1M Return vs Nifty]))/_xlfn.STDEV.P(Table2[1M Return vs Nifty])</f>
        <v>0.46925902551600379</v>
      </c>
      <c r="K90">
        <v>-6.7642662233018598</v>
      </c>
      <c r="L90">
        <f>(Table2[[#This Row],[6M Return vs Nifty]]-AVERAGE(Table2[6M Return vs Nifty]))/_xlfn.STDEV.P(Table2[6M Return vs Nifty])</f>
        <v>-0.25906799208359216</v>
      </c>
      <c r="M90">
        <v>-4.13893507886959</v>
      </c>
      <c r="N90">
        <f>(Table2[[#This Row],[1W Return vs Nifty]]-AVERAGE(Table2[1W Return vs Nifty]))/_xlfn.STDEV.P(Table2[1W Return vs Nifty])</f>
        <v>-0.35334606910453875</v>
      </c>
      <c r="O90">
        <v>284.20999999999998</v>
      </c>
      <c r="P90">
        <v>285.97628746931701</v>
      </c>
      <c r="Q90">
        <v>261.34532485721701</v>
      </c>
      <c r="R90">
        <v>44.784346384167797</v>
      </c>
      <c r="S90" s="1">
        <f>(Table2[[#This Row],[Close Price]]-Table2[[#This Row],[20D EMA]])/Table2[[#This Row],[20D EMA]]</f>
        <v>-1.1822244115266729E-2</v>
      </c>
      <c r="T90" s="1">
        <f>(Table2[[#This Row],[Close Price]]-Table2[[#This Row],[50D EMA]])/Table2[[#This Row],[50D EMA]]</f>
        <v>-1.7925568286381092E-2</v>
      </c>
      <c r="U90" s="1">
        <f>(Table2[[#This Row],[Close Price]]-Table2[[#This Row],[200D EMA]])/Table2[[#This Row],[200D EMA]]</f>
        <v>7.4631811965410771E-2</v>
      </c>
      <c r="V90">
        <v>0.73984348125489496</v>
      </c>
      <c r="W90">
        <v>275.5</v>
      </c>
      <c r="X90">
        <v>283.5</v>
      </c>
      <c r="Y90">
        <v>270.25</v>
      </c>
      <c r="Z90">
        <v>286.7</v>
      </c>
      <c r="AA90">
        <v>270.25</v>
      </c>
      <c r="AB90">
        <v>304.5</v>
      </c>
      <c r="AC90" s="1">
        <f>(Table2[[#This Row],[Close Price]]/Table2[[#This Row],[Day Low]])-1</f>
        <v>1.9419237749546348E-2</v>
      </c>
      <c r="AD90" s="1">
        <f>(Table2[[#This Row],[Day High]]/Table2[[#This Row],[Close Price]])-1</f>
        <v>9.4356418016734445E-3</v>
      </c>
      <c r="AE90" s="1">
        <f>(Table2[[#This Row],[Close Price]]/Table2[[#This Row],[Current Week Low]])-1</f>
        <v>3.9222941720629123E-2</v>
      </c>
      <c r="AF90" s="1">
        <f>(Table2[[#This Row],[Current Week High]]/Table2[[#This Row],[Close Price]])-1</f>
        <v>2.0829624354637533E-2</v>
      </c>
      <c r="AG90" s="1">
        <f>(Table2[[#This Row],[Close Price]]/Table2[[#This Row],[Current Month Low]])-1</f>
        <v>3.9222941720629123E-2</v>
      </c>
      <c r="AH90" s="1">
        <f>(Table2[[#This Row],[Current Month High]]/Table2[[#This Row],[Close Price]])-1</f>
        <v>8.4208652305501008E-2</v>
      </c>
      <c r="AI90">
        <v>21.239095602634801</v>
      </c>
      <c r="AJ90">
        <v>104.477611940298</v>
      </c>
      <c r="AK90" t="str">
        <f>IF(AND(Table2[[#This Row],[20D EMA]]&gt;Table2[[#This Row],[50D EMA]],Table2[[#This Row],[50D EMA]]&gt;Table2[[#This Row],[200D EMA]]),"Uptrend","Downtrend/NoTrend")</f>
        <v>Downtrend/NoTrend</v>
      </c>
      <c r="AL90">
        <v>0.04</v>
      </c>
      <c r="AM90" t="s">
        <v>3170</v>
      </c>
      <c r="AN90">
        <v>-1.1599999999999999</v>
      </c>
      <c r="AO90" t="s">
        <v>3169</v>
      </c>
      <c r="AP90">
        <v>0.211078066971114</v>
      </c>
      <c r="AQ90">
        <f>(Table2[[#This Row],[Sharpe Ratio]]-AVERAGE(Table2[Sharpe Ratio]))/_xlfn.STDEV.P(Table2[Sharpe Ratio])</f>
        <v>1.7874847607208455</v>
      </c>
      <c r="AR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0">
        <f>_xlfn.RANK.AVG(Table2[[#This Row],[1Y Return vs Nifty Z-Score]],Table2[1Y Return vs Nifty Z-Score])</f>
        <v>73</v>
      </c>
      <c r="AT90">
        <f>_xlfn.RANK.AVG(Table2[[#This Row],[6M Return vs Nifty Z-Score]],Table2[6M Return vs Nifty Z-Score])</f>
        <v>401</v>
      </c>
      <c r="AU90">
        <f>_xlfn.RANK.AVG(Table2[[#This Row],[Sharpe Ratio Z-Score]],Table2[Sharpe Ratio Z-Score])</f>
        <v>21</v>
      </c>
      <c r="AV90">
        <f>(Table2[[#This Row],[Rank 1Y]]+Table2[[#This Row],[Rank 6M]]+Table2[[#This Row],[Rank Sharpe]])/3</f>
        <v>165</v>
      </c>
    </row>
    <row r="91" spans="1:48" hidden="1" x14ac:dyDescent="0.3">
      <c r="A91" t="s">
        <v>334</v>
      </c>
      <c r="B91" t="s">
        <v>335</v>
      </c>
      <c r="C91" t="s">
        <v>3129</v>
      </c>
      <c r="D91" t="s">
        <v>72</v>
      </c>
      <c r="E91">
        <v>72928.790804160002</v>
      </c>
      <c r="F91">
        <v>1517.4</v>
      </c>
      <c r="G91">
        <v>77.929097970329295</v>
      </c>
      <c r="H91">
        <f>(Table2[[#This Row],[1Y Return vs Nifty]]-AVERAGE(Table2[1Y Return vs Nifty]))/_xlfn.STDEV.P(Table2[1Y Return vs Nifty])</f>
        <v>1.2949246055017776</v>
      </c>
      <c r="I91">
        <v>-17.314445348409802</v>
      </c>
      <c r="J91">
        <f>(Table2[[#This Row],[1M Return vs Nifty]]-AVERAGE(Table2[1M Return vs Nifty]))/_xlfn.STDEV.P(Table2[1M Return vs Nifty])</f>
        <v>-1.2591810977509521</v>
      </c>
      <c r="K91">
        <v>4.0186963930684003</v>
      </c>
      <c r="L91">
        <f>(Table2[[#This Row],[6M Return vs Nifty]]-AVERAGE(Table2[6M Return vs Nifty]))/_xlfn.STDEV.P(Table2[6M Return vs Nifty])</f>
        <v>0.10099777301079105</v>
      </c>
      <c r="M91">
        <v>-0.94282201769583296</v>
      </c>
      <c r="N91">
        <f>(Table2[[#This Row],[1W Return vs Nifty]]-AVERAGE(Table2[1W Return vs Nifty]))/_xlfn.STDEV.P(Table2[1W Return vs Nifty])</f>
        <v>0.42049591904163147</v>
      </c>
      <c r="O91">
        <v>1696.83</v>
      </c>
      <c r="P91">
        <v>1755.4210404445701</v>
      </c>
      <c r="Q91">
        <v>1533.61696613396</v>
      </c>
      <c r="R91">
        <v>17.221410093712901</v>
      </c>
      <c r="S91" s="1">
        <f>(Table2[[#This Row],[Close Price]]-Table2[[#This Row],[20D EMA]])/Table2[[#This Row],[20D EMA]]</f>
        <v>-0.10574424073124582</v>
      </c>
      <c r="T91" s="1">
        <f>(Table2[[#This Row],[Close Price]]-Table2[[#This Row],[50D EMA]])/Table2[[#This Row],[50D EMA]]</f>
        <v>-0.1355919947184237</v>
      </c>
      <c r="U91" s="1">
        <f>(Table2[[#This Row],[Close Price]]-Table2[[#This Row],[200D EMA]])/Table2[[#This Row],[200D EMA]]</f>
        <v>-1.0574326244473322E-2</v>
      </c>
      <c r="V91">
        <v>0.64151880887053203</v>
      </c>
      <c r="W91">
        <v>1486.55</v>
      </c>
      <c r="X91">
        <v>1575.4</v>
      </c>
      <c r="Y91">
        <v>1486.55</v>
      </c>
      <c r="Z91">
        <v>1615.4</v>
      </c>
      <c r="AA91">
        <v>1486.55</v>
      </c>
      <c r="AB91">
        <v>1843</v>
      </c>
      <c r="AC91" s="1">
        <f>(Table2[[#This Row],[Close Price]]/Table2[[#This Row],[Day Low]])-1</f>
        <v>2.0752749655241987E-2</v>
      </c>
      <c r="AD91" s="1">
        <f>(Table2[[#This Row],[Day High]]/Table2[[#This Row],[Close Price]])-1</f>
        <v>3.8223276657440408E-2</v>
      </c>
      <c r="AE91" s="1">
        <f>(Table2[[#This Row],[Close Price]]/Table2[[#This Row],[Current Week Low]])-1</f>
        <v>2.0752749655241987E-2</v>
      </c>
      <c r="AF91" s="1">
        <f>(Table2[[#This Row],[Current Week High]]/Table2[[#This Row],[Close Price]])-1</f>
        <v>6.4584157110847418E-2</v>
      </c>
      <c r="AG91" s="1">
        <f>(Table2[[#This Row],[Close Price]]/Table2[[#This Row],[Current Month Low]])-1</f>
        <v>2.0752749655241987E-2</v>
      </c>
      <c r="AH91" s="1">
        <f>(Table2[[#This Row],[Current Month High]]/Table2[[#This Row],[Close Price]])-1</f>
        <v>0.21457756689073415</v>
      </c>
      <c r="AI91">
        <v>34.2427837089758</v>
      </c>
      <c r="AJ91">
        <v>93.496557000765094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0.05</v>
      </c>
      <c r="AM91" t="s">
        <v>3170</v>
      </c>
      <c r="AN91">
        <v>-15.59</v>
      </c>
      <c r="AO91" t="s">
        <v>3169</v>
      </c>
      <c r="AP91">
        <v>0.12528230758424699</v>
      </c>
      <c r="AQ91">
        <f>(Table2[[#This Row],[Sharpe Ratio]]-AVERAGE(Table2[Sharpe Ratio]))/_xlfn.STDEV.P(Table2[Sharpe Ratio])</f>
        <v>0.78560061779805768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69</v>
      </c>
      <c r="AT91">
        <f>_xlfn.RANK.AVG(Table2[[#This Row],[6M Return vs Nifty Z-Score]],Table2[6M Return vs Nifty Z-Score])</f>
        <v>277</v>
      </c>
      <c r="AU91">
        <f>_xlfn.RANK.AVG(Table2[[#This Row],[Sharpe Ratio Z-Score]],Table2[Sharpe Ratio Z-Score])</f>
        <v>149</v>
      </c>
      <c r="AV91">
        <f>(Table2[[#This Row],[Rank 1Y]]+Table2[[#This Row],[Rank 6M]]+Table2[[#This Row],[Rank Sharpe]])/3</f>
        <v>165</v>
      </c>
    </row>
    <row r="92" spans="1:48" hidden="1" x14ac:dyDescent="0.3">
      <c r="A92" t="s">
        <v>851</v>
      </c>
      <c r="B92" t="s">
        <v>852</v>
      </c>
      <c r="C92" t="s">
        <v>3128</v>
      </c>
      <c r="D92" t="s">
        <v>831</v>
      </c>
      <c r="E92">
        <v>17415.69983265</v>
      </c>
      <c r="F92">
        <v>963.5</v>
      </c>
      <c r="G92">
        <v>5.0051783203114804</v>
      </c>
      <c r="H92">
        <f>(Table2[[#This Row],[1Y Return vs Nifty]]-AVERAGE(Table2[1Y Return vs Nifty]))/_xlfn.STDEV.P(Table2[1Y Return vs Nifty])</f>
        <v>-0.16363990764844774</v>
      </c>
      <c r="I92">
        <v>-0.71591286874794502</v>
      </c>
      <c r="J92">
        <f>(Table2[[#This Row],[1M Return vs Nifty]]-AVERAGE(Table2[1M Return vs Nifty]))/_xlfn.STDEV.P(Table2[1M Return vs Nifty])</f>
        <v>0.38108831594430542</v>
      </c>
      <c r="K92">
        <v>26.864090361952499</v>
      </c>
      <c r="L92">
        <f>(Table2[[#This Row],[6M Return vs Nifty]]-AVERAGE(Table2[6M Return vs Nifty]))/_xlfn.STDEV.P(Table2[6M Return vs Nifty])</f>
        <v>0.86385345107840439</v>
      </c>
      <c r="M92">
        <v>1.17031508016576</v>
      </c>
      <c r="N92">
        <f>(Table2[[#This Row],[1W Return vs Nifty]]-AVERAGE(Table2[1W Return vs Nifty]))/_xlfn.STDEV.P(Table2[1W Return vs Nifty])</f>
        <v>0.93212807401743547</v>
      </c>
      <c r="O92">
        <v>948.17</v>
      </c>
      <c r="P92">
        <v>950.73434280090305</v>
      </c>
      <c r="Q92">
        <v>853.94169913977805</v>
      </c>
      <c r="R92">
        <v>60.777652911127198</v>
      </c>
      <c r="S92" s="1">
        <f>(Table2[[#This Row],[Close Price]]-Table2[[#This Row],[20D EMA]])/Table2[[#This Row],[20D EMA]]</f>
        <v>1.6167986753430334E-2</v>
      </c>
      <c r="T92" s="1">
        <f>(Table2[[#This Row],[Close Price]]-Table2[[#This Row],[50D EMA]])/Table2[[#This Row],[50D EMA]]</f>
        <v>1.3427154804873031E-2</v>
      </c>
      <c r="U92" s="1">
        <f>(Table2[[#This Row],[Close Price]]-Table2[[#This Row],[200D EMA]])/Table2[[#This Row],[200D EMA]]</f>
        <v>0.12829716709066438</v>
      </c>
      <c r="V92">
        <v>0.44315891945701902</v>
      </c>
      <c r="W92">
        <v>957.85</v>
      </c>
      <c r="X92">
        <v>982.85</v>
      </c>
      <c r="Y92">
        <v>934.85</v>
      </c>
      <c r="Z92">
        <v>983.7</v>
      </c>
      <c r="AA92">
        <v>904.75</v>
      </c>
      <c r="AB92">
        <v>983.7</v>
      </c>
      <c r="AC92" s="1">
        <f>(Table2[[#This Row],[Close Price]]/Table2[[#This Row],[Day Low]])-1</f>
        <v>5.8986271336847196E-3</v>
      </c>
      <c r="AD92" s="1">
        <f>(Table2[[#This Row],[Day High]]/Table2[[#This Row],[Close Price]])-1</f>
        <v>2.0083030617540132E-2</v>
      </c>
      <c r="AE92" s="1">
        <f>(Table2[[#This Row],[Close Price]]/Table2[[#This Row],[Current Week Low]])-1</f>
        <v>3.0646627801251602E-2</v>
      </c>
      <c r="AF92" s="1">
        <f>(Table2[[#This Row],[Current Week High]]/Table2[[#This Row],[Close Price]])-1</f>
        <v>2.096523092890501E-2</v>
      </c>
      <c r="AG92" s="1">
        <f>(Table2[[#This Row],[Close Price]]/Table2[[#This Row],[Current Month Low]])-1</f>
        <v>6.4935064935064846E-2</v>
      </c>
      <c r="AH92" s="1">
        <f>(Table2[[#This Row],[Current Month High]]/Table2[[#This Row],[Close Price]])-1</f>
        <v>2.096523092890501E-2</v>
      </c>
      <c r="AI92">
        <v>10.435910742086101</v>
      </c>
      <c r="AJ92">
        <v>60.036541815463799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0.09</v>
      </c>
      <c r="AM92" t="s">
        <v>3170</v>
      </c>
      <c r="AN92">
        <v>5.32</v>
      </c>
      <c r="AO92" t="s">
        <v>3170</v>
      </c>
      <c r="AP92">
        <v>0.19673439085184999</v>
      </c>
      <c r="AQ92">
        <f>(Table2[[#This Row],[Sharpe Ratio]]-AVERAGE(Table2[Sharpe Ratio]))/_xlfn.STDEV.P(Table2[Sharpe Ratio])</f>
        <v>1.6199857869043068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352</v>
      </c>
      <c r="AT92">
        <f>_xlfn.RANK.AVG(Table2[[#This Row],[6M Return vs Nifty Z-Score]],Table2[6M Return vs Nifty Z-Score])</f>
        <v>109</v>
      </c>
      <c r="AU92">
        <f>_xlfn.RANK.AVG(Table2[[#This Row],[Sharpe Ratio Z-Score]],Table2[Sharpe Ratio Z-Score])</f>
        <v>37</v>
      </c>
      <c r="AV92">
        <f>(Table2[[#This Row],[Rank 1Y]]+Table2[[#This Row],[Rank 6M]]+Table2[[#This Row],[Rank Sharpe]])/3</f>
        <v>166</v>
      </c>
    </row>
    <row r="93" spans="1:48" hidden="1" x14ac:dyDescent="0.3">
      <c r="A93" t="s">
        <v>1108</v>
      </c>
      <c r="B93" t="s">
        <v>1109</v>
      </c>
      <c r="C93" t="s">
        <v>3136</v>
      </c>
      <c r="D93" t="s">
        <v>436</v>
      </c>
      <c r="E93">
        <v>10996.29294413</v>
      </c>
      <c r="F93">
        <v>1652.3</v>
      </c>
      <c r="G93">
        <v>20.2043811326098</v>
      </c>
      <c r="H93">
        <f>(Table2[[#This Row],[1Y Return vs Nifty]]-AVERAGE(Table2[1Y Return vs Nifty]))/_xlfn.STDEV.P(Table2[1Y Return vs Nifty])</f>
        <v>0.14036209823092238</v>
      </c>
      <c r="I93">
        <v>-12.9641135856962</v>
      </c>
      <c r="J93">
        <f>(Table2[[#This Row],[1M Return vs Nifty]]-AVERAGE(Table2[1M Return vs Nifty]))/_xlfn.STDEV.P(Table2[1M Return vs Nifty])</f>
        <v>-0.82928067501481739</v>
      </c>
      <c r="K93">
        <v>16.912688965834</v>
      </c>
      <c r="L93">
        <f>(Table2[[#This Row],[6M Return vs Nifty]]-AVERAGE(Table2[6M Return vs Nifty]))/_xlfn.STDEV.P(Table2[6M Return vs Nifty])</f>
        <v>0.5315552613383312</v>
      </c>
      <c r="M93">
        <v>-7.0417028695606598</v>
      </c>
      <c r="N93">
        <f>(Table2[[#This Row],[1W Return vs Nifty]]-AVERAGE(Table2[1W Return vs Nifty]))/_xlfn.STDEV.P(Table2[1W Return vs Nifty])</f>
        <v>-1.0561633835364965</v>
      </c>
      <c r="O93">
        <v>1575.44</v>
      </c>
      <c r="P93">
        <v>1659.8079901875201</v>
      </c>
      <c r="Q93">
        <v>1561.9973876628601</v>
      </c>
      <c r="R93">
        <v>63.344703933289097</v>
      </c>
      <c r="S93" s="1">
        <f>(Table2[[#This Row],[Close Price]]-Table2[[#This Row],[20D EMA]])/Table2[[#This Row],[20D EMA]]</f>
        <v>4.8786370791651788E-2</v>
      </c>
      <c r="T93" s="1">
        <f>(Table2[[#This Row],[Close Price]]-Table2[[#This Row],[50D EMA]])/Table2[[#This Row],[50D EMA]]</f>
        <v>-4.5234088713308977E-3</v>
      </c>
      <c r="U93" s="1">
        <f>(Table2[[#This Row],[Close Price]]-Table2[[#This Row],[200D EMA]])/Table2[[#This Row],[200D EMA]]</f>
        <v>5.7812268477769491E-2</v>
      </c>
      <c r="V93">
        <v>0.92694795375231198</v>
      </c>
      <c r="W93">
        <v>1412.05</v>
      </c>
      <c r="X93">
        <v>1712.25</v>
      </c>
      <c r="Y93">
        <v>1412.05</v>
      </c>
      <c r="Z93">
        <v>1712.25</v>
      </c>
      <c r="AA93">
        <v>1325</v>
      </c>
      <c r="AB93">
        <v>1763</v>
      </c>
      <c r="AC93" s="1">
        <f>(Table2[[#This Row],[Close Price]]/Table2[[#This Row],[Day Low]])-1</f>
        <v>0.17014270032930856</v>
      </c>
      <c r="AD93" s="1">
        <f>(Table2[[#This Row],[Day High]]/Table2[[#This Row],[Close Price]])-1</f>
        <v>3.6282757368516716E-2</v>
      </c>
      <c r="AE93" s="1">
        <f>(Table2[[#This Row],[Close Price]]/Table2[[#This Row],[Current Week Low]])-1</f>
        <v>0.17014270032930856</v>
      </c>
      <c r="AF93" s="1">
        <f>(Table2[[#This Row],[Current Week High]]/Table2[[#This Row],[Close Price]])-1</f>
        <v>3.6282757368516716E-2</v>
      </c>
      <c r="AG93" s="1">
        <f>(Table2[[#This Row],[Close Price]]/Table2[[#This Row],[Current Month Low]])-1</f>
        <v>0.24701886792452821</v>
      </c>
      <c r="AH93" s="1">
        <f>(Table2[[#This Row],[Current Month High]]/Table2[[#This Row],[Close Price]])-1</f>
        <v>6.6997518610421913E-2</v>
      </c>
      <c r="AI93">
        <v>44.041638927555503</v>
      </c>
      <c r="AJ93">
        <v>83.920691920646803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-0.16</v>
      </c>
      <c r="AM93" t="s">
        <v>3169</v>
      </c>
      <c r="AN93">
        <v>-2.0699999999999998</v>
      </c>
      <c r="AO93" t="s">
        <v>3169</v>
      </c>
      <c r="AP93">
        <v>0.168212660799612</v>
      </c>
      <c r="AQ93">
        <f>(Table2[[#This Row],[Sharpe Ratio]]-AVERAGE(Table2[Sharpe Ratio]))/_xlfn.STDEV.P(Table2[Sharpe Ratio])</f>
        <v>1.2869219003873738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264</v>
      </c>
      <c r="AT93">
        <f>_xlfn.RANK.AVG(Table2[[#This Row],[6M Return vs Nifty Z-Score]],Table2[6M Return vs Nifty Z-Score])</f>
        <v>168</v>
      </c>
      <c r="AU93">
        <f>_xlfn.RANK.AVG(Table2[[#This Row],[Sharpe Ratio Z-Score]],Table2[Sharpe Ratio Z-Score])</f>
        <v>67</v>
      </c>
      <c r="AV93">
        <f>(Table2[[#This Row],[Rank 1Y]]+Table2[[#This Row],[Rank 6M]]+Table2[[#This Row],[Rank Sharpe]])/3</f>
        <v>166.33333333333334</v>
      </c>
    </row>
    <row r="94" spans="1:48" hidden="1" x14ac:dyDescent="0.3">
      <c r="A94" t="s">
        <v>25</v>
      </c>
      <c r="B94" t="s">
        <v>26</v>
      </c>
      <c r="C94" t="s">
        <v>3124</v>
      </c>
      <c r="D94" t="s">
        <v>27</v>
      </c>
      <c r="E94">
        <v>938349.08194453001</v>
      </c>
      <c r="F94">
        <v>1569.3</v>
      </c>
      <c r="G94">
        <v>41.153745859533103</v>
      </c>
      <c r="H94">
        <f>(Table2[[#This Row],[1Y Return vs Nifty]]-AVERAGE(Table2[1Y Return vs Nifty]))/_xlfn.STDEV.P(Table2[1Y Return vs Nifty])</f>
        <v>0.55937413310751882</v>
      </c>
      <c r="I94">
        <v>-8.1956315521645209</v>
      </c>
      <c r="J94">
        <f>(Table2[[#This Row],[1M Return vs Nifty]]-AVERAGE(Table2[1M Return vs Nifty]))/_xlfn.STDEV.P(Table2[1M Return vs Nifty])</f>
        <v>-0.35805858119771883</v>
      </c>
      <c r="K94">
        <v>10.6309602330224</v>
      </c>
      <c r="L94">
        <f>(Table2[[#This Row],[6M Return vs Nifty]]-AVERAGE(Table2[6M Return vs Nifty]))/_xlfn.STDEV.P(Table2[6M Return vs Nifty])</f>
        <v>0.32179514783656021</v>
      </c>
      <c r="M94">
        <v>-3.8913492250879602</v>
      </c>
      <c r="N94">
        <f>(Table2[[#This Row],[1W Return vs Nifty]]-AVERAGE(Table2[1W Return vs Nifty]))/_xlfn.STDEV.P(Table2[1W Return vs Nifty])</f>
        <v>-0.29340065238737106</v>
      </c>
      <c r="O94">
        <v>1584.1</v>
      </c>
      <c r="P94">
        <v>1602.60687005257</v>
      </c>
      <c r="Q94">
        <v>1429.6663203554001</v>
      </c>
      <c r="R94">
        <v>50.188651354112601</v>
      </c>
      <c r="S94" s="1">
        <f>(Table2[[#This Row],[Close Price]]-Table2[[#This Row],[20D EMA]])/Table2[[#This Row],[20D EMA]]</f>
        <v>-9.3428445173915509E-3</v>
      </c>
      <c r="T94" s="1">
        <f>(Table2[[#This Row],[Close Price]]-Table2[[#This Row],[50D EMA]])/Table2[[#This Row],[50D EMA]]</f>
        <v>-2.0782932280502136E-2</v>
      </c>
      <c r="U94" s="1">
        <f>(Table2[[#This Row],[Close Price]]-Table2[[#This Row],[200D EMA]])/Table2[[#This Row],[200D EMA]]</f>
        <v>9.7668720075806487E-2</v>
      </c>
      <c r="V94">
        <v>0.89768442017226102</v>
      </c>
      <c r="W94">
        <v>1520.2</v>
      </c>
      <c r="X94">
        <v>1575</v>
      </c>
      <c r="Y94">
        <v>1511</v>
      </c>
      <c r="Z94">
        <v>1575</v>
      </c>
      <c r="AA94">
        <v>1511</v>
      </c>
      <c r="AB94">
        <v>1626.35</v>
      </c>
      <c r="AC94" s="1">
        <f>(Table2[[#This Row],[Close Price]]/Table2[[#This Row],[Day Low]])-1</f>
        <v>3.2298381791869391E-2</v>
      </c>
      <c r="AD94" s="1">
        <f>(Table2[[#This Row],[Day High]]/Table2[[#This Row],[Close Price]])-1</f>
        <v>3.6321926973810204E-3</v>
      </c>
      <c r="AE94" s="1">
        <f>(Table2[[#This Row],[Close Price]]/Table2[[#This Row],[Current Week Low]])-1</f>
        <v>3.8583719391131588E-2</v>
      </c>
      <c r="AF94" s="1">
        <f>(Table2[[#This Row],[Current Week High]]/Table2[[#This Row],[Close Price]])-1</f>
        <v>3.6321926973810204E-3</v>
      </c>
      <c r="AG94" s="1">
        <f>(Table2[[#This Row],[Close Price]]/Table2[[#This Row],[Current Month Low]])-1</f>
        <v>3.8583719391131588E-2</v>
      </c>
      <c r="AH94" s="1">
        <f>(Table2[[#This Row],[Current Month High]]/Table2[[#This Row],[Close Price]])-1</f>
        <v>3.6353788313260749E-2</v>
      </c>
      <c r="AI94">
        <v>13.362645765628001</v>
      </c>
      <c r="AJ94">
        <v>63.468749999999901</v>
      </c>
      <c r="AK94" t="str">
        <f>IF(AND(Table2[[#This Row],[20D EMA]]&gt;Table2[[#This Row],[50D EMA]],Table2[[#This Row],[50D EMA]]&gt;Table2[[#This Row],[200D EMA]]),"Uptrend","Downtrend/NoTrend")</f>
        <v>Downtrend/NoTrend</v>
      </c>
      <c r="AL94">
        <v>0.02</v>
      </c>
      <c r="AM94" t="s">
        <v>3170</v>
      </c>
      <c r="AN94">
        <v>-1.38</v>
      </c>
      <c r="AO94" t="s">
        <v>3169</v>
      </c>
      <c r="AP94">
        <v>0.140497390220543</v>
      </c>
      <c r="AQ94">
        <f>(Table2[[#This Row],[Sharpe Ratio]]-AVERAGE(Table2[Sharpe Ratio]))/_xlfn.STDEV.P(Table2[Sharpe Ratio])</f>
        <v>0.96327548349658565</v>
      </c>
      <c r="AR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4">
        <f>_xlfn.RANK.AVG(Table2[[#This Row],[1Y Return vs Nifty Z-Score]],Table2[1Y Return vs Nifty Z-Score])</f>
        <v>161</v>
      </c>
      <c r="AT94">
        <f>_xlfn.RANK.AVG(Table2[[#This Row],[6M Return vs Nifty Z-Score]],Table2[6M Return vs Nifty Z-Score])</f>
        <v>218</v>
      </c>
      <c r="AU94">
        <f>_xlfn.RANK.AVG(Table2[[#This Row],[Sharpe Ratio Z-Score]],Table2[Sharpe Ratio Z-Score])</f>
        <v>122</v>
      </c>
      <c r="AV94">
        <f>(Table2[[#This Row],[Rank 1Y]]+Table2[[#This Row],[Rank 6M]]+Table2[[#This Row],[Rank Sharpe]])/3</f>
        <v>167</v>
      </c>
    </row>
    <row r="95" spans="1:48" hidden="1" x14ac:dyDescent="0.3">
      <c r="A95" t="s">
        <v>695</v>
      </c>
      <c r="B95" t="s">
        <v>696</v>
      </c>
      <c r="C95" t="s">
        <v>3137</v>
      </c>
      <c r="D95" t="s">
        <v>166</v>
      </c>
      <c r="E95">
        <v>24366.568897000001</v>
      </c>
      <c r="F95">
        <v>5629.25</v>
      </c>
      <c r="G95">
        <v>69.239637539666006</v>
      </c>
      <c r="H95">
        <f>(Table2[[#This Row],[1Y Return vs Nifty]]-AVERAGE(Table2[1Y Return vs Nifty]))/_xlfn.STDEV.P(Table2[1Y Return vs Nifty])</f>
        <v>1.1211251349931257</v>
      </c>
      <c r="I95">
        <v>-21.799653551935101</v>
      </c>
      <c r="J95">
        <f>(Table2[[#This Row],[1M Return vs Nifty]]-AVERAGE(Table2[1M Return vs Nifty]))/_xlfn.STDEV.P(Table2[1M Return vs Nifty])</f>
        <v>-1.7024100301467562</v>
      </c>
      <c r="K95">
        <v>23.424824712367201</v>
      </c>
      <c r="L95">
        <f>(Table2[[#This Row],[6M Return vs Nifty]]-AVERAGE(Table2[6M Return vs Nifty]))/_xlfn.STDEV.P(Table2[6M Return vs Nifty])</f>
        <v>0.74900914886402681</v>
      </c>
      <c r="M95">
        <v>-10.8938865115621</v>
      </c>
      <c r="N95">
        <f>(Table2[[#This Row],[1W Return vs Nifty]]-AVERAGE(Table2[1W Return vs Nifty]))/_xlfn.STDEV.P(Table2[1W Return vs Nifty])</f>
        <v>-1.9888529946905518</v>
      </c>
      <c r="O95">
        <v>6977.62</v>
      </c>
      <c r="P95">
        <v>7155.5868281446001</v>
      </c>
      <c r="Q95">
        <v>5723.8048920104402</v>
      </c>
      <c r="R95">
        <v>16.296947561875701</v>
      </c>
      <c r="S95" s="1">
        <f>(Table2[[#This Row],[Close Price]]-Table2[[#This Row],[20D EMA]])/Table2[[#This Row],[20D EMA]]</f>
        <v>-0.1932421083406663</v>
      </c>
      <c r="T95" s="1">
        <f>(Table2[[#This Row],[Close Price]]-Table2[[#This Row],[50D EMA]])/Table2[[#This Row],[50D EMA]]</f>
        <v>-0.21330700958601462</v>
      </c>
      <c r="U95" s="1">
        <f>(Table2[[#This Row],[Close Price]]-Table2[[#This Row],[200D EMA]])/Table2[[#This Row],[200D EMA]]</f>
        <v>-1.6519586847277834E-2</v>
      </c>
      <c r="V95">
        <v>1.3982917301433599</v>
      </c>
      <c r="W95">
        <v>5585</v>
      </c>
      <c r="X95">
        <v>5888.65</v>
      </c>
      <c r="Y95">
        <v>5585</v>
      </c>
      <c r="Z95">
        <v>6458.9</v>
      </c>
      <c r="AA95">
        <v>5585</v>
      </c>
      <c r="AB95">
        <v>8508.9500000000007</v>
      </c>
      <c r="AC95" s="1">
        <f>(Table2[[#This Row],[Close Price]]/Table2[[#This Row],[Day Low]])-1</f>
        <v>7.923008057296288E-3</v>
      </c>
      <c r="AD95" s="1">
        <f>(Table2[[#This Row],[Day High]]/Table2[[#This Row],[Close Price]])-1</f>
        <v>4.6080738997201998E-2</v>
      </c>
      <c r="AE95" s="1">
        <f>(Table2[[#This Row],[Close Price]]/Table2[[#This Row],[Current Week Low]])-1</f>
        <v>7.923008057296288E-3</v>
      </c>
      <c r="AF95" s="1">
        <f>(Table2[[#This Row],[Current Week High]]/Table2[[#This Row],[Close Price]])-1</f>
        <v>0.1473819780610206</v>
      </c>
      <c r="AG95" s="1">
        <f>(Table2[[#This Row],[Close Price]]/Table2[[#This Row],[Current Month Low]])-1</f>
        <v>7.923008057296288E-3</v>
      </c>
      <c r="AH95" s="1">
        <f>(Table2[[#This Row],[Current Month High]]/Table2[[#This Row],[Close Price]])-1</f>
        <v>0.51156015454989578</v>
      </c>
      <c r="AI95">
        <v>55.438113425411899</v>
      </c>
      <c r="AJ95">
        <v>96.277894002789395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-0.02</v>
      </c>
      <c r="AM95" t="s">
        <v>3169</v>
      </c>
      <c r="AN95">
        <v>-32.08</v>
      </c>
      <c r="AO95" t="s">
        <v>3169</v>
      </c>
      <c r="AP95">
        <v>7.6110107556167997E-2</v>
      </c>
      <c r="AQ95">
        <f>(Table2[[#This Row],[Sharpe Ratio]]-AVERAGE(Table2[Sharpe Ratio]))/_xlfn.STDEV.P(Table2[Sharpe Ratio])</f>
        <v>0.21138986620814976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81</v>
      </c>
      <c r="AT95">
        <f>_xlfn.RANK.AVG(Table2[[#This Row],[6M Return vs Nifty Z-Score]],Table2[6M Return vs Nifty Z-Score])</f>
        <v>129</v>
      </c>
      <c r="AU95">
        <f>_xlfn.RANK.AVG(Table2[[#This Row],[Sharpe Ratio Z-Score]],Table2[Sharpe Ratio Z-Score])</f>
        <v>293</v>
      </c>
      <c r="AV95">
        <f>(Table2[[#This Row],[Rank 1Y]]+Table2[[#This Row],[Rank 6M]]+Table2[[#This Row],[Rank Sharpe]])/3</f>
        <v>167.66666666666666</v>
      </c>
    </row>
    <row r="96" spans="1:48" hidden="1" x14ac:dyDescent="0.3">
      <c r="A96" t="s">
        <v>811</v>
      </c>
      <c r="B96" t="s">
        <v>812</v>
      </c>
      <c r="C96" t="s">
        <v>3125</v>
      </c>
      <c r="D96" t="s">
        <v>120</v>
      </c>
      <c r="E96">
        <v>18384.3115665</v>
      </c>
      <c r="F96">
        <v>734.25</v>
      </c>
      <c r="G96">
        <v>16.545875728645601</v>
      </c>
      <c r="H96">
        <f>(Table2[[#This Row],[1Y Return vs Nifty]]-AVERAGE(Table2[1Y Return vs Nifty]))/_xlfn.STDEV.P(Table2[1Y Return vs Nifty])</f>
        <v>6.7187669607224484E-2</v>
      </c>
      <c r="I96">
        <v>-15.2509164622531</v>
      </c>
      <c r="J96">
        <f>(Table2[[#This Row],[1M Return vs Nifty]]-AVERAGE(Table2[1M Return vs Nifty]))/_xlfn.STDEV.P(Table2[1M Return vs Nifty])</f>
        <v>-1.0552628706193188</v>
      </c>
      <c r="K96">
        <v>30.962719862258002</v>
      </c>
      <c r="L96">
        <f>(Table2[[#This Row],[6M Return vs Nifty]]-AVERAGE(Table2[6M Return vs Nifty]))/_xlfn.STDEV.P(Table2[6M Return vs Nifty])</f>
        <v>1.0007152968781334</v>
      </c>
      <c r="M96">
        <v>-8.0139848368601108</v>
      </c>
      <c r="N96">
        <f>(Table2[[#This Row],[1W Return vs Nifty]]-AVERAGE(Table2[1W Return vs Nifty]))/_xlfn.STDEV.P(Table2[1W Return vs Nifty])</f>
        <v>-1.2915720177784167</v>
      </c>
      <c r="O96">
        <v>817.48</v>
      </c>
      <c r="P96">
        <v>839.37662253254598</v>
      </c>
      <c r="Q96">
        <v>727.48450660428898</v>
      </c>
      <c r="R96">
        <v>14.1857941242076</v>
      </c>
      <c r="S96" s="1">
        <f>(Table2[[#This Row],[Close Price]]-Table2[[#This Row],[20D EMA]])/Table2[[#This Row],[20D EMA]]</f>
        <v>-0.10181288838870678</v>
      </c>
      <c r="T96" s="1">
        <f>(Table2[[#This Row],[Close Price]]-Table2[[#This Row],[50D EMA]])/Table2[[#This Row],[50D EMA]]</f>
        <v>-0.12524368645788655</v>
      </c>
      <c r="U96" s="1">
        <f>(Table2[[#This Row],[Close Price]]-Table2[[#This Row],[200D EMA]])/Table2[[#This Row],[200D EMA]]</f>
        <v>9.2998453359379521E-3</v>
      </c>
      <c r="V96">
        <v>0.53836788870975805</v>
      </c>
      <c r="W96">
        <v>722.75</v>
      </c>
      <c r="X96">
        <v>744.95</v>
      </c>
      <c r="Y96">
        <v>718.05</v>
      </c>
      <c r="Z96">
        <v>790</v>
      </c>
      <c r="AA96">
        <v>718.05</v>
      </c>
      <c r="AB96">
        <v>899</v>
      </c>
      <c r="AC96" s="1">
        <f>(Table2[[#This Row],[Close Price]]/Table2[[#This Row],[Day Low]])-1</f>
        <v>1.5911449325492821E-2</v>
      </c>
      <c r="AD96" s="1">
        <f>(Table2[[#This Row],[Day High]]/Table2[[#This Row],[Close Price]])-1</f>
        <v>1.4572693224378597E-2</v>
      </c>
      <c r="AE96" s="1">
        <f>(Table2[[#This Row],[Close Price]]/Table2[[#This Row],[Current Week Low]])-1</f>
        <v>2.256110298725722E-2</v>
      </c>
      <c r="AF96" s="1">
        <f>(Table2[[#This Row],[Current Week High]]/Table2[[#This Row],[Close Price]])-1</f>
        <v>7.5927817500851313E-2</v>
      </c>
      <c r="AG96" s="1">
        <f>(Table2[[#This Row],[Close Price]]/Table2[[#This Row],[Current Month Low]])-1</f>
        <v>2.256110298725722E-2</v>
      </c>
      <c r="AH96" s="1">
        <f>(Table2[[#This Row],[Current Month High]]/Table2[[#This Row],[Close Price]])-1</f>
        <v>0.22437861763704459</v>
      </c>
      <c r="AI96">
        <v>37.276132107592701</v>
      </c>
      <c r="AJ96">
        <v>54.221802142407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-0.06</v>
      </c>
      <c r="AM96" t="s">
        <v>3169</v>
      </c>
      <c r="AN96">
        <v>-16.09</v>
      </c>
      <c r="AO96" t="s">
        <v>3169</v>
      </c>
      <c r="AP96">
        <v>0.138602010223974</v>
      </c>
      <c r="AQ96">
        <f>(Table2[[#This Row],[Sharpe Ratio]]-AVERAGE(Table2[Sharpe Ratio]))/_xlfn.STDEV.P(Table2[Sharpe Ratio])</f>
        <v>0.94114209162563267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285</v>
      </c>
      <c r="AT96">
        <f>_xlfn.RANK.AVG(Table2[[#This Row],[6M Return vs Nifty Z-Score]],Table2[6M Return vs Nifty Z-Score])</f>
        <v>91</v>
      </c>
      <c r="AU96">
        <f>_xlfn.RANK.AVG(Table2[[#This Row],[Sharpe Ratio Z-Score]],Table2[Sharpe Ratio Z-Score])</f>
        <v>127</v>
      </c>
      <c r="AV96">
        <f>(Table2[[#This Row],[Rank 1Y]]+Table2[[#This Row],[Rank 6M]]+Table2[[#This Row],[Rank Sharpe]])/3</f>
        <v>167.66666666666666</v>
      </c>
    </row>
    <row r="97" spans="1:48" x14ac:dyDescent="0.3">
      <c r="A97" t="s">
        <v>604</v>
      </c>
      <c r="B97" t="s">
        <v>605</v>
      </c>
      <c r="C97" t="s">
        <v>3125</v>
      </c>
      <c r="D97" t="s">
        <v>223</v>
      </c>
      <c r="E97">
        <v>30572.504035009999</v>
      </c>
      <c r="F97">
        <v>2285.15</v>
      </c>
      <c r="G97">
        <v>38.967360937911202</v>
      </c>
      <c r="H97">
        <f>(Table2[[#This Row],[1Y Return vs Nifty]]-AVERAGE(Table2[1Y Return vs Nifty]))/_xlfn.STDEV.P(Table2[1Y Return vs Nifty])</f>
        <v>0.51564385264441071</v>
      </c>
      <c r="I97">
        <v>9.2230322728783491</v>
      </c>
      <c r="J97">
        <f>(Table2[[#This Row],[1M Return vs Nifty]]-AVERAGE(Table2[1M Return vs Nifty]))/_xlfn.STDEV.P(Table2[1M Return vs Nifty])</f>
        <v>1.3632563323144373</v>
      </c>
      <c r="K97">
        <v>28.535127507985901</v>
      </c>
      <c r="L97">
        <f>(Table2[[#This Row],[6M Return vs Nifty]]-AVERAGE(Table2[6M Return vs Nifty]))/_xlfn.STDEV.P(Table2[6M Return vs Nifty])</f>
        <v>0.91965289042489717</v>
      </c>
      <c r="M97">
        <v>0.687145990153188</v>
      </c>
      <c r="N97">
        <f>(Table2[[#This Row],[1W Return vs Nifty]]-AVERAGE(Table2[1W Return vs Nifty]))/_xlfn.STDEV.P(Table2[1W Return vs Nifty])</f>
        <v>0.81514331094125303</v>
      </c>
      <c r="O97">
        <v>2283.0300000000002</v>
      </c>
      <c r="P97">
        <v>2188.7716771785999</v>
      </c>
      <c r="Q97">
        <v>1874.1642968736801</v>
      </c>
      <c r="R97">
        <v>48.705532987443704</v>
      </c>
      <c r="S97" s="1">
        <f>(Table2[[#This Row],[Close Price]]-Table2[[#This Row],[20D EMA]])/Table2[[#This Row],[20D EMA]]</f>
        <v>9.2859051348422516E-4</v>
      </c>
      <c r="T97" s="1">
        <f>(Table2[[#This Row],[Close Price]]-Table2[[#This Row],[50D EMA]])/Table2[[#This Row],[50D EMA]]</f>
        <v>4.4033063761879015E-2</v>
      </c>
      <c r="U97" s="1">
        <f>(Table2[[#This Row],[Close Price]]-Table2[[#This Row],[200D EMA]])/Table2[[#This Row],[200D EMA]]</f>
        <v>0.21929011443227847</v>
      </c>
      <c r="V97">
        <v>0.34727143066327698</v>
      </c>
      <c r="W97">
        <v>2267.8000000000002</v>
      </c>
      <c r="X97">
        <v>2331</v>
      </c>
      <c r="Y97">
        <v>2186.1</v>
      </c>
      <c r="Z97">
        <v>2335.15</v>
      </c>
      <c r="AA97">
        <v>2186.1</v>
      </c>
      <c r="AB97">
        <v>2449.1999999999998</v>
      </c>
      <c r="AC97" s="1">
        <f>(Table2[[#This Row],[Close Price]]/Table2[[#This Row],[Day Low]])-1</f>
        <v>7.650586471470211E-3</v>
      </c>
      <c r="AD97" s="1">
        <f>(Table2[[#This Row],[Day High]]/Table2[[#This Row],[Close Price]])-1</f>
        <v>2.0064328381069085E-2</v>
      </c>
      <c r="AE97" s="1">
        <f>(Table2[[#This Row],[Close Price]]/Table2[[#This Row],[Current Week Low]])-1</f>
        <v>4.5308997758565672E-2</v>
      </c>
      <c r="AF97" s="1">
        <f>(Table2[[#This Row],[Current Week High]]/Table2[[#This Row],[Close Price]])-1</f>
        <v>2.1880401724175602E-2</v>
      </c>
      <c r="AG97" s="1">
        <f>(Table2[[#This Row],[Close Price]]/Table2[[#This Row],[Current Month Low]])-1</f>
        <v>4.5308997758565672E-2</v>
      </c>
      <c r="AH97" s="1">
        <f>(Table2[[#This Row],[Current Month High]]/Table2[[#This Row],[Close Price]])-1</f>
        <v>7.1789598057020232E-2</v>
      </c>
      <c r="AI97">
        <v>10.452267903638701</v>
      </c>
      <c r="AJ97">
        <v>61.780530973451299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0.22</v>
      </c>
      <c r="AM97" t="s">
        <v>3170</v>
      </c>
      <c r="AN97">
        <v>-4.7699999999999996</v>
      </c>
      <c r="AO97" t="s">
        <v>3169</v>
      </c>
      <c r="AP97">
        <v>9.6716184055341006E-2</v>
      </c>
      <c r="AQ97">
        <f>(Table2[[#This Row],[Sharpe Ratio]]-AVERAGE(Table2[Sharpe Ratio]))/_xlfn.STDEV.P(Table2[Sharpe Ratio])</f>
        <v>0.45201832430342853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4.0657147106284262</v>
      </c>
      <c r="AS97">
        <f>_xlfn.RANK.AVG(Table2[[#This Row],[1Y Return vs Nifty Z-Score]],Table2[1Y Return vs Nifty Z-Score])</f>
        <v>173</v>
      </c>
      <c r="AT97">
        <f>_xlfn.RANK.AVG(Table2[[#This Row],[6M Return vs Nifty Z-Score]],Table2[6M Return vs Nifty Z-Score])</f>
        <v>104</v>
      </c>
      <c r="AU97">
        <f>_xlfn.RANK.AVG(Table2[[#This Row],[Sharpe Ratio Z-Score]],Table2[Sharpe Ratio Z-Score])</f>
        <v>230</v>
      </c>
      <c r="AV97">
        <f>(Table2[[#This Row],[Rank 1Y]]+Table2[[#This Row],[Rank 6M]]+Table2[[#This Row],[Rank Sharpe]])/3</f>
        <v>169</v>
      </c>
    </row>
    <row r="98" spans="1:48" x14ac:dyDescent="0.3">
      <c r="A98" t="s">
        <v>892</v>
      </c>
      <c r="B98" t="s">
        <v>893</v>
      </c>
      <c r="C98" t="s">
        <v>3127</v>
      </c>
      <c r="D98" t="s">
        <v>248</v>
      </c>
      <c r="E98">
        <v>16094.468720000001</v>
      </c>
      <c r="F98">
        <v>1584.85</v>
      </c>
      <c r="G98">
        <v>18.442826466755999</v>
      </c>
      <c r="H98">
        <f>(Table2[[#This Row],[1Y Return vs Nifty]]-AVERAGE(Table2[1Y Return vs Nifty]))/_xlfn.STDEV.P(Table2[1Y Return vs Nifty])</f>
        <v>0.10512892459023576</v>
      </c>
      <c r="I98">
        <v>16.104234100542499</v>
      </c>
      <c r="J98">
        <f>(Table2[[#This Row],[1M Return vs Nifty]]-AVERAGE(Table2[1M Return vs Nifty]))/_xlfn.STDEV.P(Table2[1M Return vs Nifty])</f>
        <v>2.0432577060028265</v>
      </c>
      <c r="K98">
        <v>20.0620700868744</v>
      </c>
      <c r="L98">
        <f>(Table2[[#This Row],[6M Return vs Nifty]]-AVERAGE(Table2[6M Return vs Nifty]))/_xlfn.STDEV.P(Table2[6M Return vs Nifty])</f>
        <v>0.63671971041094955</v>
      </c>
      <c r="M98">
        <v>-5.9634820017648504</v>
      </c>
      <c r="N98">
        <f>(Table2[[#This Row],[1W Return vs Nifty]]-AVERAGE(Table2[1W Return vs Nifty]))/_xlfn.STDEV.P(Table2[1W Return vs Nifty])</f>
        <v>-0.79510485274429143</v>
      </c>
      <c r="O98">
        <v>1553.39</v>
      </c>
      <c r="P98">
        <v>1468.44492639895</v>
      </c>
      <c r="Q98">
        <v>1311.36250974311</v>
      </c>
      <c r="R98">
        <v>52.975302326601501</v>
      </c>
      <c r="S98" s="1">
        <f>(Table2[[#This Row],[Close Price]]-Table2[[#This Row],[20D EMA]])/Table2[[#This Row],[20D EMA]]</f>
        <v>2.0252480059740185E-2</v>
      </c>
      <c r="T98" s="1">
        <f>(Table2[[#This Row],[Close Price]]-Table2[[#This Row],[50D EMA]])/Table2[[#This Row],[50D EMA]]</f>
        <v>7.9270983547546942E-2</v>
      </c>
      <c r="U98" s="1">
        <f>(Table2[[#This Row],[Close Price]]-Table2[[#This Row],[200D EMA]])/Table2[[#This Row],[200D EMA]]</f>
        <v>0.20855216480945832</v>
      </c>
      <c r="V98">
        <v>0.85577629203919903</v>
      </c>
      <c r="W98">
        <v>1561.5</v>
      </c>
      <c r="X98">
        <v>1600</v>
      </c>
      <c r="Y98">
        <v>1521.1</v>
      </c>
      <c r="Z98">
        <v>1652.55</v>
      </c>
      <c r="AA98">
        <v>1521.1</v>
      </c>
      <c r="AB98">
        <v>1688.8</v>
      </c>
      <c r="AC98" s="1">
        <f>(Table2[[#This Row],[Close Price]]/Table2[[#This Row],[Day Low]])-1</f>
        <v>1.4953570284982343E-2</v>
      </c>
      <c r="AD98" s="1">
        <f>(Table2[[#This Row],[Day High]]/Table2[[#This Row],[Close Price]])-1</f>
        <v>9.5592642836861419E-3</v>
      </c>
      <c r="AE98" s="1">
        <f>(Table2[[#This Row],[Close Price]]/Table2[[#This Row],[Current Week Low]])-1</f>
        <v>4.1910459535862143E-2</v>
      </c>
      <c r="AF98" s="1">
        <f>(Table2[[#This Row],[Current Week High]]/Table2[[#This Row],[Close Price]])-1</f>
        <v>4.271697637000349E-2</v>
      </c>
      <c r="AG98" s="1">
        <f>(Table2[[#This Row],[Close Price]]/Table2[[#This Row],[Current Month Low]])-1</f>
        <v>4.1910459535862143E-2</v>
      </c>
      <c r="AH98" s="1">
        <f>(Table2[[#This Row],[Current Month High]]/Table2[[#This Row],[Close Price]])-1</f>
        <v>6.5589803451430839E-2</v>
      </c>
      <c r="AI98">
        <v>6.5589803451430804</v>
      </c>
      <c r="AJ98">
        <v>48.255378858746397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0.31</v>
      </c>
      <c r="AM98" t="s">
        <v>3170</v>
      </c>
      <c r="AN98">
        <v>-2.79</v>
      </c>
      <c r="AO98" t="s">
        <v>3169</v>
      </c>
      <c r="AP98">
        <v>0.157620887592195</v>
      </c>
      <c r="AQ98">
        <f>(Table2[[#This Row],[Sharpe Ratio]]-AVERAGE(Table2[Sharpe Ratio]))/_xlfn.STDEV.P(Table2[Sharpe Ratio])</f>
        <v>1.1632359548606781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3.1532374431203984</v>
      </c>
      <c r="AS98">
        <f>_xlfn.RANK.AVG(Table2[[#This Row],[1Y Return vs Nifty Z-Score]],Table2[1Y Return vs Nifty Z-Score])</f>
        <v>275</v>
      </c>
      <c r="AT98">
        <f>_xlfn.RANK.AVG(Table2[[#This Row],[6M Return vs Nifty Z-Score]],Table2[6M Return vs Nifty Z-Score])</f>
        <v>146</v>
      </c>
      <c r="AU98">
        <f>_xlfn.RANK.AVG(Table2[[#This Row],[Sharpe Ratio Z-Score]],Table2[Sharpe Ratio Z-Score])</f>
        <v>89</v>
      </c>
      <c r="AV98">
        <f>(Table2[[#This Row],[Rank 1Y]]+Table2[[#This Row],[Rank 6M]]+Table2[[#This Row],[Rank Sharpe]])/3</f>
        <v>170</v>
      </c>
    </row>
    <row r="99" spans="1:48" x14ac:dyDescent="0.3">
      <c r="A99" t="s">
        <v>1484</v>
      </c>
      <c r="B99" t="s">
        <v>1485</v>
      </c>
      <c r="C99" t="s">
        <v>3125</v>
      </c>
      <c r="D99" t="s">
        <v>223</v>
      </c>
      <c r="E99">
        <v>6730.3183251199998</v>
      </c>
      <c r="F99">
        <v>348.8</v>
      </c>
      <c r="G99">
        <v>4.6158894976909099</v>
      </c>
      <c r="H99">
        <f>(Table2[[#This Row],[1Y Return vs Nifty]]-AVERAGE(Table2[1Y Return vs Nifty]))/_xlfn.STDEV.P(Table2[1Y Return vs Nifty])</f>
        <v>-0.17142614383494789</v>
      </c>
      <c r="I99">
        <v>21.6310553225237</v>
      </c>
      <c r="J99">
        <f>(Table2[[#This Row],[1M Return vs Nifty]]-AVERAGE(Table2[1M Return vs Nifty]))/_xlfn.STDEV.P(Table2[1M Return vs Nifty])</f>
        <v>2.5894189896274793</v>
      </c>
      <c r="K99">
        <v>47.760329032748501</v>
      </c>
      <c r="L99">
        <f>(Table2[[#This Row],[6M Return vs Nifty]]-AVERAGE(Table2[6M Return vs Nifty]))/_xlfn.STDEV.P(Table2[6M Return vs Nifty])</f>
        <v>1.5616227406771954</v>
      </c>
      <c r="M99">
        <v>-0.50321971953603195</v>
      </c>
      <c r="N99">
        <f>(Table2[[#This Row],[1W Return vs Nifty]]-AVERAGE(Table2[1W Return vs Nifty]))/_xlfn.STDEV.P(Table2[1W Return vs Nifty])</f>
        <v>0.52693230282733994</v>
      </c>
      <c r="O99">
        <v>327.63</v>
      </c>
      <c r="P99">
        <v>308.423436582222</v>
      </c>
      <c r="Q99">
        <v>264.69132869811898</v>
      </c>
      <c r="R99">
        <v>67.047209559008294</v>
      </c>
      <c r="S99" s="1">
        <f>(Table2[[#This Row],[Close Price]]-Table2[[#This Row],[20D EMA]])/Table2[[#This Row],[20D EMA]]</f>
        <v>6.4615572444525884E-2</v>
      </c>
      <c r="T99" s="1">
        <f>(Table2[[#This Row],[Close Price]]-Table2[[#This Row],[50D EMA]])/Table2[[#This Row],[50D EMA]]</f>
        <v>0.13091276027920826</v>
      </c>
      <c r="U99" s="1">
        <f>(Table2[[#This Row],[Close Price]]-Table2[[#This Row],[200D EMA]])/Table2[[#This Row],[200D EMA]]</f>
        <v>0.31776134003168327</v>
      </c>
      <c r="V99">
        <v>0.55587457027279896</v>
      </c>
      <c r="W99">
        <v>343.5</v>
      </c>
      <c r="X99">
        <v>353.55</v>
      </c>
      <c r="Y99">
        <v>333</v>
      </c>
      <c r="Z99">
        <v>358</v>
      </c>
      <c r="AA99">
        <v>285.45</v>
      </c>
      <c r="AB99">
        <v>364.5</v>
      </c>
      <c r="AC99" s="1">
        <f>(Table2[[#This Row],[Close Price]]/Table2[[#This Row],[Day Low]])-1</f>
        <v>1.5429403202328995E-2</v>
      </c>
      <c r="AD99" s="1">
        <f>(Table2[[#This Row],[Day High]]/Table2[[#This Row],[Close Price]])-1</f>
        <v>1.361811926605494E-2</v>
      </c>
      <c r="AE99" s="1">
        <f>(Table2[[#This Row],[Close Price]]/Table2[[#This Row],[Current Week Low]])-1</f>
        <v>4.7447447447447555E-2</v>
      </c>
      <c r="AF99" s="1">
        <f>(Table2[[#This Row],[Current Week High]]/Table2[[#This Row],[Close Price]])-1</f>
        <v>2.6376146788990695E-2</v>
      </c>
      <c r="AG99" s="1">
        <f>(Table2[[#This Row],[Close Price]]/Table2[[#This Row],[Current Month Low]])-1</f>
        <v>0.22193028551410054</v>
      </c>
      <c r="AH99" s="1">
        <f>(Table2[[#This Row],[Current Month High]]/Table2[[#This Row],[Close Price]])-1</f>
        <v>4.5011467889908285E-2</v>
      </c>
      <c r="AI99">
        <v>4.5011467889908197</v>
      </c>
      <c r="AJ99">
        <v>91.595715462784895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0.24</v>
      </c>
      <c r="AM99" t="s">
        <v>3170</v>
      </c>
      <c r="AN99">
        <v>19.739999999999998</v>
      </c>
      <c r="AO99" t="s">
        <v>3170</v>
      </c>
      <c r="AP99">
        <v>0.14837366800118901</v>
      </c>
      <c r="AQ99">
        <f>(Table2[[#This Row],[Sharpe Ratio]]-AVERAGE(Table2[Sharpe Ratio]))/_xlfn.STDEV.P(Table2[Sharpe Ratio])</f>
        <v>1.0552510994253637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5.5617989887224306</v>
      </c>
      <c r="AS99">
        <f>_xlfn.RANK.AVG(Table2[[#This Row],[1Y Return vs Nifty Z-Score]],Table2[1Y Return vs Nifty Z-Score])</f>
        <v>356</v>
      </c>
      <c r="AT99">
        <f>_xlfn.RANK.AVG(Table2[[#This Row],[6M Return vs Nifty Z-Score]],Table2[6M Return vs Nifty Z-Score])</f>
        <v>49</v>
      </c>
      <c r="AU99">
        <f>_xlfn.RANK.AVG(Table2[[#This Row],[Sharpe Ratio Z-Score]],Table2[Sharpe Ratio Z-Score])</f>
        <v>105</v>
      </c>
      <c r="AV99">
        <f>(Table2[[#This Row],[Rank 1Y]]+Table2[[#This Row],[Rank 6M]]+Table2[[#This Row],[Rank Sharpe]])/3</f>
        <v>170</v>
      </c>
    </row>
    <row r="100" spans="1:48" hidden="1" x14ac:dyDescent="0.3">
      <c r="A100" t="s">
        <v>261</v>
      </c>
      <c r="B100" t="s">
        <v>262</v>
      </c>
      <c r="C100" t="s">
        <v>3127</v>
      </c>
      <c r="D100" t="s">
        <v>51</v>
      </c>
      <c r="E100">
        <v>94494.482212004994</v>
      </c>
      <c r="F100">
        <v>2071.35</v>
      </c>
      <c r="G100">
        <v>46.979936425482499</v>
      </c>
      <c r="H100">
        <f>(Table2[[#This Row],[1Y Return vs Nifty]]-AVERAGE(Table2[1Y Return vs Nifty]))/_xlfn.STDEV.P(Table2[1Y Return vs Nifty])</f>
        <v>0.67590482491794379</v>
      </c>
      <c r="I100">
        <v>-3.1566709318528798</v>
      </c>
      <c r="J100">
        <f>(Table2[[#This Row],[1M Return vs Nifty]]-AVERAGE(Table2[1M Return vs Nifty]))/_xlfn.STDEV.P(Table2[1M Return vs Nifty])</f>
        <v>0.13989224622870949</v>
      </c>
      <c r="K100">
        <v>14.9275215104153</v>
      </c>
      <c r="L100">
        <f>(Table2[[#This Row],[6M Return vs Nifty]]-AVERAGE(Table2[6M Return vs Nifty]))/_xlfn.STDEV.P(Table2[6M Return vs Nifty])</f>
        <v>0.46526635131367455</v>
      </c>
      <c r="M100">
        <v>0.55072425275694004</v>
      </c>
      <c r="N100">
        <f>(Table2[[#This Row],[1W Return vs Nifty]]-AVERAGE(Table2[1W Return vs Nifty]))/_xlfn.STDEV.P(Table2[1W Return vs Nifty])</f>
        <v>0.78211291856386389</v>
      </c>
      <c r="O100">
        <v>2102.9299999999998</v>
      </c>
      <c r="P100">
        <v>2122.0822781389902</v>
      </c>
      <c r="Q100">
        <v>1854.87239009625</v>
      </c>
      <c r="R100">
        <v>44.7040949474436</v>
      </c>
      <c r="S100" s="1">
        <f>(Table2[[#This Row],[Close Price]]-Table2[[#This Row],[20D EMA]])/Table2[[#This Row],[20D EMA]]</f>
        <v>-1.5017142748450937E-2</v>
      </c>
      <c r="T100" s="1">
        <f>(Table2[[#This Row],[Close Price]]-Table2[[#This Row],[50D EMA]])/Table2[[#This Row],[50D EMA]]</f>
        <v>-2.3906838420742649E-2</v>
      </c>
      <c r="U100" s="1">
        <f>(Table2[[#This Row],[Close Price]]-Table2[[#This Row],[200D EMA]])/Table2[[#This Row],[200D EMA]]</f>
        <v>0.11670754875623374</v>
      </c>
      <c r="V100">
        <v>1.00741502547096</v>
      </c>
      <c r="W100">
        <v>2034</v>
      </c>
      <c r="X100">
        <v>2077.1999999999998</v>
      </c>
      <c r="Y100">
        <v>2000</v>
      </c>
      <c r="Z100">
        <v>2077.1999999999998</v>
      </c>
      <c r="AA100">
        <v>2000</v>
      </c>
      <c r="AB100">
        <v>2218.85</v>
      </c>
      <c r="AC100" s="1">
        <f>(Table2[[#This Row],[Close Price]]/Table2[[#This Row],[Day Low]])-1</f>
        <v>1.8362831858407036E-2</v>
      </c>
      <c r="AD100" s="1">
        <f>(Table2[[#This Row],[Day High]]/Table2[[#This Row],[Close Price]])-1</f>
        <v>2.824245057571062E-3</v>
      </c>
      <c r="AE100" s="1">
        <f>(Table2[[#This Row],[Close Price]]/Table2[[#This Row],[Current Week Low]])-1</f>
        <v>3.5674999999999901E-2</v>
      </c>
      <c r="AF100" s="1">
        <f>(Table2[[#This Row],[Current Week High]]/Table2[[#This Row],[Close Price]])-1</f>
        <v>2.824245057571062E-3</v>
      </c>
      <c r="AG100" s="1">
        <f>(Table2[[#This Row],[Close Price]]/Table2[[#This Row],[Current Month Low]])-1</f>
        <v>3.5674999999999901E-2</v>
      </c>
      <c r="AH100" s="1">
        <f>(Table2[[#This Row],[Current Month High]]/Table2[[#This Row],[Close Price]])-1</f>
        <v>7.1209597605426334E-2</v>
      </c>
      <c r="AI100">
        <v>11.6180268906751</v>
      </c>
      <c r="AJ100">
        <v>75.011617591145196</v>
      </c>
      <c r="AK100" t="str">
        <f>IF(AND(Table2[[#This Row],[20D EMA]]&gt;Table2[[#This Row],[50D EMA]],Table2[[#This Row],[50D EMA]]&gt;Table2[[#This Row],[200D EMA]]),"Uptrend","Downtrend/NoTrend")</f>
        <v>Downtrend/NoTrend</v>
      </c>
      <c r="AL100">
        <v>-0.03</v>
      </c>
      <c r="AM100" t="s">
        <v>3169</v>
      </c>
      <c r="AN100">
        <v>-5.35</v>
      </c>
      <c r="AO100" t="s">
        <v>3169</v>
      </c>
      <c r="AP100">
        <v>0.109340363768931</v>
      </c>
      <c r="AQ100">
        <f>(Table2[[#This Row],[Sharpe Ratio]]-AVERAGE(Table2[Sharpe Ratio]))/_xlfn.STDEV.P(Table2[Sharpe Ratio])</f>
        <v>0.5994377954153004</v>
      </c>
      <c r="AR1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0">
        <f>_xlfn.RANK.AVG(Table2[[#This Row],[1Y Return vs Nifty Z-Score]],Table2[1Y Return vs Nifty Z-Score])</f>
        <v>130</v>
      </c>
      <c r="AT100">
        <f>_xlfn.RANK.AVG(Table2[[#This Row],[6M Return vs Nifty Z-Score]],Table2[6M Return vs Nifty Z-Score])</f>
        <v>182</v>
      </c>
      <c r="AU100">
        <f>_xlfn.RANK.AVG(Table2[[#This Row],[Sharpe Ratio Z-Score]],Table2[Sharpe Ratio Z-Score])</f>
        <v>200</v>
      </c>
      <c r="AV100">
        <f>(Table2[[#This Row],[Rank 1Y]]+Table2[[#This Row],[Rank 6M]]+Table2[[#This Row],[Rank Sharpe]])/3</f>
        <v>170.66666666666666</v>
      </c>
    </row>
    <row r="101" spans="1:48" hidden="1" x14ac:dyDescent="0.3">
      <c r="A101" t="s">
        <v>1789</v>
      </c>
      <c r="B101" t="s">
        <v>1790</v>
      </c>
      <c r="C101" t="s">
        <v>3125</v>
      </c>
      <c r="D101" t="s">
        <v>120</v>
      </c>
      <c r="E101">
        <v>4296.91878</v>
      </c>
      <c r="F101">
        <v>463.05</v>
      </c>
      <c r="G101">
        <v>69.064243071364999</v>
      </c>
      <c r="H101">
        <f>(Table2[[#This Row],[1Y Return vs Nifty]]-AVERAGE(Table2[1Y Return vs Nifty]))/_xlfn.STDEV.P(Table2[1Y Return vs Nifty])</f>
        <v>1.1176170384934523</v>
      </c>
      <c r="I101">
        <v>-27.259169036450601</v>
      </c>
      <c r="J101">
        <f>(Table2[[#This Row],[1M Return vs Nifty]]-AVERAGE(Table2[1M Return vs Nifty]))/_xlfn.STDEV.P(Table2[1M Return vs Nifty])</f>
        <v>-2.2419201509251474</v>
      </c>
      <c r="K101">
        <v>23.260593322622199</v>
      </c>
      <c r="L101">
        <f>(Table2[[#This Row],[6M Return vs Nifty]]-AVERAGE(Table2[6M Return vs Nifty]))/_xlfn.STDEV.P(Table2[6M Return vs Nifty])</f>
        <v>0.74352511788804321</v>
      </c>
      <c r="M101">
        <v>-6.8783721103755697</v>
      </c>
      <c r="N101">
        <f>(Table2[[#This Row],[1W Return vs Nifty]]-AVERAGE(Table2[1W Return vs Nifty]))/_xlfn.STDEV.P(Table2[1W Return vs Nifty])</f>
        <v>-1.0166177864333714</v>
      </c>
      <c r="O101">
        <v>506.51</v>
      </c>
      <c r="P101">
        <v>540.30637964391497</v>
      </c>
      <c r="Q101">
        <v>479.43431290451298</v>
      </c>
      <c r="R101">
        <v>23.551069613535301</v>
      </c>
      <c r="S101" s="1">
        <f>(Table2[[#This Row],[Close Price]]-Table2[[#This Row],[20D EMA]])/Table2[[#This Row],[20D EMA]]</f>
        <v>-8.5802846932933177E-2</v>
      </c>
      <c r="T101" s="1">
        <f>(Table2[[#This Row],[Close Price]]-Table2[[#This Row],[50D EMA]])/Table2[[#This Row],[50D EMA]]</f>
        <v>-0.14298624364722515</v>
      </c>
      <c r="U101" s="1">
        <f>(Table2[[#This Row],[Close Price]]-Table2[[#This Row],[200D EMA]])/Table2[[#This Row],[200D EMA]]</f>
        <v>-3.417426008842251E-2</v>
      </c>
      <c r="V101">
        <v>0.62409573156940701</v>
      </c>
      <c r="W101">
        <v>453.85</v>
      </c>
      <c r="X101">
        <v>469.15</v>
      </c>
      <c r="Y101">
        <v>452.5</v>
      </c>
      <c r="Z101">
        <v>487</v>
      </c>
      <c r="AA101">
        <v>452.5</v>
      </c>
      <c r="AB101">
        <v>534.54999999999995</v>
      </c>
      <c r="AC101" s="1">
        <f>(Table2[[#This Row],[Close Price]]/Table2[[#This Row],[Day Low]])-1</f>
        <v>2.0271014652418096E-2</v>
      </c>
      <c r="AD101" s="1">
        <f>(Table2[[#This Row],[Day High]]/Table2[[#This Row],[Close Price]])-1</f>
        <v>1.3173523377604912E-2</v>
      </c>
      <c r="AE101" s="1">
        <f>(Table2[[#This Row],[Close Price]]/Table2[[#This Row],[Current Week Low]])-1</f>
        <v>2.3314917127071899E-2</v>
      </c>
      <c r="AF101" s="1">
        <f>(Table2[[#This Row],[Current Week High]]/Table2[[#This Row],[Close Price]])-1</f>
        <v>5.1722276212072149E-2</v>
      </c>
      <c r="AG101" s="1">
        <f>(Table2[[#This Row],[Close Price]]/Table2[[#This Row],[Current Month Low]])-1</f>
        <v>2.3314917127071899E-2</v>
      </c>
      <c r="AH101" s="1">
        <f>(Table2[[#This Row],[Current Month High]]/Table2[[#This Row],[Close Price]])-1</f>
        <v>0.15441097073750121</v>
      </c>
      <c r="AI101">
        <v>57.078069322967202</v>
      </c>
      <c r="AJ101">
        <v>99.375672766415505</v>
      </c>
      <c r="AK101" t="str">
        <f>IF(AND(Table2[[#This Row],[20D EMA]]&gt;Table2[[#This Row],[50D EMA]],Table2[[#This Row],[50D EMA]]&gt;Table2[[#This Row],[200D EMA]]),"Uptrend","Downtrend/NoTrend")</f>
        <v>Downtrend/NoTrend</v>
      </c>
      <c r="AL101">
        <v>-0.08</v>
      </c>
      <c r="AM101" t="s">
        <v>3169</v>
      </c>
      <c r="AN101">
        <v>-10.38</v>
      </c>
      <c r="AO101" t="s">
        <v>3169</v>
      </c>
      <c r="AP101">
        <v>7.0746070069243994E-2</v>
      </c>
      <c r="AQ101">
        <f>(Table2[[#This Row],[Sharpe Ratio]]-AVERAGE(Table2[Sharpe Ratio]))/_xlfn.STDEV.P(Table2[Sharpe Ratio])</f>
        <v>0.14875105819947335</v>
      </c>
      <c r="AR1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1">
        <f>_xlfn.RANK.AVG(Table2[[#This Row],[1Y Return vs Nifty Z-Score]],Table2[1Y Return vs Nifty Z-Score])</f>
        <v>84</v>
      </c>
      <c r="AT101">
        <f>_xlfn.RANK.AVG(Table2[[#This Row],[6M Return vs Nifty Z-Score]],Table2[6M Return vs Nifty Z-Score])</f>
        <v>130</v>
      </c>
      <c r="AU101">
        <f>_xlfn.RANK.AVG(Table2[[#This Row],[Sharpe Ratio Z-Score]],Table2[Sharpe Ratio Z-Score])</f>
        <v>306</v>
      </c>
      <c r="AV101">
        <f>(Table2[[#This Row],[Rank 1Y]]+Table2[[#This Row],[Rank 6M]]+Table2[[#This Row],[Rank Sharpe]])/3</f>
        <v>173.33333333333334</v>
      </c>
    </row>
    <row r="102" spans="1:48" x14ac:dyDescent="0.3">
      <c r="A102" t="s">
        <v>1090</v>
      </c>
      <c r="B102" t="s">
        <v>1091</v>
      </c>
      <c r="C102" t="s">
        <v>3132</v>
      </c>
      <c r="D102" t="s">
        <v>273</v>
      </c>
      <c r="E102">
        <v>11320.34860888</v>
      </c>
      <c r="F102">
        <v>1701.4</v>
      </c>
      <c r="G102">
        <v>49.179786045972598</v>
      </c>
      <c r="H102">
        <f>(Table2[[#This Row],[1Y Return vs Nifty]]-AVERAGE(Table2[1Y Return vs Nifty]))/_xlfn.STDEV.P(Table2[1Y Return vs Nifty])</f>
        <v>0.71990441525967142</v>
      </c>
      <c r="I102">
        <v>-0.75888666235373403</v>
      </c>
      <c r="J102">
        <f>(Table2[[#This Row],[1M Return vs Nifty]]-AVERAGE(Table2[1M Return vs Nifty]))/_xlfn.STDEV.P(Table2[1M Return vs Nifty])</f>
        <v>0.37684163935838444</v>
      </c>
      <c r="K102">
        <v>7.5980582481390204</v>
      </c>
      <c r="L102">
        <f>(Table2[[#This Row],[6M Return vs Nifty]]-AVERAGE(Table2[6M Return vs Nifty]))/_xlfn.STDEV.P(Table2[6M Return vs Nifty])</f>
        <v>0.22052018171682147</v>
      </c>
      <c r="M102">
        <v>-6.1721845037266698</v>
      </c>
      <c r="N102">
        <f>(Table2[[#This Row],[1W Return vs Nifty]]-AVERAGE(Table2[1W Return vs Nifty]))/_xlfn.STDEV.P(Table2[1W Return vs Nifty])</f>
        <v>-0.84563584334382402</v>
      </c>
      <c r="O102">
        <v>1914.17</v>
      </c>
      <c r="P102">
        <v>1886.74231995542</v>
      </c>
      <c r="Q102">
        <v>1628.28311266691</v>
      </c>
      <c r="R102">
        <v>29.001630649690899</v>
      </c>
      <c r="S102" s="1">
        <f>(Table2[[#This Row],[Close Price]]-Table2[[#This Row],[20D EMA]])/Table2[[#This Row],[20D EMA]]</f>
        <v>-0.11115522654727635</v>
      </c>
      <c r="T102" s="1">
        <f>(Table2[[#This Row],[Close Price]]-Table2[[#This Row],[50D EMA]])/Table2[[#This Row],[50D EMA]]</f>
        <v>-9.8234039696421943E-2</v>
      </c>
      <c r="U102" s="1">
        <f>(Table2[[#This Row],[Close Price]]-Table2[[#This Row],[200D EMA]])/Table2[[#This Row],[200D EMA]]</f>
        <v>4.4904284005828923E-2</v>
      </c>
      <c r="V102">
        <v>2.13529254252364</v>
      </c>
      <c r="W102">
        <v>1671.05</v>
      </c>
      <c r="X102">
        <v>1756.75</v>
      </c>
      <c r="Y102">
        <v>1671.05</v>
      </c>
      <c r="Z102">
        <v>1874</v>
      </c>
      <c r="AA102">
        <v>1671.05</v>
      </c>
      <c r="AB102">
        <v>2328.9</v>
      </c>
      <c r="AC102" s="1">
        <f>(Table2[[#This Row],[Close Price]]/Table2[[#This Row],[Day Low]])-1</f>
        <v>1.8162233326351807E-2</v>
      </c>
      <c r="AD102" s="1">
        <f>(Table2[[#This Row],[Day High]]/Table2[[#This Row],[Close Price]])-1</f>
        <v>3.2532032443869596E-2</v>
      </c>
      <c r="AE102" s="1">
        <f>(Table2[[#This Row],[Close Price]]/Table2[[#This Row],[Current Week Low]])-1</f>
        <v>1.8162233326351807E-2</v>
      </c>
      <c r="AF102" s="1">
        <f>(Table2[[#This Row],[Current Week High]]/Table2[[#This Row],[Close Price]])-1</f>
        <v>0.10144586810861633</v>
      </c>
      <c r="AG102" s="1">
        <f>(Table2[[#This Row],[Close Price]]/Table2[[#This Row],[Current Month Low]])-1</f>
        <v>1.8162233326351807E-2</v>
      </c>
      <c r="AH102" s="1">
        <f>(Table2[[#This Row],[Current Month High]]/Table2[[#This Row],[Close Price]])-1</f>
        <v>0.36881391794992346</v>
      </c>
      <c r="AI102">
        <v>36.881391794992297</v>
      </c>
      <c r="AJ102">
        <v>76.502930649929894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0.09</v>
      </c>
      <c r="AM102" t="s">
        <v>3170</v>
      </c>
      <c r="AN102">
        <v>-13.99</v>
      </c>
      <c r="AO102" t="s">
        <v>3169</v>
      </c>
      <c r="AP102">
        <v>0.118919792622071</v>
      </c>
      <c r="AQ102">
        <f>(Table2[[#This Row],[Sharpe Ratio]]-AVERAGE(Table2[Sharpe Ratio]))/_xlfn.STDEV.P(Table2[Sharpe Ratio])</f>
        <v>0.71130204062748403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1.1829324336185374</v>
      </c>
      <c r="AS102">
        <f>_xlfn.RANK.AVG(Table2[[#This Row],[1Y Return vs Nifty Z-Score]],Table2[1Y Return vs Nifty Z-Score])</f>
        <v>124</v>
      </c>
      <c r="AT102">
        <f>_xlfn.RANK.AVG(Table2[[#This Row],[6M Return vs Nifty Z-Score]],Table2[6M Return vs Nifty Z-Score])</f>
        <v>239</v>
      </c>
      <c r="AU102">
        <f>_xlfn.RANK.AVG(Table2[[#This Row],[Sharpe Ratio Z-Score]],Table2[Sharpe Ratio Z-Score])</f>
        <v>163</v>
      </c>
      <c r="AV102">
        <f>(Table2[[#This Row],[Rank 1Y]]+Table2[[#This Row],[Rank 6M]]+Table2[[#This Row],[Rank Sharpe]])/3</f>
        <v>175.33333333333334</v>
      </c>
    </row>
    <row r="103" spans="1:48" hidden="1" x14ac:dyDescent="0.3">
      <c r="A103" t="s">
        <v>86</v>
      </c>
      <c r="B103" t="s">
        <v>87</v>
      </c>
      <c r="C103" t="s">
        <v>3128</v>
      </c>
      <c r="D103" t="s">
        <v>88</v>
      </c>
      <c r="E103">
        <v>264782.28988931997</v>
      </c>
      <c r="F103">
        <v>9481.65</v>
      </c>
      <c r="G103">
        <v>44.182355189048202</v>
      </c>
      <c r="H103">
        <f>(Table2[[#This Row],[1Y Return vs Nifty]]-AVERAGE(Table2[1Y Return vs Nifty]))/_xlfn.STDEV.P(Table2[1Y Return vs Nifty])</f>
        <v>0.61994989636087738</v>
      </c>
      <c r="I103">
        <v>-7.1766723145266997</v>
      </c>
      <c r="J103">
        <f>(Table2[[#This Row],[1M Return vs Nifty]]-AVERAGE(Table2[1M Return vs Nifty]))/_xlfn.STDEV.P(Table2[1M Return vs Nifty])</f>
        <v>-0.25736487991132628</v>
      </c>
      <c r="K103">
        <v>1.88352147588922</v>
      </c>
      <c r="L103">
        <f>(Table2[[#This Row],[6M Return vs Nifty]]-AVERAGE(Table2[6M Return vs Nifty]))/_xlfn.STDEV.P(Table2[6M Return vs Nifty])</f>
        <v>2.9699798834631762E-2</v>
      </c>
      <c r="M103">
        <v>-1.5410898196937599</v>
      </c>
      <c r="N103">
        <f>(Table2[[#This Row],[1W Return vs Nifty]]-AVERAGE(Table2[1W Return vs Nifty]))/_xlfn.STDEV.P(Table2[1W Return vs Nifty])</f>
        <v>0.27564348845461911</v>
      </c>
      <c r="O103">
        <v>9888.07</v>
      </c>
      <c r="P103">
        <v>10344.6101277739</v>
      </c>
      <c r="Q103">
        <v>9457.4236700883994</v>
      </c>
      <c r="R103">
        <v>31.996514722044701</v>
      </c>
      <c r="S103" s="1">
        <f>(Table2[[#This Row],[Close Price]]-Table2[[#This Row],[20D EMA]])/Table2[[#This Row],[20D EMA]]</f>
        <v>-4.1102055305029202E-2</v>
      </c>
      <c r="T103" s="1">
        <f>(Table2[[#This Row],[Close Price]]-Table2[[#This Row],[50D EMA]])/Table2[[#This Row],[50D EMA]]</f>
        <v>-8.3421232614360907E-2</v>
      </c>
      <c r="U103" s="1">
        <f>(Table2[[#This Row],[Close Price]]-Table2[[#This Row],[200D EMA]])/Table2[[#This Row],[200D EMA]]</f>
        <v>2.5616204535937655E-3</v>
      </c>
      <c r="V103">
        <v>0.59348060063941299</v>
      </c>
      <c r="W103">
        <v>9444.1</v>
      </c>
      <c r="X103">
        <v>9602.9</v>
      </c>
      <c r="Y103">
        <v>9414.35</v>
      </c>
      <c r="Z103">
        <v>9698.6</v>
      </c>
      <c r="AA103">
        <v>9365</v>
      </c>
      <c r="AB103">
        <v>10079.799999999999</v>
      </c>
      <c r="AC103" s="1">
        <f>(Table2[[#This Row],[Close Price]]/Table2[[#This Row],[Day Low]])-1</f>
        <v>3.9760273609978913E-3</v>
      </c>
      <c r="AD103" s="1">
        <f>(Table2[[#This Row],[Day High]]/Table2[[#This Row],[Close Price]])-1</f>
        <v>1.278785865329346E-2</v>
      </c>
      <c r="AE103" s="1">
        <f>(Table2[[#This Row],[Close Price]]/Table2[[#This Row],[Current Week Low]])-1</f>
        <v>7.1486613520848064E-3</v>
      </c>
      <c r="AF103" s="1">
        <f>(Table2[[#This Row],[Current Week High]]/Table2[[#This Row],[Close Price]])-1</f>
        <v>2.2881038637790008E-2</v>
      </c>
      <c r="AG103" s="1">
        <f>(Table2[[#This Row],[Close Price]]/Table2[[#This Row],[Current Month Low]])-1</f>
        <v>1.2455953016550891E-2</v>
      </c>
      <c r="AH103" s="1">
        <f>(Table2[[#This Row],[Current Month High]]/Table2[[#This Row],[Close Price]])-1</f>
        <v>6.3085011574989469E-2</v>
      </c>
      <c r="AI103">
        <v>34.7233867523057</v>
      </c>
      <c r="AJ103">
        <v>67.481850458375206</v>
      </c>
      <c r="AK103" t="str">
        <f>IF(AND(Table2[[#This Row],[20D EMA]]&gt;Table2[[#This Row],[50D EMA]],Table2[[#This Row],[50D EMA]]&gt;Table2[[#This Row],[200D EMA]]),"Uptrend","Downtrend/NoTrend")</f>
        <v>Downtrend/NoTrend</v>
      </c>
      <c r="AL103">
        <v>-0.05</v>
      </c>
      <c r="AM103" t="s">
        <v>3169</v>
      </c>
      <c r="AN103">
        <v>-0.46</v>
      </c>
      <c r="AO103" t="s">
        <v>3169</v>
      </c>
      <c r="AP103">
        <v>0.159137333513521</v>
      </c>
      <c r="AQ103">
        <f>(Table2[[#This Row],[Sharpe Ratio]]-AVERAGE(Table2[Sharpe Ratio]))/_xlfn.STDEV.P(Table2[Sharpe Ratio])</f>
        <v>1.1809443256826631</v>
      </c>
      <c r="AR1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3">
        <f>_xlfn.RANK.AVG(Table2[[#This Row],[1Y Return vs Nifty Z-Score]],Table2[1Y Return vs Nifty Z-Score])</f>
        <v>146</v>
      </c>
      <c r="AT103">
        <f>_xlfn.RANK.AVG(Table2[[#This Row],[6M Return vs Nifty Z-Score]],Table2[6M Return vs Nifty Z-Score])</f>
        <v>298</v>
      </c>
      <c r="AU103">
        <f>_xlfn.RANK.AVG(Table2[[#This Row],[Sharpe Ratio Z-Score]],Table2[Sharpe Ratio Z-Score])</f>
        <v>83</v>
      </c>
      <c r="AV103">
        <f>(Table2[[#This Row],[Rank 1Y]]+Table2[[#This Row],[Rank 6M]]+Table2[[#This Row],[Rank Sharpe]])/3</f>
        <v>175.66666666666666</v>
      </c>
    </row>
    <row r="104" spans="1:48" x14ac:dyDescent="0.3">
      <c r="A104" t="s">
        <v>428</v>
      </c>
      <c r="B104" t="s">
        <v>429</v>
      </c>
      <c r="C104" t="s">
        <v>3123</v>
      </c>
      <c r="D104" t="s">
        <v>24</v>
      </c>
      <c r="E104">
        <v>51365.317700004001</v>
      </c>
      <c r="F104">
        <v>209.37</v>
      </c>
      <c r="G104">
        <v>23.274906500018201</v>
      </c>
      <c r="H104">
        <f>(Table2[[#This Row],[1Y Return vs Nifty]]-AVERAGE(Table2[1Y Return vs Nifty]))/_xlfn.STDEV.P(Table2[1Y Return vs Nifty])</f>
        <v>0.20177623174326378</v>
      </c>
      <c r="I104">
        <v>11.867573402324201</v>
      </c>
      <c r="J104">
        <f>(Table2[[#This Row],[1M Return vs Nifty]]-AVERAGE(Table2[1M Return vs Nifty]))/_xlfn.STDEV.P(Table2[1M Return vs Nifty])</f>
        <v>1.6245902745291594</v>
      </c>
      <c r="K104">
        <v>23.127823169237399</v>
      </c>
      <c r="L104">
        <f>(Table2[[#This Row],[6M Return vs Nifty]]-AVERAGE(Table2[6M Return vs Nifty]))/_xlfn.STDEV.P(Table2[6M Return vs Nifty])</f>
        <v>0.73909164366013302</v>
      </c>
      <c r="M104">
        <v>5.30755864950196</v>
      </c>
      <c r="N104">
        <f>(Table2[[#This Row],[1W Return vs Nifty]]-AVERAGE(Table2[1W Return vs Nifty]))/_xlfn.STDEV.P(Table2[1W Return vs Nifty])</f>
        <v>1.9338363139519517</v>
      </c>
      <c r="O104">
        <v>202.33</v>
      </c>
      <c r="P104">
        <v>197.410487918066</v>
      </c>
      <c r="Q104">
        <v>179.93857873267601</v>
      </c>
      <c r="R104">
        <v>64.281119360129097</v>
      </c>
      <c r="S104" s="1">
        <f>(Table2[[#This Row],[Close Price]]-Table2[[#This Row],[20D EMA]])/Table2[[#This Row],[20D EMA]]</f>
        <v>3.4794642415855247E-2</v>
      </c>
      <c r="T104" s="1">
        <f>(Table2[[#This Row],[Close Price]]-Table2[[#This Row],[50D EMA]])/Table2[[#This Row],[50D EMA]]</f>
        <v>6.058194885216904E-2</v>
      </c>
      <c r="U104" s="1">
        <f>(Table2[[#This Row],[Close Price]]-Table2[[#This Row],[200D EMA]])/Table2[[#This Row],[200D EMA]]</f>
        <v>0.16356370865332054</v>
      </c>
      <c r="V104">
        <v>1.1299143953769699</v>
      </c>
      <c r="W104">
        <v>208.38</v>
      </c>
      <c r="X104">
        <v>212</v>
      </c>
      <c r="Y104">
        <v>195.04</v>
      </c>
      <c r="Z104">
        <v>212</v>
      </c>
      <c r="AA104">
        <v>195.04</v>
      </c>
      <c r="AB104">
        <v>212</v>
      </c>
      <c r="AC104" s="1">
        <f>(Table2[[#This Row],[Close Price]]/Table2[[#This Row],[Day Low]])-1</f>
        <v>4.750935790382993E-3</v>
      </c>
      <c r="AD104" s="1">
        <f>(Table2[[#This Row],[Day High]]/Table2[[#This Row],[Close Price]])-1</f>
        <v>1.2561494005826956E-2</v>
      </c>
      <c r="AE104" s="1">
        <f>(Table2[[#This Row],[Close Price]]/Table2[[#This Row],[Current Week Low]])-1</f>
        <v>7.3472108285479898E-2</v>
      </c>
      <c r="AF104" s="1">
        <f>(Table2[[#This Row],[Current Week High]]/Table2[[#This Row],[Close Price]])-1</f>
        <v>1.2561494005826956E-2</v>
      </c>
      <c r="AG104" s="1">
        <f>(Table2[[#This Row],[Close Price]]/Table2[[#This Row],[Current Month Low]])-1</f>
        <v>7.3472108285479898E-2</v>
      </c>
      <c r="AH104" s="1">
        <f>(Table2[[#This Row],[Current Month High]]/Table2[[#This Row],[Close Price]])-1</f>
        <v>1.2561494005826956E-2</v>
      </c>
      <c r="AI104">
        <v>1.2561494005826901</v>
      </c>
      <c r="AJ104">
        <v>50.193687230989902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0.09</v>
      </c>
      <c r="AM104" t="s">
        <v>3170</v>
      </c>
      <c r="AN104">
        <v>2.4900000000000002</v>
      </c>
      <c r="AO104" t="s">
        <v>3170</v>
      </c>
      <c r="AP104">
        <v>0.12458456231888899</v>
      </c>
      <c r="AQ104">
        <f>(Table2[[#This Row],[Sharpe Ratio]]-AVERAGE(Table2[Sharpe Ratio]))/_xlfn.STDEV.P(Table2[Sharpe Ratio])</f>
        <v>0.77745266360827714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5.2767471274927846</v>
      </c>
      <c r="AS104">
        <f>_xlfn.RANK.AVG(Table2[[#This Row],[1Y Return vs Nifty Z-Score]],Table2[1Y Return vs Nifty Z-Score])</f>
        <v>245</v>
      </c>
      <c r="AT104">
        <f>_xlfn.RANK.AVG(Table2[[#This Row],[6M Return vs Nifty Z-Score]],Table2[6M Return vs Nifty Z-Score])</f>
        <v>131</v>
      </c>
      <c r="AU104">
        <f>_xlfn.RANK.AVG(Table2[[#This Row],[Sharpe Ratio Z-Score]],Table2[Sharpe Ratio Z-Score])</f>
        <v>152</v>
      </c>
      <c r="AV104">
        <f>(Table2[[#This Row],[Rank 1Y]]+Table2[[#This Row],[Rank 6M]]+Table2[[#This Row],[Rank Sharpe]])/3</f>
        <v>176</v>
      </c>
    </row>
    <row r="105" spans="1:48" x14ac:dyDescent="0.3">
      <c r="A105" t="s">
        <v>1157</v>
      </c>
      <c r="B105" t="s">
        <v>1158</v>
      </c>
      <c r="C105" t="s">
        <v>3129</v>
      </c>
      <c r="D105" t="s">
        <v>321</v>
      </c>
      <c r="E105">
        <v>10206.320213409999</v>
      </c>
      <c r="F105">
        <v>257.64999999999998</v>
      </c>
      <c r="G105">
        <v>21.5075437563493</v>
      </c>
      <c r="H105">
        <f>(Table2[[#This Row],[1Y Return vs Nifty]]-AVERAGE(Table2[1Y Return vs Nifty]))/_xlfn.STDEV.P(Table2[1Y Return vs Nifty])</f>
        <v>0.16642688968717415</v>
      </c>
      <c r="I105">
        <v>-5.1723228253487301</v>
      </c>
      <c r="J105">
        <f>(Table2[[#This Row],[1M Return vs Nifty]]-AVERAGE(Table2[1M Return vs Nifty]))/_xlfn.STDEV.P(Table2[1M Return vs Nifty])</f>
        <v>-5.9294769467362923E-2</v>
      </c>
      <c r="K105">
        <v>48.164178423041598</v>
      </c>
      <c r="L105">
        <f>(Table2[[#This Row],[6M Return vs Nifty]]-AVERAGE(Table2[6M Return vs Nifty]))/_xlfn.STDEV.P(Table2[6M Return vs Nifty])</f>
        <v>1.5751081198695545</v>
      </c>
      <c r="M105">
        <v>-8.5178599239090307</v>
      </c>
      <c r="N105">
        <f>(Table2[[#This Row],[1W Return vs Nifty]]-AVERAGE(Table2[1W Return vs Nifty]))/_xlfn.STDEV.P(Table2[1W Return vs Nifty])</f>
        <v>-1.4135701109860659</v>
      </c>
      <c r="O105">
        <v>268.77999999999997</v>
      </c>
      <c r="P105">
        <v>267.60647037943397</v>
      </c>
      <c r="Q105">
        <v>231.381155862258</v>
      </c>
      <c r="R105">
        <v>42.824352489151998</v>
      </c>
      <c r="S105" s="1">
        <f>(Table2[[#This Row],[Close Price]]-Table2[[#This Row],[20D EMA]])/Table2[[#This Row],[20D EMA]]</f>
        <v>-4.1409331051417503E-2</v>
      </c>
      <c r="T105" s="1">
        <f>(Table2[[#This Row],[Close Price]]-Table2[[#This Row],[50D EMA]])/Table2[[#This Row],[50D EMA]]</f>
        <v>-3.7205641423082594E-2</v>
      </c>
      <c r="U105" s="1">
        <f>(Table2[[#This Row],[Close Price]]-Table2[[#This Row],[200D EMA]])/Table2[[#This Row],[200D EMA]]</f>
        <v>0.11353061159993476</v>
      </c>
      <c r="V105">
        <v>0.133965377220193</v>
      </c>
      <c r="W105">
        <v>246</v>
      </c>
      <c r="X105">
        <v>259.60000000000002</v>
      </c>
      <c r="Y105">
        <v>244.9</v>
      </c>
      <c r="Z105">
        <v>269.7</v>
      </c>
      <c r="AA105">
        <v>244.9</v>
      </c>
      <c r="AB105">
        <v>308.89999999999998</v>
      </c>
      <c r="AC105" s="1">
        <f>(Table2[[#This Row],[Close Price]]/Table2[[#This Row],[Day Low]])-1</f>
        <v>4.7357723577235777E-2</v>
      </c>
      <c r="AD105" s="1">
        <f>(Table2[[#This Row],[Day High]]/Table2[[#This Row],[Close Price]])-1</f>
        <v>7.5684067533476895E-3</v>
      </c>
      <c r="AE105" s="1">
        <f>(Table2[[#This Row],[Close Price]]/Table2[[#This Row],[Current Week Low]])-1</f>
        <v>5.2062066149448638E-2</v>
      </c>
      <c r="AF105" s="1">
        <f>(Table2[[#This Row],[Current Week High]]/Table2[[#This Row],[Close Price]])-1</f>
        <v>4.676887250145545E-2</v>
      </c>
      <c r="AG105" s="1">
        <f>(Table2[[#This Row],[Close Price]]/Table2[[#This Row],[Current Month Low]])-1</f>
        <v>5.2062066149448638E-2</v>
      </c>
      <c r="AH105" s="1">
        <f>(Table2[[#This Row],[Current Month High]]/Table2[[#This Row],[Close Price]])-1</f>
        <v>0.19891325441490393</v>
      </c>
      <c r="AI105">
        <v>36.231321560256099</v>
      </c>
      <c r="AJ105">
        <v>78.366216683973704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0.55000000000000004</v>
      </c>
      <c r="AM105" t="s">
        <v>3170</v>
      </c>
      <c r="AN105">
        <v>-13.13</v>
      </c>
      <c r="AO105" t="s">
        <v>3169</v>
      </c>
      <c r="AP105">
        <v>9.7905866375130005E-2</v>
      </c>
      <c r="AQ105">
        <f>(Table2[[#This Row],[Sharpe Ratio]]-AVERAGE(Table2[Sharpe Ratio]))/_xlfn.STDEV.P(Table2[Sharpe Ratio])</f>
        <v>0.4659108973143814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0.73458102641768108</v>
      </c>
      <c r="AS105">
        <f>_xlfn.RANK.AVG(Table2[[#This Row],[1Y Return vs Nifty Z-Score]],Table2[1Y Return vs Nifty Z-Score])</f>
        <v>255</v>
      </c>
      <c r="AT105">
        <f>_xlfn.RANK.AVG(Table2[[#This Row],[6M Return vs Nifty Z-Score]],Table2[6M Return vs Nifty Z-Score])</f>
        <v>48</v>
      </c>
      <c r="AU105">
        <f>_xlfn.RANK.AVG(Table2[[#This Row],[Sharpe Ratio Z-Score]],Table2[Sharpe Ratio Z-Score])</f>
        <v>229</v>
      </c>
      <c r="AV105">
        <f>(Table2[[#This Row],[Rank 1Y]]+Table2[[#This Row],[Rank 6M]]+Table2[[#This Row],[Rank Sharpe]])/3</f>
        <v>177.33333333333334</v>
      </c>
    </row>
    <row r="106" spans="1:48" hidden="1" x14ac:dyDescent="0.3">
      <c r="A106" t="s">
        <v>1512</v>
      </c>
      <c r="B106" t="s">
        <v>1513</v>
      </c>
      <c r="C106" t="s">
        <v>3126</v>
      </c>
      <c r="D106" t="s">
        <v>48</v>
      </c>
      <c r="E106">
        <v>6493.4087324269904</v>
      </c>
      <c r="F106">
        <v>231.31</v>
      </c>
      <c r="G106">
        <v>42.971971449640201</v>
      </c>
      <c r="H106">
        <f>(Table2[[#This Row],[1Y Return vs Nifty]]-AVERAGE(Table2[1Y Return vs Nifty]))/_xlfn.STDEV.P(Table2[1Y Return vs Nifty])</f>
        <v>0.5957407921593022</v>
      </c>
      <c r="I106">
        <v>-1.5187368767649799E-2</v>
      </c>
      <c r="J106">
        <f>(Table2[[#This Row],[1M Return vs Nifty]]-AVERAGE(Table2[1M Return vs Nifty]))/_xlfn.STDEV.P(Table2[1M Return vs Nifty])</f>
        <v>0.45033411260869888</v>
      </c>
      <c r="K106">
        <v>21.229022775365099</v>
      </c>
      <c r="L106">
        <f>(Table2[[#This Row],[6M Return vs Nifty]]-AVERAGE(Table2[6M Return vs Nifty]))/_xlfn.STDEV.P(Table2[6M Return vs Nifty])</f>
        <v>0.67568671118422974</v>
      </c>
      <c r="M106">
        <v>-1.4316358258580399</v>
      </c>
      <c r="N106">
        <f>(Table2[[#This Row],[1W Return vs Nifty]]-AVERAGE(Table2[1W Return vs Nifty]))/_xlfn.STDEV.P(Table2[1W Return vs Nifty])</f>
        <v>0.30214445840756143</v>
      </c>
      <c r="O106">
        <v>234.25</v>
      </c>
      <c r="P106">
        <v>236.493733951053</v>
      </c>
      <c r="Q106">
        <v>210.90039912186501</v>
      </c>
      <c r="R106">
        <v>45.982175454407198</v>
      </c>
      <c r="S106" s="1">
        <f>(Table2[[#This Row],[Close Price]]-Table2[[#This Row],[20D EMA]])/Table2[[#This Row],[20D EMA]]</f>
        <v>-1.2550693703308422E-2</v>
      </c>
      <c r="T106" s="1">
        <f>(Table2[[#This Row],[Close Price]]-Table2[[#This Row],[50D EMA]])/Table2[[#This Row],[50D EMA]]</f>
        <v>-2.1919117536221382E-2</v>
      </c>
      <c r="U106" s="1">
        <f>(Table2[[#This Row],[Close Price]]-Table2[[#This Row],[200D EMA]])/Table2[[#This Row],[200D EMA]]</f>
        <v>9.6773647480589517E-2</v>
      </c>
      <c r="V106">
        <v>0.99472133303041599</v>
      </c>
      <c r="W106">
        <v>228.38</v>
      </c>
      <c r="X106">
        <v>233.45</v>
      </c>
      <c r="Y106">
        <v>223.52</v>
      </c>
      <c r="Z106">
        <v>245</v>
      </c>
      <c r="AA106">
        <v>223.05</v>
      </c>
      <c r="AB106">
        <v>247</v>
      </c>
      <c r="AC106" s="1">
        <f>(Table2[[#This Row],[Close Price]]/Table2[[#This Row],[Day Low]])-1</f>
        <v>1.2829494701812827E-2</v>
      </c>
      <c r="AD106" s="1">
        <f>(Table2[[#This Row],[Day High]]/Table2[[#This Row],[Close Price]])-1</f>
        <v>9.2516536250053516E-3</v>
      </c>
      <c r="AE106" s="1">
        <f>(Table2[[#This Row],[Close Price]]/Table2[[#This Row],[Current Week Low]])-1</f>
        <v>3.4851467430207617E-2</v>
      </c>
      <c r="AF106" s="1">
        <f>(Table2[[#This Row],[Current Week High]]/Table2[[#This Row],[Close Price]])-1</f>
        <v>5.9184643984263596E-2</v>
      </c>
      <c r="AG106" s="1">
        <f>(Table2[[#This Row],[Close Price]]/Table2[[#This Row],[Current Month Low]])-1</f>
        <v>3.7032055592916446E-2</v>
      </c>
      <c r="AH106" s="1">
        <f>(Table2[[#This Row],[Current Month High]]/Table2[[#This Row],[Close Price]])-1</f>
        <v>6.7831049241277919E-2</v>
      </c>
      <c r="AI106">
        <v>23.098871644113899</v>
      </c>
      <c r="AJ106">
        <v>76.774933129537601</v>
      </c>
      <c r="AK106" t="str">
        <f>IF(AND(Table2[[#This Row],[20D EMA]]&gt;Table2[[#This Row],[50D EMA]],Table2[[#This Row],[50D EMA]]&gt;Table2[[#This Row],[200D EMA]]),"Uptrend","Downtrend/NoTrend")</f>
        <v>Downtrend/NoTrend</v>
      </c>
      <c r="AL106">
        <v>0.08</v>
      </c>
      <c r="AM106" t="s">
        <v>3170</v>
      </c>
      <c r="AN106">
        <v>-3.47</v>
      </c>
      <c r="AO106" t="s">
        <v>3169</v>
      </c>
      <c r="AP106">
        <v>9.1918908835836005E-2</v>
      </c>
      <c r="AQ106">
        <f>(Table2[[#This Row],[Sharpe Ratio]]-AVERAGE(Table2[Sharpe Ratio]))/_xlfn.STDEV.P(Table2[Sharpe Ratio])</f>
        <v>0.39599791017099983</v>
      </c>
      <c r="AR1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6">
        <f>_xlfn.RANK.AVG(Table2[[#This Row],[1Y Return vs Nifty Z-Score]],Table2[1Y Return vs Nifty Z-Score])</f>
        <v>152</v>
      </c>
      <c r="AT106">
        <f>_xlfn.RANK.AVG(Table2[[#This Row],[6M Return vs Nifty Z-Score]],Table2[6M Return vs Nifty Z-Score])</f>
        <v>143</v>
      </c>
      <c r="AU106">
        <f>_xlfn.RANK.AVG(Table2[[#This Row],[Sharpe Ratio Z-Score]],Table2[Sharpe Ratio Z-Score])</f>
        <v>244</v>
      </c>
      <c r="AV106">
        <f>(Table2[[#This Row],[Rank 1Y]]+Table2[[#This Row],[Rank 6M]]+Table2[[#This Row],[Rank Sharpe]])/3</f>
        <v>179.66666666666666</v>
      </c>
    </row>
    <row r="107" spans="1:48" x14ac:dyDescent="0.3">
      <c r="A107" t="s">
        <v>1689</v>
      </c>
      <c r="B107" t="s">
        <v>1690</v>
      </c>
      <c r="C107" t="s">
        <v>3127</v>
      </c>
      <c r="D107" t="s">
        <v>51</v>
      </c>
      <c r="E107">
        <v>5039.1089967050002</v>
      </c>
      <c r="F107">
        <v>202.09</v>
      </c>
      <c r="G107">
        <v>64.987697162990003</v>
      </c>
      <c r="H107">
        <f>(Table2[[#This Row],[1Y Return vs Nifty]]-AVERAGE(Table2[1Y Return vs Nifty]))/_xlfn.STDEV.P(Table2[1Y Return vs Nifty])</f>
        <v>1.0360813060928959</v>
      </c>
      <c r="I107">
        <v>5.8403967203731897</v>
      </c>
      <c r="J107">
        <f>(Table2[[#This Row],[1M Return vs Nifty]]-AVERAGE(Table2[1M Return vs Nifty]))/_xlfn.STDEV.P(Table2[1M Return vs Nifty])</f>
        <v>1.0289837909767705</v>
      </c>
      <c r="K107">
        <v>80.035294433605202</v>
      </c>
      <c r="L107">
        <f>(Table2[[#This Row],[6M Return vs Nifty]]-AVERAGE(Table2[6M Return vs Nifty]))/_xlfn.STDEV.P(Table2[6M Return vs Nifty])</f>
        <v>2.6393516101820858</v>
      </c>
      <c r="M107">
        <v>-1.19538964037721</v>
      </c>
      <c r="N107">
        <f>(Table2[[#This Row],[1W Return vs Nifty]]-AVERAGE(Table2[1W Return vs Nifty]))/_xlfn.STDEV.P(Table2[1W Return vs Nifty])</f>
        <v>0.35934431785098664</v>
      </c>
      <c r="O107">
        <v>196.6</v>
      </c>
      <c r="P107">
        <v>189.04984319471399</v>
      </c>
      <c r="Q107">
        <v>154.497181796539</v>
      </c>
      <c r="R107">
        <v>55.461929436899901</v>
      </c>
      <c r="S107" s="1">
        <f>(Table2[[#This Row],[Close Price]]-Table2[[#This Row],[20D EMA]])/Table2[[#This Row],[20D EMA]]</f>
        <v>2.7924720244150606E-2</v>
      </c>
      <c r="T107" s="1">
        <f>(Table2[[#This Row],[Close Price]]-Table2[[#This Row],[50D EMA]])/Table2[[#This Row],[50D EMA]]</f>
        <v>6.8977347904251696E-2</v>
      </c>
      <c r="U107" s="1">
        <f>(Table2[[#This Row],[Close Price]]-Table2[[#This Row],[200D EMA]])/Table2[[#This Row],[200D EMA]]</f>
        <v>0.30804974984033767</v>
      </c>
      <c r="V107">
        <v>0.103885859131798</v>
      </c>
      <c r="W107">
        <v>191.4</v>
      </c>
      <c r="X107">
        <v>202.19</v>
      </c>
      <c r="Y107">
        <v>183</v>
      </c>
      <c r="Z107">
        <v>202.19</v>
      </c>
      <c r="AA107">
        <v>183</v>
      </c>
      <c r="AB107">
        <v>231</v>
      </c>
      <c r="AC107" s="1">
        <f>(Table2[[#This Row],[Close Price]]/Table2[[#This Row],[Day Low]])-1</f>
        <v>5.5851619644723183E-2</v>
      </c>
      <c r="AD107" s="1">
        <f>(Table2[[#This Row],[Day High]]/Table2[[#This Row],[Close Price]])-1</f>
        <v>4.9482903656783428E-4</v>
      </c>
      <c r="AE107" s="1">
        <f>(Table2[[#This Row],[Close Price]]/Table2[[#This Row],[Current Week Low]])-1</f>
        <v>0.10431693989071045</v>
      </c>
      <c r="AF107" s="1">
        <f>(Table2[[#This Row],[Current Week High]]/Table2[[#This Row],[Close Price]])-1</f>
        <v>4.9482903656783428E-4</v>
      </c>
      <c r="AG107" s="1">
        <f>(Table2[[#This Row],[Close Price]]/Table2[[#This Row],[Current Month Low]])-1</f>
        <v>0.10431693989071045</v>
      </c>
      <c r="AH107" s="1">
        <f>(Table2[[#This Row],[Current Month High]]/Table2[[#This Row],[Close Price]])-1</f>
        <v>0.14305507447177002</v>
      </c>
      <c r="AI107">
        <v>19.105349101885199</v>
      </c>
      <c r="AJ107">
        <v>119.543726235741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0.26</v>
      </c>
      <c r="AM107" t="s">
        <v>3170</v>
      </c>
      <c r="AN107">
        <v>0.53</v>
      </c>
      <c r="AO107" t="s">
        <v>3170</v>
      </c>
      <c r="AP107">
        <v>2.9484438722343999E-2</v>
      </c>
      <c r="AQ107">
        <f>(Table2[[#This Row],[Sharpe Ratio]]-AVERAGE(Table2[Sharpe Ratio]))/_xlfn.STDEV.P(Table2[Sharpe Ratio])</f>
        <v>-0.33308364380693917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4.7306773812957994</v>
      </c>
      <c r="AS107">
        <f>_xlfn.RANK.AVG(Table2[[#This Row],[1Y Return vs Nifty Z-Score]],Table2[1Y Return vs Nifty Z-Score])</f>
        <v>97</v>
      </c>
      <c r="AT107">
        <f>_xlfn.RANK.AVG(Table2[[#This Row],[6M Return vs Nifty Z-Score]],Table2[6M Return vs Nifty Z-Score])</f>
        <v>15</v>
      </c>
      <c r="AU107">
        <f>_xlfn.RANK.AVG(Table2[[#This Row],[Sharpe Ratio Z-Score]],Table2[Sharpe Ratio Z-Score])</f>
        <v>429</v>
      </c>
      <c r="AV107">
        <f>(Table2[[#This Row],[Rank 1Y]]+Table2[[#This Row],[Rank 6M]]+Table2[[#This Row],[Rank Sharpe]])/3</f>
        <v>180.33333333333334</v>
      </c>
    </row>
    <row r="108" spans="1:48" hidden="1" x14ac:dyDescent="0.3">
      <c r="A108" t="s">
        <v>1189</v>
      </c>
      <c r="B108" t="s">
        <v>1190</v>
      </c>
      <c r="C108" t="s">
        <v>3123</v>
      </c>
      <c r="D108" t="s">
        <v>411</v>
      </c>
      <c r="E108">
        <v>9724.2334668000003</v>
      </c>
      <c r="F108">
        <v>102.87</v>
      </c>
      <c r="G108">
        <v>43.134265659928197</v>
      </c>
      <c r="H108">
        <f>(Table2[[#This Row],[1Y Return vs Nifty]]-AVERAGE(Table2[1Y Return vs Nifty]))/_xlfn.STDEV.P(Table2[1Y Return vs Nifty])</f>
        <v>0.59898686802784962</v>
      </c>
      <c r="I108">
        <v>-8.2630166949209798</v>
      </c>
      <c r="J108">
        <f>(Table2[[#This Row],[1M Return vs Nifty]]-AVERAGE(Table2[1M Return vs Nifty]))/_xlfn.STDEV.P(Table2[1M Return vs Nifty])</f>
        <v>-0.36471759088645728</v>
      </c>
      <c r="K108">
        <v>16.0171322891002</v>
      </c>
      <c r="L108">
        <f>(Table2[[#This Row],[6M Return vs Nifty]]-AVERAGE(Table2[6M Return vs Nifty]))/_xlfn.STDEV.P(Table2[6M Return vs Nifty])</f>
        <v>0.50165074330689574</v>
      </c>
      <c r="M108">
        <v>-4.45280487349343</v>
      </c>
      <c r="N108">
        <f>(Table2[[#This Row],[1W Return vs Nifty]]-AVERAGE(Table2[1W Return vs Nifty]))/_xlfn.STDEV.P(Table2[1W Return vs Nifty])</f>
        <v>-0.4293401347842879</v>
      </c>
      <c r="O108">
        <v>109.11</v>
      </c>
      <c r="P108">
        <v>110.845071127719</v>
      </c>
      <c r="Q108">
        <v>91.321002542262605</v>
      </c>
      <c r="R108">
        <v>45.417477967200703</v>
      </c>
      <c r="S108" s="1">
        <f>(Table2[[#This Row],[Close Price]]-Table2[[#This Row],[20D EMA]])/Table2[[#This Row],[20D EMA]]</f>
        <v>-5.7189991751443452E-2</v>
      </c>
      <c r="T108" s="1">
        <f>(Table2[[#This Row],[Close Price]]-Table2[[#This Row],[50D EMA]])/Table2[[#This Row],[50D EMA]]</f>
        <v>-7.1947909334911936E-2</v>
      </c>
      <c r="U108" s="1">
        <f>(Table2[[#This Row],[Close Price]]-Table2[[#This Row],[200D EMA]])/Table2[[#This Row],[200D EMA]]</f>
        <v>0.12646595127328589</v>
      </c>
      <c r="V108">
        <v>0.47329406335512803</v>
      </c>
      <c r="W108">
        <v>100.91</v>
      </c>
      <c r="X108">
        <v>106.95</v>
      </c>
      <c r="Y108">
        <v>100.91</v>
      </c>
      <c r="Z108">
        <v>111.2</v>
      </c>
      <c r="AA108">
        <v>100.32</v>
      </c>
      <c r="AB108">
        <v>115.3</v>
      </c>
      <c r="AC108" s="1">
        <f>(Table2[[#This Row],[Close Price]]/Table2[[#This Row],[Day Low]])-1</f>
        <v>1.94232484392034E-2</v>
      </c>
      <c r="AD108" s="1">
        <f>(Table2[[#This Row],[Day High]]/Table2[[#This Row],[Close Price]])-1</f>
        <v>3.9661708953047548E-2</v>
      </c>
      <c r="AE108" s="1">
        <f>(Table2[[#This Row],[Close Price]]/Table2[[#This Row],[Current Week Low]])-1</f>
        <v>1.94232484392034E-2</v>
      </c>
      <c r="AF108" s="1">
        <f>(Table2[[#This Row],[Current Week High]]/Table2[[#This Row],[Close Price]])-1</f>
        <v>8.0975989112471947E-2</v>
      </c>
      <c r="AG108" s="1">
        <f>(Table2[[#This Row],[Close Price]]/Table2[[#This Row],[Current Month Low]])-1</f>
        <v>2.5418660287081396E-2</v>
      </c>
      <c r="AH108" s="1">
        <f>(Table2[[#This Row],[Current Month High]]/Table2[[#This Row],[Close Price]])-1</f>
        <v>0.1208321182074461</v>
      </c>
      <c r="AI108">
        <v>41.469816272965801</v>
      </c>
      <c r="AJ108">
        <v>73.152667901026703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-0.02</v>
      </c>
      <c r="AM108" t="s">
        <v>3169</v>
      </c>
      <c r="AN108">
        <v>-1.0900000000000001</v>
      </c>
      <c r="AO108" t="s">
        <v>3169</v>
      </c>
      <c r="AP108">
        <v>0.10343411698327901</v>
      </c>
      <c r="AQ108">
        <f>(Table2[[#This Row],[Sharpe Ratio]]-AVERAGE(Table2[Sharpe Ratio]))/_xlfn.STDEV.P(Table2[Sharpe Ratio])</f>
        <v>0.53046731201353914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151</v>
      </c>
      <c r="AT108">
        <f>_xlfn.RANK.AVG(Table2[[#This Row],[6M Return vs Nifty Z-Score]],Table2[6M Return vs Nifty Z-Score])</f>
        <v>174</v>
      </c>
      <c r="AU108">
        <f>_xlfn.RANK.AVG(Table2[[#This Row],[Sharpe Ratio Z-Score]],Table2[Sharpe Ratio Z-Score])</f>
        <v>216</v>
      </c>
      <c r="AV108">
        <f>(Table2[[#This Row],[Rank 1Y]]+Table2[[#This Row],[Rank 6M]]+Table2[[#This Row],[Rank Sharpe]])/3</f>
        <v>180.33333333333334</v>
      </c>
    </row>
    <row r="109" spans="1:48" hidden="1" x14ac:dyDescent="0.3">
      <c r="A109" t="s">
        <v>49</v>
      </c>
      <c r="B109" t="s">
        <v>50</v>
      </c>
      <c r="C109" t="s">
        <v>3127</v>
      </c>
      <c r="D109" t="s">
        <v>51</v>
      </c>
      <c r="E109">
        <v>430752.60716409999</v>
      </c>
      <c r="F109">
        <v>1795.3</v>
      </c>
      <c r="G109">
        <v>28.427445226345899</v>
      </c>
      <c r="H109">
        <f>(Table2[[#This Row],[1Y Return vs Nifty]]-AVERAGE(Table2[1Y Return vs Nifty]))/_xlfn.STDEV.P(Table2[1Y Return vs Nifty])</f>
        <v>0.30483309120613833</v>
      </c>
      <c r="I109">
        <v>-3.70342508995172</v>
      </c>
      <c r="J109">
        <f>(Table2[[#This Row],[1M Return vs Nifty]]-AVERAGE(Table2[1M Return vs Nifty]))/_xlfn.STDEV.P(Table2[1M Return vs Nifty])</f>
        <v>8.586192014782823E-2</v>
      </c>
      <c r="K109">
        <v>10.836345515937699</v>
      </c>
      <c r="L109">
        <f>(Table2[[#This Row],[6M Return vs Nifty]]-AVERAGE(Table2[6M Return vs Nifty]))/_xlfn.STDEV.P(Table2[6M Return vs Nifty])</f>
        <v>0.32865339372528768</v>
      </c>
      <c r="M109">
        <v>-2.57896036452073</v>
      </c>
      <c r="N109">
        <f>(Table2[[#This Row],[1W Return vs Nifty]]-AVERAGE(Table2[1W Return vs Nifty]))/_xlfn.STDEV.P(Table2[1W Return vs Nifty])</f>
        <v>2.435456641870741E-2</v>
      </c>
      <c r="O109">
        <v>1810.7</v>
      </c>
      <c r="P109">
        <v>1821.8684731895701</v>
      </c>
      <c r="Q109">
        <v>1649.4666560096</v>
      </c>
      <c r="R109">
        <v>48.445949435052199</v>
      </c>
      <c r="S109" s="1">
        <f>(Table2[[#This Row],[Close Price]]-Table2[[#This Row],[20D EMA]])/Table2[[#This Row],[20D EMA]]</f>
        <v>-8.5049980670459432E-3</v>
      </c>
      <c r="T109" s="1">
        <f>(Table2[[#This Row],[Close Price]]-Table2[[#This Row],[50D EMA]])/Table2[[#This Row],[50D EMA]]</f>
        <v>-1.4583090700865099E-2</v>
      </c>
      <c r="U109" s="1">
        <f>(Table2[[#This Row],[Close Price]]-Table2[[#This Row],[200D EMA]])/Table2[[#This Row],[200D EMA]]</f>
        <v>8.8412423166650059E-2</v>
      </c>
      <c r="V109">
        <v>0.90746867092993999</v>
      </c>
      <c r="W109">
        <v>1768.05</v>
      </c>
      <c r="X109">
        <v>1814.95</v>
      </c>
      <c r="Y109">
        <v>1730</v>
      </c>
      <c r="Z109">
        <v>1814.95</v>
      </c>
      <c r="AA109">
        <v>1730</v>
      </c>
      <c r="AB109">
        <v>1864.95</v>
      </c>
      <c r="AC109" s="1">
        <f>(Table2[[#This Row],[Close Price]]/Table2[[#This Row],[Day Low]])-1</f>
        <v>1.5412460054862631E-2</v>
      </c>
      <c r="AD109" s="1">
        <f>(Table2[[#This Row],[Day High]]/Table2[[#This Row],[Close Price]])-1</f>
        <v>1.094524591990198E-2</v>
      </c>
      <c r="AE109" s="1">
        <f>(Table2[[#This Row],[Close Price]]/Table2[[#This Row],[Current Week Low]])-1</f>
        <v>3.7745664739884388E-2</v>
      </c>
      <c r="AF109" s="1">
        <f>(Table2[[#This Row],[Current Week High]]/Table2[[#This Row],[Close Price]])-1</f>
        <v>1.094524591990198E-2</v>
      </c>
      <c r="AG109" s="1">
        <f>(Table2[[#This Row],[Close Price]]/Table2[[#This Row],[Current Month Low]])-1</f>
        <v>3.7745664739884388E-2</v>
      </c>
      <c r="AH109" s="1">
        <f>(Table2[[#This Row],[Current Month High]]/Table2[[#This Row],[Close Price]])-1</f>
        <v>3.8795744443825608E-2</v>
      </c>
      <c r="AI109">
        <v>9.1934495627471602</v>
      </c>
      <c r="AJ109">
        <v>51.566061629379398</v>
      </c>
      <c r="AK109" t="str">
        <f>IF(AND(Table2[[#This Row],[20D EMA]]&gt;Table2[[#This Row],[50D EMA]],Table2[[#This Row],[50D EMA]]&gt;Table2[[#This Row],[200D EMA]]),"Uptrend","Downtrend/NoTrend")</f>
        <v>Downtrend/NoTrend</v>
      </c>
      <c r="AL109">
        <v>0.04</v>
      </c>
      <c r="AM109" t="s">
        <v>3170</v>
      </c>
      <c r="AN109">
        <v>-0.75</v>
      </c>
      <c r="AO109" t="s">
        <v>3169</v>
      </c>
      <c r="AP109">
        <v>0.14437461970806401</v>
      </c>
      <c r="AQ109">
        <f>(Table2[[#This Row],[Sharpe Ratio]]-AVERAGE(Table2[Sharpe Ratio]))/_xlfn.STDEV.P(Table2[Sharpe Ratio])</f>
        <v>1.0085520189545207</v>
      </c>
      <c r="AR1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9">
        <f>_xlfn.RANK.AVG(Table2[[#This Row],[1Y Return vs Nifty Z-Score]],Table2[1Y Return vs Nifty Z-Score])</f>
        <v>214</v>
      </c>
      <c r="AT109">
        <f>_xlfn.RANK.AVG(Table2[[#This Row],[6M Return vs Nifty Z-Score]],Table2[6M Return vs Nifty Z-Score])</f>
        <v>216</v>
      </c>
      <c r="AU109">
        <f>_xlfn.RANK.AVG(Table2[[#This Row],[Sharpe Ratio Z-Score]],Table2[Sharpe Ratio Z-Score])</f>
        <v>113</v>
      </c>
      <c r="AV109">
        <f>(Table2[[#This Row],[Rank 1Y]]+Table2[[#This Row],[Rank 6M]]+Table2[[#This Row],[Rank Sharpe]])/3</f>
        <v>181</v>
      </c>
    </row>
    <row r="110" spans="1:48" x14ac:dyDescent="0.3">
      <c r="A110" t="s">
        <v>662</v>
      </c>
      <c r="B110" t="s">
        <v>663</v>
      </c>
      <c r="C110" t="s">
        <v>3126</v>
      </c>
      <c r="D110" t="s">
        <v>48</v>
      </c>
      <c r="E110">
        <v>26598.704000000002</v>
      </c>
      <c r="F110">
        <v>999.2</v>
      </c>
      <c r="G110">
        <v>45.576228835312101</v>
      </c>
      <c r="H110">
        <f>(Table2[[#This Row],[1Y Return vs Nifty]]-AVERAGE(Table2[1Y Return vs Nifty]))/_xlfn.STDEV.P(Table2[1Y Return vs Nifty])</f>
        <v>0.64782901539360394</v>
      </c>
      <c r="I110">
        <v>3.3213253571451902</v>
      </c>
      <c r="J110">
        <f>(Table2[[#This Row],[1M Return vs Nifty]]-AVERAGE(Table2[1M Return vs Nifty]))/_xlfn.STDEV.P(Table2[1M Return vs Nifty])</f>
        <v>0.78004878945893275</v>
      </c>
      <c r="K110">
        <v>19.1678906167542</v>
      </c>
      <c r="L110">
        <f>(Table2[[#This Row],[6M Return vs Nifty]]-AVERAGE(Table2[6M Return vs Nifty]))/_xlfn.STDEV.P(Table2[6M Return vs Nifty])</f>
        <v>0.60686118020036273</v>
      </c>
      <c r="M110">
        <v>-2.96365722729182</v>
      </c>
      <c r="N110">
        <f>(Table2[[#This Row],[1W Return vs Nifty]]-AVERAGE(Table2[1W Return vs Nifty]))/_xlfn.STDEV.P(Table2[1W Return vs Nifty])</f>
        <v>-6.8788128918561994E-2</v>
      </c>
      <c r="O110">
        <v>988.13</v>
      </c>
      <c r="P110">
        <v>972.15114740925003</v>
      </c>
      <c r="Q110">
        <v>855.50121989762295</v>
      </c>
      <c r="R110">
        <v>53.275395179790699</v>
      </c>
      <c r="S110" s="1">
        <f>(Table2[[#This Row],[Close Price]]-Table2[[#This Row],[20D EMA]])/Table2[[#This Row],[20D EMA]]</f>
        <v>1.1202979365063353E-2</v>
      </c>
      <c r="T110" s="1">
        <f>(Table2[[#This Row],[Close Price]]-Table2[[#This Row],[50D EMA]])/Table2[[#This Row],[50D EMA]]</f>
        <v>2.7823711017401248E-2</v>
      </c>
      <c r="U110" s="1">
        <f>(Table2[[#This Row],[Close Price]]-Table2[[#This Row],[200D EMA]])/Table2[[#This Row],[200D EMA]]</f>
        <v>0.16797028076660533</v>
      </c>
      <c r="V110">
        <v>0.38836277817151799</v>
      </c>
      <c r="W110">
        <v>988.05</v>
      </c>
      <c r="X110">
        <v>1027.9000000000001</v>
      </c>
      <c r="Y110">
        <v>979.25</v>
      </c>
      <c r="Z110">
        <v>1037.95</v>
      </c>
      <c r="AA110">
        <v>941.05</v>
      </c>
      <c r="AB110">
        <v>1075</v>
      </c>
      <c r="AC110" s="1">
        <f>(Table2[[#This Row],[Close Price]]/Table2[[#This Row],[Day Low]])-1</f>
        <v>1.1284854005364275E-2</v>
      </c>
      <c r="AD110" s="1">
        <f>(Table2[[#This Row],[Day High]]/Table2[[#This Row],[Close Price]])-1</f>
        <v>2.8722978382706099E-2</v>
      </c>
      <c r="AE110" s="1">
        <f>(Table2[[#This Row],[Close Price]]/Table2[[#This Row],[Current Week Low]])-1</f>
        <v>2.0372734235384327E-2</v>
      </c>
      <c r="AF110" s="1">
        <f>(Table2[[#This Row],[Current Week High]]/Table2[[#This Row],[Close Price]])-1</f>
        <v>3.8781024819855903E-2</v>
      </c>
      <c r="AG110" s="1">
        <f>(Table2[[#This Row],[Close Price]]/Table2[[#This Row],[Current Month Low]])-1</f>
        <v>6.1792678391158873E-2</v>
      </c>
      <c r="AH110" s="1">
        <f>(Table2[[#This Row],[Current Month High]]/Table2[[#This Row],[Close Price]])-1</f>
        <v>7.5860688550840605E-2</v>
      </c>
      <c r="AI110">
        <v>7.5860688550840596</v>
      </c>
      <c r="AJ110">
        <v>76.490329417998694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0.18</v>
      </c>
      <c r="AM110" t="s">
        <v>3170</v>
      </c>
      <c r="AN110">
        <v>3.15</v>
      </c>
      <c r="AO110" t="s">
        <v>3170</v>
      </c>
      <c r="AP110">
        <v>8.8519604616302996E-2</v>
      </c>
      <c r="AQ110">
        <f>(Table2[[#This Row],[Sharpe Ratio]]-AVERAGE(Table2[Sharpe Ratio]))/_xlfn.STDEV.P(Table2[Sharpe Ratio])</f>
        <v>0.35630237021821792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2.3222532263525553</v>
      </c>
      <c r="AS110">
        <f>_xlfn.RANK.AVG(Table2[[#This Row],[1Y Return vs Nifty Z-Score]],Table2[1Y Return vs Nifty Z-Score])</f>
        <v>137</v>
      </c>
      <c r="AT110">
        <f>_xlfn.RANK.AVG(Table2[[#This Row],[6M Return vs Nifty Z-Score]],Table2[6M Return vs Nifty Z-Score])</f>
        <v>154</v>
      </c>
      <c r="AU110">
        <f>_xlfn.RANK.AVG(Table2[[#This Row],[Sharpe Ratio Z-Score]],Table2[Sharpe Ratio Z-Score])</f>
        <v>255</v>
      </c>
      <c r="AV110">
        <f>(Table2[[#This Row],[Rank 1Y]]+Table2[[#This Row],[Rank 6M]]+Table2[[#This Row],[Rank Sharpe]])/3</f>
        <v>182</v>
      </c>
    </row>
    <row r="111" spans="1:48" x14ac:dyDescent="0.3">
      <c r="A111" t="s">
        <v>253</v>
      </c>
      <c r="B111" t="s">
        <v>254</v>
      </c>
      <c r="C111" t="s">
        <v>3127</v>
      </c>
      <c r="D111" t="s">
        <v>248</v>
      </c>
      <c r="E111">
        <v>97208.344639734903</v>
      </c>
      <c r="F111">
        <v>999.95</v>
      </c>
      <c r="G111">
        <v>39.910758281268599</v>
      </c>
      <c r="H111">
        <f>(Table2[[#This Row],[1Y Return vs Nifty]]-AVERAGE(Table2[1Y Return vs Nifty]))/_xlfn.STDEV.P(Table2[1Y Return vs Nifty])</f>
        <v>0.53451291362502085</v>
      </c>
      <c r="I111">
        <v>6.3154915970335397</v>
      </c>
      <c r="J111">
        <f>(Table2[[#This Row],[1M Return vs Nifty]]-AVERAGE(Table2[1M Return vs Nifty]))/_xlfn.STDEV.P(Table2[1M Return vs Nifty])</f>
        <v>1.0759327363575832</v>
      </c>
      <c r="K111">
        <v>13.488482261735699</v>
      </c>
      <c r="L111">
        <f>(Table2[[#This Row],[6M Return vs Nifty]]-AVERAGE(Table2[6M Return vs Nifty]))/_xlfn.STDEV.P(Table2[6M Return vs Nifty])</f>
        <v>0.41721380893631027</v>
      </c>
      <c r="M111">
        <v>-5.8509459555686103</v>
      </c>
      <c r="N111">
        <f>(Table2[[#This Row],[1W Return vs Nifty]]-AVERAGE(Table2[1W Return vs Nifty]))/_xlfn.STDEV.P(Table2[1W Return vs Nifty])</f>
        <v>-0.76785765714770449</v>
      </c>
      <c r="O111">
        <v>1004.08</v>
      </c>
      <c r="P111">
        <v>976.67994306254195</v>
      </c>
      <c r="Q111">
        <v>873.04193630645398</v>
      </c>
      <c r="R111">
        <v>45.004990463658203</v>
      </c>
      <c r="S111" s="1">
        <f>(Table2[[#This Row],[Close Price]]-Table2[[#This Row],[20D EMA]])/Table2[[#This Row],[20D EMA]]</f>
        <v>-4.1132180702732803E-3</v>
      </c>
      <c r="T111" s="1">
        <f>(Table2[[#This Row],[Close Price]]-Table2[[#This Row],[50D EMA]])/Table2[[#This Row],[50D EMA]]</f>
        <v>2.3825672988114173E-2</v>
      </c>
      <c r="U111" s="1">
        <f>(Table2[[#This Row],[Close Price]]-Table2[[#This Row],[200D EMA]])/Table2[[#This Row],[200D EMA]]</f>
        <v>0.14536307869751514</v>
      </c>
      <c r="V111">
        <v>0.80085664802312395</v>
      </c>
      <c r="W111">
        <v>936.25</v>
      </c>
      <c r="X111">
        <v>1007</v>
      </c>
      <c r="Y111">
        <v>936.25</v>
      </c>
      <c r="Z111">
        <v>1058.8499999999999</v>
      </c>
      <c r="AA111">
        <v>936.25</v>
      </c>
      <c r="AB111">
        <v>1109</v>
      </c>
      <c r="AC111" s="1">
        <f>(Table2[[#This Row],[Close Price]]/Table2[[#This Row],[Day Low]])-1</f>
        <v>6.8037383177570243E-2</v>
      </c>
      <c r="AD111" s="1">
        <f>(Table2[[#This Row],[Day High]]/Table2[[#This Row],[Close Price]])-1</f>
        <v>7.0503525176257575E-3</v>
      </c>
      <c r="AE111" s="1">
        <f>(Table2[[#This Row],[Close Price]]/Table2[[#This Row],[Current Week Low]])-1</f>
        <v>6.8037383177570243E-2</v>
      </c>
      <c r="AF111" s="1">
        <f>(Table2[[#This Row],[Current Week High]]/Table2[[#This Row],[Close Price]])-1</f>
        <v>5.8902945147257135E-2</v>
      </c>
      <c r="AG111" s="1">
        <f>(Table2[[#This Row],[Close Price]]/Table2[[#This Row],[Current Month Low]])-1</f>
        <v>6.8037383177570243E-2</v>
      </c>
      <c r="AH111" s="1">
        <f>(Table2[[#This Row],[Current Month High]]/Table2[[#This Row],[Close Price]])-1</f>
        <v>0.10905545277263862</v>
      </c>
      <c r="AI111">
        <v>11.8055902795139</v>
      </c>
      <c r="AJ111">
        <v>66.894767587415501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</v>
      </c>
      <c r="AM111" t="s">
        <v>3170</v>
      </c>
      <c r="AN111">
        <v>-3.54</v>
      </c>
      <c r="AO111" t="s">
        <v>3169</v>
      </c>
      <c r="AP111">
        <v>0.114442933490413</v>
      </c>
      <c r="AQ111">
        <f>(Table2[[#This Row],[Sharpe Ratio]]-AVERAGE(Table2[Sharpe Ratio]))/_xlfn.STDEV.P(Table2[Sharpe Ratio])</f>
        <v>0.65902330090700079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1.9188251026782108</v>
      </c>
      <c r="AS111">
        <f>_xlfn.RANK.AVG(Table2[[#This Row],[1Y Return vs Nifty Z-Score]],Table2[1Y Return vs Nifty Z-Score])</f>
        <v>170</v>
      </c>
      <c r="AT111">
        <f>_xlfn.RANK.AVG(Table2[[#This Row],[6M Return vs Nifty Z-Score]],Table2[6M Return vs Nifty Z-Score])</f>
        <v>194</v>
      </c>
      <c r="AU111">
        <f>_xlfn.RANK.AVG(Table2[[#This Row],[Sharpe Ratio Z-Score]],Table2[Sharpe Ratio Z-Score])</f>
        <v>185</v>
      </c>
      <c r="AV111">
        <f>(Table2[[#This Row],[Rank 1Y]]+Table2[[#This Row],[Rank 6M]]+Table2[[#This Row],[Rank Sharpe]])/3</f>
        <v>183</v>
      </c>
    </row>
    <row r="112" spans="1:48" hidden="1" x14ac:dyDescent="0.3">
      <c r="A112" t="s">
        <v>344</v>
      </c>
      <c r="B112" t="s">
        <v>345</v>
      </c>
      <c r="C112" t="s">
        <v>3136</v>
      </c>
      <c r="D112" t="s">
        <v>134</v>
      </c>
      <c r="E112">
        <v>70254.254490359905</v>
      </c>
      <c r="F112">
        <v>1631.05</v>
      </c>
      <c r="G112">
        <v>61.4915010460074</v>
      </c>
      <c r="H112">
        <f>(Table2[[#This Row],[1Y Return vs Nifty]]-AVERAGE(Table2[1Y Return vs Nifty]))/_xlfn.STDEV.P(Table2[1Y Return vs Nifty])</f>
        <v>0.9661532548894225</v>
      </c>
      <c r="I112">
        <v>-2.4376827696214001</v>
      </c>
      <c r="J112">
        <f>(Table2[[#This Row],[1M Return vs Nifty]]-AVERAGE(Table2[1M Return vs Nifty]))/_xlfn.STDEV.P(Table2[1M Return vs Nifty])</f>
        <v>0.2109427618548527</v>
      </c>
      <c r="K112">
        <v>-4.0796456580090297</v>
      </c>
      <c r="L112">
        <f>(Table2[[#This Row],[6M Return vs Nifty]]-AVERAGE(Table2[6M Return vs Nifty]))/_xlfn.STDEV.P(Table2[6M Return vs Nifty])</f>
        <v>-0.16942287392629052</v>
      </c>
      <c r="M112">
        <v>3.8604318426545201</v>
      </c>
      <c r="N112">
        <f>(Table2[[#This Row],[1W Return vs Nifty]]-AVERAGE(Table2[1W Return vs Nifty]))/_xlfn.STDEV.P(Table2[1W Return vs Nifty])</f>
        <v>1.5834583817960775</v>
      </c>
      <c r="O112">
        <v>1631.58</v>
      </c>
      <c r="P112">
        <v>1696.8559569726399</v>
      </c>
      <c r="Q112">
        <v>1559.7749378461001</v>
      </c>
      <c r="R112">
        <v>53.843585039584298</v>
      </c>
      <c r="S112" s="1">
        <f>(Table2[[#This Row],[Close Price]]-Table2[[#This Row],[20D EMA]])/Table2[[#This Row],[20D EMA]]</f>
        <v>-3.2483850010417675E-4</v>
      </c>
      <c r="T112" s="1">
        <f>(Table2[[#This Row],[Close Price]]-Table2[[#This Row],[50D EMA]])/Table2[[#This Row],[50D EMA]]</f>
        <v>-3.8781109676536314E-2</v>
      </c>
      <c r="U112" s="1">
        <f>(Table2[[#This Row],[Close Price]]-Table2[[#This Row],[200D EMA]])/Table2[[#This Row],[200D EMA]]</f>
        <v>4.5695734957970212E-2</v>
      </c>
      <c r="V112">
        <v>0.47214391293305802</v>
      </c>
      <c r="W112">
        <v>1598.05</v>
      </c>
      <c r="X112">
        <v>1651.9</v>
      </c>
      <c r="Y112">
        <v>1526.05</v>
      </c>
      <c r="Z112">
        <v>1655.05</v>
      </c>
      <c r="AA112">
        <v>1505.95</v>
      </c>
      <c r="AB112">
        <v>1713</v>
      </c>
      <c r="AC112" s="1">
        <f>(Table2[[#This Row],[Close Price]]/Table2[[#This Row],[Day Low]])-1</f>
        <v>2.0650167391508489E-2</v>
      </c>
      <c r="AD112" s="1">
        <f>(Table2[[#This Row],[Day High]]/Table2[[#This Row],[Close Price]])-1</f>
        <v>1.2783176481407699E-2</v>
      </c>
      <c r="AE112" s="1">
        <f>(Table2[[#This Row],[Close Price]]/Table2[[#This Row],[Current Week Low]])-1</f>
        <v>6.8805085023426527E-2</v>
      </c>
      <c r="AF112" s="1">
        <f>(Table2[[#This Row],[Current Week High]]/Table2[[#This Row],[Close Price]])-1</f>
        <v>1.4714447748382931E-2</v>
      </c>
      <c r="AG112" s="1">
        <f>(Table2[[#This Row],[Close Price]]/Table2[[#This Row],[Current Month Low]])-1</f>
        <v>8.3070487067963716E-2</v>
      </c>
      <c r="AH112" s="1">
        <f>(Table2[[#This Row],[Current Month High]]/Table2[[#This Row],[Close Price]])-1</f>
        <v>5.0243708040832669E-2</v>
      </c>
      <c r="AI112">
        <v>27.206400784770501</v>
      </c>
      <c r="AJ112">
        <v>82.535952101169499</v>
      </c>
      <c r="AK112" t="str">
        <f>IF(AND(Table2[[#This Row],[20D EMA]]&gt;Table2[[#This Row],[50D EMA]],Table2[[#This Row],[50D EMA]]&gt;Table2[[#This Row],[200D EMA]]),"Uptrend","Downtrend/NoTrend")</f>
        <v>Downtrend/NoTrend</v>
      </c>
      <c r="AL112">
        <v>-0.05</v>
      </c>
      <c r="AM112" t="s">
        <v>3169</v>
      </c>
      <c r="AN112">
        <v>2.4500000000000002</v>
      </c>
      <c r="AO112" t="s">
        <v>3170</v>
      </c>
      <c r="AP112">
        <v>0.15618017193102199</v>
      </c>
      <c r="AQ112">
        <f>(Table2[[#This Row],[Sharpe Ratio]]-AVERAGE(Table2[Sharpe Ratio]))/_xlfn.STDEV.P(Table2[Sharpe Ratio])</f>
        <v>1.1464119278259488</v>
      </c>
      <c r="AR1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2">
        <f>_xlfn.RANK.AVG(Table2[[#This Row],[1Y Return vs Nifty Z-Score]],Table2[1Y Return vs Nifty Z-Score])</f>
        <v>99</v>
      </c>
      <c r="AT112">
        <f>_xlfn.RANK.AVG(Table2[[#This Row],[6M Return vs Nifty Z-Score]],Table2[6M Return vs Nifty Z-Score])</f>
        <v>360</v>
      </c>
      <c r="AU112">
        <f>_xlfn.RANK.AVG(Table2[[#This Row],[Sharpe Ratio Z-Score]],Table2[Sharpe Ratio Z-Score])</f>
        <v>92</v>
      </c>
      <c r="AV112">
        <f>(Table2[[#This Row],[Rank 1Y]]+Table2[[#This Row],[Rank 6M]]+Table2[[#This Row],[Rank Sharpe]])/3</f>
        <v>183.66666666666666</v>
      </c>
    </row>
    <row r="113" spans="1:48" hidden="1" x14ac:dyDescent="0.3">
      <c r="A113" t="s">
        <v>239</v>
      </c>
      <c r="B113" t="s">
        <v>240</v>
      </c>
      <c r="C113" t="s">
        <v>3128</v>
      </c>
      <c r="D113" t="s">
        <v>211</v>
      </c>
      <c r="E113">
        <v>101214.94653820001</v>
      </c>
      <c r="F113">
        <v>34317.550000000003</v>
      </c>
      <c r="G113">
        <v>44.1479728842274</v>
      </c>
      <c r="H113">
        <f>(Table2[[#This Row],[1Y Return vs Nifty]]-AVERAGE(Table2[1Y Return vs Nifty]))/_xlfn.STDEV.P(Table2[1Y Return vs Nifty])</f>
        <v>0.61926220966037349</v>
      </c>
      <c r="I113">
        <v>-5.2062322768978104</v>
      </c>
      <c r="J113">
        <f>(Table2[[#This Row],[1M Return vs Nifty]]-AVERAGE(Table2[1M Return vs Nifty]))/_xlfn.STDEV.P(Table2[1M Return vs Nifty])</f>
        <v>-6.2645706442019541E-2</v>
      </c>
      <c r="K113">
        <v>5.1381742138848203</v>
      </c>
      <c r="L113">
        <f>(Table2[[#This Row],[6M Return vs Nifty]]-AVERAGE(Table2[6M Return vs Nifty]))/_xlfn.STDEV.P(Table2[6M Return vs Nifty])</f>
        <v>0.13837948825911328</v>
      </c>
      <c r="M113">
        <v>-0.67830146232626598</v>
      </c>
      <c r="N113">
        <f>(Table2[[#This Row],[1W Return vs Nifty]]-AVERAGE(Table2[1W Return vs Nifty]))/_xlfn.STDEV.P(Table2[1W Return vs Nifty])</f>
        <v>0.48454156090560879</v>
      </c>
      <c r="O113">
        <v>34910.57</v>
      </c>
      <c r="P113">
        <v>35207.637889943202</v>
      </c>
      <c r="Q113">
        <v>31873.941440713501</v>
      </c>
      <c r="R113">
        <v>44.394745709729101</v>
      </c>
      <c r="S113" s="1">
        <f>(Table2[[#This Row],[Close Price]]-Table2[[#This Row],[20D EMA]])/Table2[[#This Row],[20D EMA]]</f>
        <v>-1.6986832354785292E-2</v>
      </c>
      <c r="T113" s="1">
        <f>(Table2[[#This Row],[Close Price]]-Table2[[#This Row],[50D EMA]])/Table2[[#This Row],[50D EMA]]</f>
        <v>-2.5281102149640265E-2</v>
      </c>
      <c r="U113" s="1">
        <f>(Table2[[#This Row],[Close Price]]-Table2[[#This Row],[200D EMA]])/Table2[[#This Row],[200D EMA]]</f>
        <v>7.6664775325376314E-2</v>
      </c>
      <c r="V113">
        <v>0.99761129036282303</v>
      </c>
      <c r="W113">
        <v>34025</v>
      </c>
      <c r="X113">
        <v>34511.15</v>
      </c>
      <c r="Y113">
        <v>33610</v>
      </c>
      <c r="Z113">
        <v>34829.4</v>
      </c>
      <c r="AA113">
        <v>32830.5</v>
      </c>
      <c r="AB113">
        <v>36772.699999999997</v>
      </c>
      <c r="AC113" s="1">
        <f>(Table2[[#This Row],[Close Price]]/Table2[[#This Row],[Day Low]])-1</f>
        <v>8.598089639970663E-3</v>
      </c>
      <c r="AD113" s="1">
        <f>(Table2[[#This Row],[Day High]]/Table2[[#This Row],[Close Price]])-1</f>
        <v>5.6414283653698494E-3</v>
      </c>
      <c r="AE113" s="1">
        <f>(Table2[[#This Row],[Close Price]]/Table2[[#This Row],[Current Week Low]])-1</f>
        <v>2.1051770306456552E-2</v>
      </c>
      <c r="AF113" s="1">
        <f>(Table2[[#This Row],[Current Week High]]/Table2[[#This Row],[Close Price]])-1</f>
        <v>1.49151090331332E-2</v>
      </c>
      <c r="AG113" s="1">
        <f>(Table2[[#This Row],[Close Price]]/Table2[[#This Row],[Current Month Low]])-1</f>
        <v>4.5294771630039143E-2</v>
      </c>
      <c r="AH113" s="1">
        <f>(Table2[[#This Row],[Current Month High]]/Table2[[#This Row],[Close Price]])-1</f>
        <v>7.1542111834906441E-2</v>
      </c>
      <c r="AI113">
        <v>13.903236099313601</v>
      </c>
      <c r="AJ113">
        <v>66.468429618167306</v>
      </c>
      <c r="AK113" t="str">
        <f>IF(AND(Table2[[#This Row],[20D EMA]]&gt;Table2[[#This Row],[50D EMA]],Table2[[#This Row],[50D EMA]]&gt;Table2[[#This Row],[200D EMA]]),"Uptrend","Downtrend/NoTrend")</f>
        <v>Downtrend/NoTrend</v>
      </c>
      <c r="AL113">
        <v>0.17</v>
      </c>
      <c r="AM113" t="s">
        <v>3170</v>
      </c>
      <c r="AN113">
        <v>-2.9</v>
      </c>
      <c r="AO113" t="s">
        <v>3169</v>
      </c>
      <c r="AP113">
        <v>0.12684141673621099</v>
      </c>
      <c r="AQ113">
        <f>(Table2[[#This Row],[Sharpe Ratio]]-AVERAGE(Table2[Sharpe Ratio]))/_xlfn.STDEV.P(Table2[Sharpe Ratio])</f>
        <v>0.80380719056577465</v>
      </c>
      <c r="AR1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3">
        <f>_xlfn.RANK.AVG(Table2[[#This Row],[1Y Return vs Nifty Z-Score]],Table2[1Y Return vs Nifty Z-Score])</f>
        <v>147</v>
      </c>
      <c r="AT113">
        <f>_xlfn.RANK.AVG(Table2[[#This Row],[6M Return vs Nifty Z-Score]],Table2[6M Return vs Nifty Z-Score])</f>
        <v>259</v>
      </c>
      <c r="AU113">
        <f>_xlfn.RANK.AVG(Table2[[#This Row],[Sharpe Ratio Z-Score]],Table2[Sharpe Ratio Z-Score])</f>
        <v>146</v>
      </c>
      <c r="AV113">
        <f>(Table2[[#This Row],[Rank 1Y]]+Table2[[#This Row],[Rank 6M]]+Table2[[#This Row],[Rank Sharpe]])/3</f>
        <v>184</v>
      </c>
    </row>
    <row r="114" spans="1:48" hidden="1" x14ac:dyDescent="0.3">
      <c r="A114" t="s">
        <v>214</v>
      </c>
      <c r="B114" t="s">
        <v>215</v>
      </c>
      <c r="C114" t="s">
        <v>3128</v>
      </c>
      <c r="D114" t="s">
        <v>88</v>
      </c>
      <c r="E114">
        <v>114613.16632244999</v>
      </c>
      <c r="F114">
        <v>2414.25</v>
      </c>
      <c r="G114">
        <v>16.651019233461099</v>
      </c>
      <c r="H114">
        <f>(Table2[[#This Row],[1Y Return vs Nifty]]-AVERAGE(Table2[1Y Return vs Nifty]))/_xlfn.STDEV.P(Table2[1Y Return vs Nifty])</f>
        <v>6.9290663873689248E-2</v>
      </c>
      <c r="I114">
        <v>-10.807539772662301</v>
      </c>
      <c r="J114">
        <f>(Table2[[#This Row],[1M Return vs Nifty]]-AVERAGE(Table2[1M Return vs Nifty]))/_xlfn.STDEV.P(Table2[1M Return vs Nifty])</f>
        <v>-0.61616773456481189</v>
      </c>
      <c r="K114">
        <v>6.8997098942686597</v>
      </c>
      <c r="L114">
        <f>(Table2[[#This Row],[6M Return vs Nifty]]-AVERAGE(Table2[6M Return vs Nifty]))/_xlfn.STDEV.P(Table2[6M Return vs Nifty])</f>
        <v>0.19720086370703899</v>
      </c>
      <c r="M114">
        <v>-2.4055516594891602</v>
      </c>
      <c r="N114">
        <f>(Table2[[#This Row],[1W Return vs Nifty]]-AVERAGE(Table2[1W Return vs Nifty]))/_xlfn.STDEV.P(Table2[1W Return vs Nifty])</f>
        <v>6.6340232912683622E-2</v>
      </c>
      <c r="O114">
        <v>2475.09</v>
      </c>
      <c r="P114">
        <v>2564.0202957889201</v>
      </c>
      <c r="Q114">
        <v>2372.9913010096898</v>
      </c>
      <c r="R114">
        <v>41.368572868569402</v>
      </c>
      <c r="S114" s="1">
        <f>(Table2[[#This Row],[Close Price]]-Table2[[#This Row],[20D EMA]])/Table2[[#This Row],[20D EMA]]</f>
        <v>-2.4580924330024422E-2</v>
      </c>
      <c r="T114" s="1">
        <f>(Table2[[#This Row],[Close Price]]-Table2[[#This Row],[50D EMA]])/Table2[[#This Row],[50D EMA]]</f>
        <v>-5.8412289495094437E-2</v>
      </c>
      <c r="U114" s="1">
        <f>(Table2[[#This Row],[Close Price]]-Table2[[#This Row],[200D EMA]])/Table2[[#This Row],[200D EMA]]</f>
        <v>1.7386788975060699E-2</v>
      </c>
      <c r="V114">
        <v>0.55771562892405302</v>
      </c>
      <c r="W114">
        <v>2361</v>
      </c>
      <c r="X114">
        <v>2425.3000000000002</v>
      </c>
      <c r="Y114">
        <v>2361</v>
      </c>
      <c r="Z114">
        <v>2469.9</v>
      </c>
      <c r="AA114">
        <v>2356.9499999999998</v>
      </c>
      <c r="AB114">
        <v>2525</v>
      </c>
      <c r="AC114" s="1">
        <f>(Table2[[#This Row],[Close Price]]/Table2[[#This Row],[Day Low]])-1</f>
        <v>2.2554002541296025E-2</v>
      </c>
      <c r="AD114" s="1">
        <f>(Table2[[#This Row],[Day High]]/Table2[[#This Row],[Close Price]])-1</f>
        <v>4.5769907838875135E-3</v>
      </c>
      <c r="AE114" s="1">
        <f>(Table2[[#This Row],[Close Price]]/Table2[[#This Row],[Current Week Low]])-1</f>
        <v>2.2554002541296025E-2</v>
      </c>
      <c r="AF114" s="1">
        <f>(Table2[[#This Row],[Current Week High]]/Table2[[#This Row],[Close Price]])-1</f>
        <v>2.3050636843740424E-2</v>
      </c>
      <c r="AG114" s="1">
        <f>(Table2[[#This Row],[Close Price]]/Table2[[#This Row],[Current Month Low]])-1</f>
        <v>2.431107999745441E-2</v>
      </c>
      <c r="AH114" s="1">
        <f>(Table2[[#This Row],[Current Month High]]/Table2[[#This Row],[Close Price]])-1</f>
        <v>4.5873459666563088E-2</v>
      </c>
      <c r="AI114">
        <v>22.5225225225225</v>
      </c>
      <c r="AJ114">
        <v>39.993041663042497</v>
      </c>
      <c r="AK114" t="str">
        <f>IF(AND(Table2[[#This Row],[20D EMA]]&gt;Table2[[#This Row],[50D EMA]],Table2[[#This Row],[50D EMA]]&gt;Table2[[#This Row],[200D EMA]]),"Uptrend","Downtrend/NoTrend")</f>
        <v>Downtrend/NoTrend</v>
      </c>
      <c r="AL114">
        <v>-0.04</v>
      </c>
      <c r="AM114" t="s">
        <v>3169</v>
      </c>
      <c r="AN114">
        <v>0.09</v>
      </c>
      <c r="AO114" t="s">
        <v>3170</v>
      </c>
      <c r="AP114">
        <v>0.20836647184179699</v>
      </c>
      <c r="AQ114">
        <f>(Table2[[#This Row],[Sharpe Ratio]]-AVERAGE(Table2[Sharpe Ratio]))/_xlfn.STDEV.P(Table2[Sharpe Ratio])</f>
        <v>1.755819977035683</v>
      </c>
      <c r="AR1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4">
        <f>_xlfn.RANK.AVG(Table2[[#This Row],[1Y Return vs Nifty Z-Score]],Table2[1Y Return vs Nifty Z-Score])</f>
        <v>284</v>
      </c>
      <c r="AT114">
        <f>_xlfn.RANK.AVG(Table2[[#This Row],[6M Return vs Nifty Z-Score]],Table2[6M Return vs Nifty Z-Score])</f>
        <v>247</v>
      </c>
      <c r="AU114">
        <f>_xlfn.RANK.AVG(Table2[[#This Row],[Sharpe Ratio Z-Score]],Table2[Sharpe Ratio Z-Score])</f>
        <v>23</v>
      </c>
      <c r="AV114">
        <f>(Table2[[#This Row],[Rank 1Y]]+Table2[[#This Row],[Rank 6M]]+Table2[[#This Row],[Rank Sharpe]])/3</f>
        <v>184.66666666666666</v>
      </c>
    </row>
    <row r="115" spans="1:48" hidden="1" x14ac:dyDescent="0.3">
      <c r="A115" t="s">
        <v>540</v>
      </c>
      <c r="B115" t="s">
        <v>541</v>
      </c>
      <c r="C115" t="s">
        <v>3129</v>
      </c>
      <c r="D115" t="s">
        <v>150</v>
      </c>
      <c r="E115">
        <v>36239.747776215001</v>
      </c>
      <c r="F115">
        <v>261.35000000000002</v>
      </c>
      <c r="G115">
        <v>38.348916504114698</v>
      </c>
      <c r="H115">
        <f>(Table2[[#This Row],[1Y Return vs Nifty]]-AVERAGE(Table2[1Y Return vs Nifty]))/_xlfn.STDEV.P(Table2[1Y Return vs Nifty])</f>
        <v>0.50327423361103996</v>
      </c>
      <c r="I115">
        <v>0.79003822767490794</v>
      </c>
      <c r="J115">
        <f>(Table2[[#This Row],[1M Return vs Nifty]]-AVERAGE(Table2[1M Return vs Nifty]))/_xlfn.STDEV.P(Table2[1M Return vs Nifty])</f>
        <v>0.52990662412967848</v>
      </c>
      <c r="K115">
        <v>2.58193850738007</v>
      </c>
      <c r="L115">
        <f>(Table2[[#This Row],[6M Return vs Nifty]]-AVERAGE(Table2[6M Return vs Nifty]))/_xlfn.STDEV.P(Table2[6M Return vs Nifty])</f>
        <v>5.3021410134379755E-2</v>
      </c>
      <c r="M115">
        <v>7.69564194764473</v>
      </c>
      <c r="N115">
        <f>(Table2[[#This Row],[1W Return vs Nifty]]-AVERAGE(Table2[1W Return vs Nifty]))/_xlfn.STDEV.P(Table2[1W Return vs Nifty])</f>
        <v>2.5120383649816471</v>
      </c>
      <c r="O115">
        <v>249.98</v>
      </c>
      <c r="P115">
        <v>257.01969398442498</v>
      </c>
      <c r="Q115">
        <v>242.22114746690201</v>
      </c>
      <c r="R115">
        <v>66.980945974135295</v>
      </c>
      <c r="S115" s="1">
        <f>(Table2[[#This Row],[Close Price]]-Table2[[#This Row],[20D EMA]])/Table2[[#This Row],[20D EMA]]</f>
        <v>4.5483638691095424E-2</v>
      </c>
      <c r="T115" s="1">
        <f>(Table2[[#This Row],[Close Price]]-Table2[[#This Row],[50D EMA]])/Table2[[#This Row],[50D EMA]]</f>
        <v>1.6848148670807528E-2</v>
      </c>
      <c r="U115" s="1">
        <f>(Table2[[#This Row],[Close Price]]-Table2[[#This Row],[200D EMA]])/Table2[[#This Row],[200D EMA]]</f>
        <v>7.897267737826999E-2</v>
      </c>
      <c r="V115">
        <v>0.83841219587000304</v>
      </c>
      <c r="W115">
        <v>251.8</v>
      </c>
      <c r="X115">
        <v>266</v>
      </c>
      <c r="Y115">
        <v>226.25</v>
      </c>
      <c r="Z115">
        <v>266</v>
      </c>
      <c r="AA115">
        <v>226.25</v>
      </c>
      <c r="AB115">
        <v>266</v>
      </c>
      <c r="AC115" s="1">
        <f>(Table2[[#This Row],[Close Price]]/Table2[[#This Row],[Day Low]])-1</f>
        <v>3.7926926131850669E-2</v>
      </c>
      <c r="AD115" s="1">
        <f>(Table2[[#This Row],[Day High]]/Table2[[#This Row],[Close Price]])-1</f>
        <v>1.7792232638224492E-2</v>
      </c>
      <c r="AE115" s="1">
        <f>(Table2[[#This Row],[Close Price]]/Table2[[#This Row],[Current Week Low]])-1</f>
        <v>0.15513812154696138</v>
      </c>
      <c r="AF115" s="1">
        <f>(Table2[[#This Row],[Current Week High]]/Table2[[#This Row],[Close Price]])-1</f>
        <v>1.7792232638224492E-2</v>
      </c>
      <c r="AG115" s="1">
        <f>(Table2[[#This Row],[Close Price]]/Table2[[#This Row],[Current Month Low]])-1</f>
        <v>0.15513812154696138</v>
      </c>
      <c r="AH115" s="1">
        <f>(Table2[[#This Row],[Current Month High]]/Table2[[#This Row],[Close Price]])-1</f>
        <v>1.7792232638224492E-2</v>
      </c>
      <c r="AI115">
        <v>19.303615840826399</v>
      </c>
      <c r="AJ115">
        <v>62.936408977556098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0.14000000000000001</v>
      </c>
      <c r="AM115" t="s">
        <v>3170</v>
      </c>
      <c r="AN115">
        <v>2.73</v>
      </c>
      <c r="AO115" t="s">
        <v>3170</v>
      </c>
      <c r="AP115">
        <v>0.158327795200502</v>
      </c>
      <c r="AQ115">
        <f>(Table2[[#This Row],[Sharpe Ratio]]-AVERAGE(Table2[Sharpe Ratio]))/_xlfn.STDEV.P(Table2[Sharpe Ratio])</f>
        <v>1.1714909027547888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176</v>
      </c>
      <c r="AT115">
        <f>_xlfn.RANK.AVG(Table2[[#This Row],[6M Return vs Nifty Z-Score]],Table2[6M Return vs Nifty Z-Score])</f>
        <v>291</v>
      </c>
      <c r="AU115">
        <f>_xlfn.RANK.AVG(Table2[[#This Row],[Sharpe Ratio Z-Score]],Table2[Sharpe Ratio Z-Score])</f>
        <v>87</v>
      </c>
      <c r="AV115">
        <f>(Table2[[#This Row],[Rank 1Y]]+Table2[[#This Row],[Rank 6M]]+Table2[[#This Row],[Rank Sharpe]])/3</f>
        <v>184.66666666666666</v>
      </c>
    </row>
    <row r="116" spans="1:48" x14ac:dyDescent="0.3">
      <c r="A116" t="s">
        <v>1042</v>
      </c>
      <c r="B116" t="s">
        <v>1043</v>
      </c>
      <c r="C116" t="s">
        <v>3123</v>
      </c>
      <c r="D116" t="s">
        <v>491</v>
      </c>
      <c r="E116">
        <v>12709.773821167901</v>
      </c>
      <c r="F116">
        <v>131.91</v>
      </c>
      <c r="G116">
        <v>38.256244019225299</v>
      </c>
      <c r="H116">
        <f>(Table2[[#This Row],[1Y Return vs Nifty]]-AVERAGE(Table2[1Y Return vs Nifty]))/_xlfn.STDEV.P(Table2[1Y Return vs Nifty])</f>
        <v>0.50142067447085881</v>
      </c>
      <c r="I116">
        <v>-9.0307509798466494</v>
      </c>
      <c r="J116">
        <f>(Table2[[#This Row],[1M Return vs Nifty]]-AVERAGE(Table2[1M Return vs Nifty]))/_xlfn.STDEV.P(Table2[1M Return vs Nifty])</f>
        <v>-0.44058520550550767</v>
      </c>
      <c r="K116">
        <v>54.096318467042998</v>
      </c>
      <c r="L116">
        <f>(Table2[[#This Row],[6M Return vs Nifty]]-AVERAGE(Table2[6M Return vs Nifty]))/_xlfn.STDEV.P(Table2[6M Return vs Nifty])</f>
        <v>1.7731947329444864</v>
      </c>
      <c r="M116">
        <v>-2.0813500992149001E-2</v>
      </c>
      <c r="N116">
        <f>(Table2[[#This Row],[1W Return vs Nifty]]-AVERAGE(Table2[1W Return vs Nifty]))/_xlfn.STDEV.P(Table2[1W Return vs Nifty])</f>
        <v>0.643732359679828</v>
      </c>
      <c r="O116">
        <v>136.85</v>
      </c>
      <c r="P116">
        <v>134.23298679813701</v>
      </c>
      <c r="Q116">
        <v>110.129792020846</v>
      </c>
      <c r="R116">
        <v>42.218660279312402</v>
      </c>
      <c r="S116" s="1">
        <f>(Table2[[#This Row],[Close Price]]-Table2[[#This Row],[20D EMA]])/Table2[[#This Row],[20D EMA]]</f>
        <v>-3.6097917427840687E-2</v>
      </c>
      <c r="T116" s="1">
        <f>(Table2[[#This Row],[Close Price]]-Table2[[#This Row],[50D EMA]])/Table2[[#This Row],[50D EMA]]</f>
        <v>-1.7305632941255908E-2</v>
      </c>
      <c r="U116" s="1">
        <f>(Table2[[#This Row],[Close Price]]-Table2[[#This Row],[200D EMA]])/Table2[[#This Row],[200D EMA]]</f>
        <v>0.19776853819020485</v>
      </c>
      <c r="V116">
        <v>0.33423363537383</v>
      </c>
      <c r="W116">
        <v>132.18</v>
      </c>
      <c r="X116">
        <v>135.99</v>
      </c>
      <c r="Y116">
        <v>125.35</v>
      </c>
      <c r="Z116">
        <v>135.99</v>
      </c>
      <c r="AA116">
        <v>125.35</v>
      </c>
      <c r="AB116">
        <v>151.49</v>
      </c>
      <c r="AC116" s="1">
        <f>(Table2[[#This Row],[Close Price]]/Table2[[#This Row],[Day Low]])-1</f>
        <v>-2.0426690876078624E-3</v>
      </c>
      <c r="AD116" s="1">
        <f>(Table2[[#This Row],[Day High]]/Table2[[#This Row],[Close Price]])-1</f>
        <v>3.0930179667955526E-2</v>
      </c>
      <c r="AE116" s="1">
        <f>(Table2[[#This Row],[Close Price]]/Table2[[#This Row],[Current Week Low]])-1</f>
        <v>5.2333466294375741E-2</v>
      </c>
      <c r="AF116" s="1">
        <f>(Table2[[#This Row],[Current Week High]]/Table2[[#This Row],[Close Price]])-1</f>
        <v>3.0930179667955526E-2</v>
      </c>
      <c r="AG116" s="1">
        <f>(Table2[[#This Row],[Close Price]]/Table2[[#This Row],[Current Month Low]])-1</f>
        <v>5.2333466294375741E-2</v>
      </c>
      <c r="AH116" s="1">
        <f>(Table2[[#This Row],[Current Month High]]/Table2[[#This Row],[Close Price]])-1</f>
        <v>0.14843453870062939</v>
      </c>
      <c r="AI116">
        <v>27.928132817830299</v>
      </c>
      <c r="AJ116">
        <v>91.173913043478194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0.14000000000000001</v>
      </c>
      <c r="AM116" t="s">
        <v>3170</v>
      </c>
      <c r="AN116">
        <v>-1.8</v>
      </c>
      <c r="AO116" t="s">
        <v>3169</v>
      </c>
      <c r="AP116">
        <v>6.0965525845242001E-2</v>
      </c>
      <c r="AQ116">
        <f>(Table2[[#This Row],[Sharpe Ratio]]-AVERAGE(Table2[Sharpe Ratio]))/_xlfn.STDEV.P(Table2[Sharpe Ratio])</f>
        <v>3.4538278486230145E-2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2.5123008400758957</v>
      </c>
      <c r="AS116">
        <f>_xlfn.RANK.AVG(Table2[[#This Row],[1Y Return vs Nifty Z-Score]],Table2[1Y Return vs Nifty Z-Score])</f>
        <v>177</v>
      </c>
      <c r="AT116">
        <f>_xlfn.RANK.AVG(Table2[[#This Row],[6M Return vs Nifty Z-Score]],Table2[6M Return vs Nifty Z-Score])</f>
        <v>40</v>
      </c>
      <c r="AU116">
        <f>_xlfn.RANK.AVG(Table2[[#This Row],[Sharpe Ratio Z-Score]],Table2[Sharpe Ratio Z-Score])</f>
        <v>342</v>
      </c>
      <c r="AV116">
        <f>(Table2[[#This Row],[Rank 1Y]]+Table2[[#This Row],[Rank 6M]]+Table2[[#This Row],[Rank Sharpe]])/3</f>
        <v>186.33333333333334</v>
      </c>
    </row>
    <row r="117" spans="1:48" hidden="1" x14ac:dyDescent="0.3">
      <c r="A117" t="s">
        <v>1664</v>
      </c>
      <c r="B117" t="s">
        <v>1665</v>
      </c>
      <c r="C117" t="s">
        <v>3142</v>
      </c>
      <c r="D117" t="s">
        <v>175</v>
      </c>
      <c r="E117">
        <v>5254.9463849019903</v>
      </c>
      <c r="F117">
        <v>143.18</v>
      </c>
      <c r="G117">
        <v>84.939523775996406</v>
      </c>
      <c r="H117">
        <f>(Table2[[#This Row],[1Y Return vs Nifty]]-AVERAGE(Table2[1Y Return vs Nifty]))/_xlfn.STDEV.P(Table2[1Y Return vs Nifty])</f>
        <v>1.4351414006396692</v>
      </c>
      <c r="I117">
        <v>-17.3641777283237</v>
      </c>
      <c r="J117">
        <f>(Table2[[#This Row],[1M Return vs Nifty]]-AVERAGE(Table2[1M Return vs Nifty]))/_xlfn.STDEV.P(Table2[1M Return vs Nifty])</f>
        <v>-1.2640956588269383</v>
      </c>
      <c r="K117">
        <v>-0.55387030045553598</v>
      </c>
      <c r="L117">
        <f>(Table2[[#This Row],[6M Return vs Nifty]]-AVERAGE(Table2[6M Return vs Nifty]))/_xlfn.STDEV.P(Table2[6M Return vs Nifty])</f>
        <v>-5.1689830899590151E-2</v>
      </c>
      <c r="M117">
        <v>-9.20094641236164</v>
      </c>
      <c r="N117">
        <f>(Table2[[#This Row],[1W Return vs Nifty]]-AVERAGE(Table2[1W Return vs Nifty]))/_xlfn.STDEV.P(Table2[1W Return vs Nifty])</f>
        <v>-1.5789588178880134</v>
      </c>
      <c r="O117">
        <v>159.81</v>
      </c>
      <c r="P117">
        <v>172.980616153375</v>
      </c>
      <c r="Q117">
        <v>157.32516666269601</v>
      </c>
      <c r="R117">
        <v>28.603228055336299</v>
      </c>
      <c r="S117" s="1">
        <f>(Table2[[#This Row],[Close Price]]-Table2[[#This Row],[20D EMA]])/Table2[[#This Row],[20D EMA]]</f>
        <v>-0.10406107252362178</v>
      </c>
      <c r="T117" s="1">
        <f>(Table2[[#This Row],[Close Price]]-Table2[[#This Row],[50D EMA]])/Table2[[#This Row],[50D EMA]]</f>
        <v>-0.17227719970052582</v>
      </c>
      <c r="U117" s="1">
        <f>(Table2[[#This Row],[Close Price]]-Table2[[#This Row],[200D EMA]])/Table2[[#This Row],[200D EMA]]</f>
        <v>-8.9910387274676346E-2</v>
      </c>
      <c r="V117">
        <v>0.55564847941591</v>
      </c>
      <c r="W117">
        <v>138.80000000000001</v>
      </c>
      <c r="X117">
        <v>144.04</v>
      </c>
      <c r="Y117">
        <v>138.80000000000001</v>
      </c>
      <c r="Z117">
        <v>153.88999999999999</v>
      </c>
      <c r="AA117">
        <v>138.80000000000001</v>
      </c>
      <c r="AB117">
        <v>179</v>
      </c>
      <c r="AC117" s="1">
        <f>(Table2[[#This Row],[Close Price]]/Table2[[#This Row],[Day Low]])-1</f>
        <v>3.155619596541781E-2</v>
      </c>
      <c r="AD117" s="1">
        <f>(Table2[[#This Row],[Day High]]/Table2[[#This Row],[Close Price]])-1</f>
        <v>6.0064254784186755E-3</v>
      </c>
      <c r="AE117" s="1">
        <f>(Table2[[#This Row],[Close Price]]/Table2[[#This Row],[Current Week Low]])-1</f>
        <v>3.155619596541781E-2</v>
      </c>
      <c r="AF117" s="1">
        <f>(Table2[[#This Row],[Current Week High]]/Table2[[#This Row],[Close Price]])-1</f>
        <v>7.48009498533313E-2</v>
      </c>
      <c r="AG117" s="1">
        <f>(Table2[[#This Row],[Close Price]]/Table2[[#This Row],[Current Month Low]])-1</f>
        <v>3.155619596541781E-2</v>
      </c>
      <c r="AH117" s="1">
        <f>(Table2[[#This Row],[Current Month High]]/Table2[[#This Row],[Close Price]])-1</f>
        <v>0.25017460539181435</v>
      </c>
      <c r="AI117">
        <v>56.900405084508897</v>
      </c>
      <c r="AJ117">
        <v>113.54213273676299</v>
      </c>
      <c r="AK117" t="str">
        <f>IF(AND(Table2[[#This Row],[20D EMA]]&gt;Table2[[#This Row],[50D EMA]],Table2[[#This Row],[50D EMA]]&gt;Table2[[#This Row],[200D EMA]]),"Uptrend","Downtrend/NoTrend")</f>
        <v>Downtrend/NoTrend</v>
      </c>
      <c r="AL117">
        <v>-0.2</v>
      </c>
      <c r="AM117" t="s">
        <v>3169</v>
      </c>
      <c r="AN117">
        <v>-14.45</v>
      </c>
      <c r="AO117" t="s">
        <v>3169</v>
      </c>
      <c r="AP117">
        <v>0.115322890549753</v>
      </c>
      <c r="AQ117">
        <f>(Table2[[#This Row],[Sharpe Ratio]]-AVERAGE(Table2[Sharpe Ratio]))/_xlfn.STDEV.P(Table2[Sharpe Ratio])</f>
        <v>0.66929904216165148</v>
      </c>
      <c r="AR1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7">
        <f>_xlfn.RANK.AVG(Table2[[#This Row],[1Y Return vs Nifty Z-Score]],Table2[1Y Return vs Nifty Z-Score])</f>
        <v>59</v>
      </c>
      <c r="AT117">
        <f>_xlfn.RANK.AVG(Table2[[#This Row],[6M Return vs Nifty Z-Score]],Table2[6M Return vs Nifty Z-Score])</f>
        <v>321</v>
      </c>
      <c r="AU117">
        <f>_xlfn.RANK.AVG(Table2[[#This Row],[Sharpe Ratio Z-Score]],Table2[Sharpe Ratio Z-Score])</f>
        <v>179</v>
      </c>
      <c r="AV117">
        <f>(Table2[[#This Row],[Rank 1Y]]+Table2[[#This Row],[Rank 6M]]+Table2[[#This Row],[Rank Sharpe]])/3</f>
        <v>186.33333333333334</v>
      </c>
    </row>
    <row r="118" spans="1:48" x14ac:dyDescent="0.3">
      <c r="A118" t="s">
        <v>879</v>
      </c>
      <c r="B118" t="s">
        <v>880</v>
      </c>
      <c r="C118" t="s">
        <v>3123</v>
      </c>
      <c r="D118" t="s">
        <v>208</v>
      </c>
      <c r="E118">
        <v>16513.426757354999</v>
      </c>
      <c r="F118">
        <v>3978.15</v>
      </c>
      <c r="G118">
        <v>42.971067112503398</v>
      </c>
      <c r="H118">
        <f>(Table2[[#This Row],[1Y Return vs Nifty]]-AVERAGE(Table2[1Y Return vs Nifty]))/_xlfn.STDEV.P(Table2[1Y Return vs Nifty])</f>
        <v>0.59572270434858121</v>
      </c>
      <c r="I118">
        <v>-1.7015833335588899</v>
      </c>
      <c r="J118">
        <f>(Table2[[#This Row],[1M Return vs Nifty]]-AVERAGE(Table2[1M Return vs Nifty]))/_xlfn.STDEV.P(Table2[1M Return vs Nifty])</f>
        <v>0.28368421607022321</v>
      </c>
      <c r="K118">
        <v>-7.3827757142218902</v>
      </c>
      <c r="L118">
        <f>(Table2[[#This Row],[6M Return vs Nifty]]-AVERAGE(Table2[6M Return vs Nifty]))/_xlfn.STDEV.P(Table2[6M Return vs Nifty])</f>
        <v>-0.27972132280442369</v>
      </c>
      <c r="M118">
        <v>1.35398001802511</v>
      </c>
      <c r="N118">
        <f>(Table2[[#This Row],[1W Return vs Nifty]]-AVERAGE(Table2[1W Return vs Nifty]))/_xlfn.STDEV.P(Table2[1W Return vs Nifty])</f>
        <v>0.97659697669562384</v>
      </c>
      <c r="O118">
        <v>3978.68</v>
      </c>
      <c r="P118">
        <v>3960.4148804043002</v>
      </c>
      <c r="Q118">
        <v>3621.0427697668902</v>
      </c>
      <c r="R118">
        <v>50.62105993798</v>
      </c>
      <c r="S118" s="1">
        <f>(Table2[[#This Row],[Close Price]]-Table2[[#This Row],[20D EMA]])/Table2[[#This Row],[20D EMA]]</f>
        <v>-1.3321000934977061E-4</v>
      </c>
      <c r="T118" s="1">
        <f>(Table2[[#This Row],[Close Price]]-Table2[[#This Row],[50D EMA]])/Table2[[#This Row],[50D EMA]]</f>
        <v>4.4780963942569006E-3</v>
      </c>
      <c r="U118" s="1">
        <f>(Table2[[#This Row],[Close Price]]-Table2[[#This Row],[200D EMA]])/Table2[[#This Row],[200D EMA]]</f>
        <v>9.8619997867658224E-2</v>
      </c>
      <c r="V118">
        <v>0.62604415679111602</v>
      </c>
      <c r="W118">
        <v>3955</v>
      </c>
      <c r="X118">
        <v>4045.95</v>
      </c>
      <c r="Y118">
        <v>3850</v>
      </c>
      <c r="Z118">
        <v>4080</v>
      </c>
      <c r="AA118">
        <v>3762.75</v>
      </c>
      <c r="AB118">
        <v>4189.8999999999996</v>
      </c>
      <c r="AC118" s="1">
        <f>(Table2[[#This Row],[Close Price]]/Table2[[#This Row],[Day Low]])-1</f>
        <v>5.8533501896333995E-3</v>
      </c>
      <c r="AD118" s="1">
        <f>(Table2[[#This Row],[Day High]]/Table2[[#This Row],[Close Price]])-1</f>
        <v>1.7043097922400996E-2</v>
      </c>
      <c r="AE118" s="1">
        <f>(Table2[[#This Row],[Close Price]]/Table2[[#This Row],[Current Week Low]])-1</f>
        <v>3.3285714285714363E-2</v>
      </c>
      <c r="AF118" s="1">
        <f>(Table2[[#This Row],[Current Week High]]/Table2[[#This Row],[Close Price]])-1</f>
        <v>2.5602352852456489E-2</v>
      </c>
      <c r="AG118" s="1">
        <f>(Table2[[#This Row],[Close Price]]/Table2[[#This Row],[Current Month Low]])-1</f>
        <v>5.7245365756428246E-2</v>
      </c>
      <c r="AH118" s="1">
        <f>(Table2[[#This Row],[Current Month High]]/Table2[[#This Row],[Close Price]])-1</f>
        <v>5.3228259366790986E-2</v>
      </c>
      <c r="AI118">
        <v>10.1517036813594</v>
      </c>
      <c r="AJ118">
        <v>79.111231174444498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0.03</v>
      </c>
      <c r="AM118" t="s">
        <v>3170</v>
      </c>
      <c r="AN118">
        <v>-1.19</v>
      </c>
      <c r="AO118" t="s">
        <v>3169</v>
      </c>
      <c r="AP118">
        <v>0.26553463882519901</v>
      </c>
      <c r="AQ118">
        <f>(Table2[[#This Row],[Sharpe Ratio]]-AVERAGE(Table2[Sharpe Ratio]))/_xlfn.STDEV.P(Table2[Sharpe Ratio])</f>
        <v>2.4234040206988006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3.999686595008805</v>
      </c>
      <c r="AS118">
        <f>_xlfn.RANK.AVG(Table2[[#This Row],[1Y Return vs Nifty Z-Score]],Table2[1Y Return vs Nifty Z-Score])</f>
        <v>153</v>
      </c>
      <c r="AT118">
        <f>_xlfn.RANK.AVG(Table2[[#This Row],[6M Return vs Nifty Z-Score]],Table2[6M Return vs Nifty Z-Score])</f>
        <v>410</v>
      </c>
      <c r="AU118">
        <f>_xlfn.RANK.AVG(Table2[[#This Row],[Sharpe Ratio Z-Score]],Table2[Sharpe Ratio Z-Score])</f>
        <v>4</v>
      </c>
      <c r="AV118">
        <f>(Table2[[#This Row],[Rank 1Y]]+Table2[[#This Row],[Rank 6M]]+Table2[[#This Row],[Rank Sharpe]])/3</f>
        <v>189</v>
      </c>
    </row>
    <row r="119" spans="1:48" x14ac:dyDescent="0.3">
      <c r="A119" t="s">
        <v>697</v>
      </c>
      <c r="B119" t="s">
        <v>698</v>
      </c>
      <c r="C119" t="s">
        <v>3123</v>
      </c>
      <c r="D119" t="s">
        <v>208</v>
      </c>
      <c r="E119">
        <v>24329.479073899998</v>
      </c>
      <c r="F119">
        <v>843.7</v>
      </c>
      <c r="G119">
        <v>69.222748795928297</v>
      </c>
      <c r="H119">
        <f>(Table2[[#This Row],[1Y Return vs Nifty]]-AVERAGE(Table2[1Y Return vs Nifty]))/_xlfn.STDEV.P(Table2[1Y Return vs Nifty])</f>
        <v>1.1207873401734598</v>
      </c>
      <c r="I119">
        <v>12.011017021688</v>
      </c>
      <c r="J119">
        <f>(Table2[[#This Row],[1M Return vs Nifty]]-AVERAGE(Table2[1M Return vs Nifty]))/_xlfn.STDEV.P(Table2[1M Return vs Nifty])</f>
        <v>1.638765394029662</v>
      </c>
      <c r="K119">
        <v>51.700275905908001</v>
      </c>
      <c r="L119">
        <f>(Table2[[#This Row],[6M Return vs Nifty]]-AVERAGE(Table2[6M Return vs Nifty]))/_xlfn.STDEV.P(Table2[6M Return vs Nifty])</f>
        <v>1.6931858403360662</v>
      </c>
      <c r="M119">
        <v>1.78963492820628</v>
      </c>
      <c r="N119">
        <f>(Table2[[#This Row],[1W Return vs Nifty]]-AVERAGE(Table2[1W Return vs Nifty]))/_xlfn.STDEV.P(Table2[1W Return vs Nifty])</f>
        <v>1.0820776200231879</v>
      </c>
      <c r="O119">
        <v>796.48</v>
      </c>
      <c r="P119">
        <v>764.75411833346197</v>
      </c>
      <c r="Q119">
        <v>652.95839268837005</v>
      </c>
      <c r="R119">
        <v>72.425627436393398</v>
      </c>
      <c r="S119" s="1">
        <f>(Table2[[#This Row],[Close Price]]-Table2[[#This Row],[20D EMA]])/Table2[[#This Row],[20D EMA]]</f>
        <v>5.9285857774206543E-2</v>
      </c>
      <c r="T119" s="1">
        <f>(Table2[[#This Row],[Close Price]]-Table2[[#This Row],[50D EMA]])/Table2[[#This Row],[50D EMA]]</f>
        <v>0.10323041062998847</v>
      </c>
      <c r="U119" s="1">
        <f>(Table2[[#This Row],[Close Price]]-Table2[[#This Row],[200D EMA]])/Table2[[#This Row],[200D EMA]]</f>
        <v>0.2921190836161946</v>
      </c>
      <c r="V119">
        <v>0.73060884905606904</v>
      </c>
      <c r="W119">
        <v>823.15</v>
      </c>
      <c r="X119">
        <v>869.8</v>
      </c>
      <c r="Y119">
        <v>793</v>
      </c>
      <c r="Z119">
        <v>869.8</v>
      </c>
      <c r="AA119">
        <v>776.2</v>
      </c>
      <c r="AB119">
        <v>869.8</v>
      </c>
      <c r="AC119" s="1">
        <f>(Table2[[#This Row],[Close Price]]/Table2[[#This Row],[Day Low]])-1</f>
        <v>2.4965073194436194E-2</v>
      </c>
      <c r="AD119" s="1">
        <f>(Table2[[#This Row],[Day High]]/Table2[[#This Row],[Close Price]])-1</f>
        <v>3.0935166528386793E-2</v>
      </c>
      <c r="AE119" s="1">
        <f>(Table2[[#This Row],[Close Price]]/Table2[[#This Row],[Current Week Low]])-1</f>
        <v>6.393442622950829E-2</v>
      </c>
      <c r="AF119" s="1">
        <f>(Table2[[#This Row],[Current Week High]]/Table2[[#This Row],[Close Price]])-1</f>
        <v>3.0935166528386793E-2</v>
      </c>
      <c r="AG119" s="1">
        <f>(Table2[[#This Row],[Close Price]]/Table2[[#This Row],[Current Month Low]])-1</f>
        <v>8.6962123164132876E-2</v>
      </c>
      <c r="AH119" s="1">
        <f>(Table2[[#This Row],[Current Month High]]/Table2[[#This Row],[Close Price]])-1</f>
        <v>3.0935166528386793E-2</v>
      </c>
      <c r="AI119">
        <v>3.0935166528386699</v>
      </c>
      <c r="AJ119">
        <v>90.882352941176407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0.15</v>
      </c>
      <c r="AM119" t="s">
        <v>3170</v>
      </c>
      <c r="AN119">
        <v>6.87</v>
      </c>
      <c r="AO119" t="s">
        <v>3170</v>
      </c>
      <c r="AP119">
        <v>2.4195780134706999E-2</v>
      </c>
      <c r="AQ119">
        <f>(Table2[[#This Row],[Sharpe Ratio]]-AVERAGE(Table2[Sharpe Ratio]))/_xlfn.STDEV.P(Table2[Sharpe Ratio])</f>
        <v>-0.39484221106191958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5.1399739835004556</v>
      </c>
      <c r="AS119">
        <f>_xlfn.RANK.AVG(Table2[[#This Row],[1Y Return vs Nifty Z-Score]],Table2[1Y Return vs Nifty Z-Score])</f>
        <v>82</v>
      </c>
      <c r="AT119">
        <f>_xlfn.RANK.AVG(Table2[[#This Row],[6M Return vs Nifty Z-Score]],Table2[6M Return vs Nifty Z-Score])</f>
        <v>44</v>
      </c>
      <c r="AU119">
        <f>_xlfn.RANK.AVG(Table2[[#This Row],[Sharpe Ratio Z-Score]],Table2[Sharpe Ratio Z-Score])</f>
        <v>442</v>
      </c>
      <c r="AV119">
        <f>(Table2[[#This Row],[Rank 1Y]]+Table2[[#This Row],[Rank 6M]]+Table2[[#This Row],[Rank Sharpe]])/3</f>
        <v>189.33333333333334</v>
      </c>
    </row>
    <row r="120" spans="1:48" hidden="1" x14ac:dyDescent="0.3">
      <c r="A120" t="s">
        <v>1543</v>
      </c>
      <c r="B120" t="s">
        <v>1544</v>
      </c>
      <c r="C120" t="s">
        <v>3126</v>
      </c>
      <c r="D120" t="s">
        <v>48</v>
      </c>
      <c r="E120">
        <v>6257.1104813499996</v>
      </c>
      <c r="F120">
        <v>458.35</v>
      </c>
      <c r="G120">
        <v>14.153435899587199</v>
      </c>
      <c r="H120">
        <f>(Table2[[#This Row],[1Y Return vs Nifty]]-AVERAGE(Table2[1Y Return vs Nifty]))/_xlfn.STDEV.P(Table2[1Y Return vs Nifty])</f>
        <v>1.9336047653015342E-2</v>
      </c>
      <c r="I120">
        <v>-15.560399952949499</v>
      </c>
      <c r="J120">
        <f>(Table2[[#This Row],[1M Return vs Nifty]]-AVERAGE(Table2[1M Return vs Nifty]))/_xlfn.STDEV.P(Table2[1M Return vs Nifty])</f>
        <v>-1.0858460745534586</v>
      </c>
      <c r="K120">
        <v>9.5571144220632291</v>
      </c>
      <c r="L120">
        <f>(Table2[[#This Row],[6M Return vs Nifty]]-AVERAGE(Table2[6M Return vs Nifty]))/_xlfn.STDEV.P(Table2[6M Return vs Nifty])</f>
        <v>0.2859371812208355</v>
      </c>
      <c r="M120">
        <v>-2.1545289790784801</v>
      </c>
      <c r="N120">
        <f>(Table2[[#This Row],[1W Return vs Nifty]]-AVERAGE(Table2[1W Return vs Nifty]))/_xlfn.STDEV.P(Table2[1W Return vs Nifty])</f>
        <v>0.1271177731187999</v>
      </c>
      <c r="O120">
        <v>482.74</v>
      </c>
      <c r="P120">
        <v>510.63635327740599</v>
      </c>
      <c r="Q120">
        <v>459.69112941577202</v>
      </c>
      <c r="R120">
        <v>38.671846199710103</v>
      </c>
      <c r="S120" s="1">
        <f>(Table2[[#This Row],[Close Price]]-Table2[[#This Row],[20D EMA]])/Table2[[#This Row],[20D EMA]]</f>
        <v>-5.0524091643534795E-2</v>
      </c>
      <c r="T120" s="1">
        <f>(Table2[[#This Row],[Close Price]]-Table2[[#This Row],[50D EMA]])/Table2[[#This Row],[50D EMA]]</f>
        <v>-0.10239449843674001</v>
      </c>
      <c r="U120" s="1">
        <f>(Table2[[#This Row],[Close Price]]-Table2[[#This Row],[200D EMA]])/Table2[[#This Row],[200D EMA]]</f>
        <v>-2.9174576796303694E-3</v>
      </c>
      <c r="V120">
        <v>0.57623146274815296</v>
      </c>
      <c r="W120">
        <v>445.75</v>
      </c>
      <c r="X120">
        <v>460</v>
      </c>
      <c r="Y120">
        <v>442.1</v>
      </c>
      <c r="Z120">
        <v>466.75</v>
      </c>
      <c r="AA120">
        <v>442.1</v>
      </c>
      <c r="AB120">
        <v>507.7</v>
      </c>
      <c r="AC120" s="1">
        <f>(Table2[[#This Row],[Close Price]]/Table2[[#This Row],[Day Low]])-1</f>
        <v>2.82669657879977E-2</v>
      </c>
      <c r="AD120" s="1">
        <f>(Table2[[#This Row],[Day High]]/Table2[[#This Row],[Close Price]])-1</f>
        <v>3.5998690956691171E-3</v>
      </c>
      <c r="AE120" s="1">
        <f>(Table2[[#This Row],[Close Price]]/Table2[[#This Row],[Current Week Low]])-1</f>
        <v>3.675638995702335E-2</v>
      </c>
      <c r="AF120" s="1">
        <f>(Table2[[#This Row],[Current Week High]]/Table2[[#This Row],[Close Price]])-1</f>
        <v>1.8326606305225202E-2</v>
      </c>
      <c r="AG120" s="1">
        <f>(Table2[[#This Row],[Close Price]]/Table2[[#This Row],[Current Month Low]])-1</f>
        <v>3.675638995702335E-2</v>
      </c>
      <c r="AH120" s="1">
        <f>(Table2[[#This Row],[Current Month High]]/Table2[[#This Row],[Close Price]])-1</f>
        <v>0.10766881204319834</v>
      </c>
      <c r="AI120">
        <v>35.0496345587433</v>
      </c>
      <c r="AJ120">
        <v>62.795240632214501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-0.17</v>
      </c>
      <c r="AM120" t="s">
        <v>3169</v>
      </c>
      <c r="AN120">
        <v>-5.04</v>
      </c>
      <c r="AO120" t="s">
        <v>3169</v>
      </c>
      <c r="AP120">
        <v>0.18441237752259701</v>
      </c>
      <c r="AQ120">
        <f>(Table2[[#This Row],[Sharpe Ratio]]-AVERAGE(Table2[Sharpe Ratio]))/_xlfn.STDEV.P(Table2[Sharpe Ratio])</f>
        <v>1.476094878406194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0">
        <f>_xlfn.RANK.AVG(Table2[[#This Row],[1Y Return vs Nifty Z-Score]],Table2[1Y Return vs Nifty Z-Score])</f>
        <v>297</v>
      </c>
      <c r="AT120">
        <f>_xlfn.RANK.AVG(Table2[[#This Row],[6M Return vs Nifty Z-Score]],Table2[6M Return vs Nifty Z-Score])</f>
        <v>225</v>
      </c>
      <c r="AU120">
        <f>_xlfn.RANK.AVG(Table2[[#This Row],[Sharpe Ratio Z-Score]],Table2[Sharpe Ratio Z-Score])</f>
        <v>48</v>
      </c>
      <c r="AV120">
        <f>(Table2[[#This Row],[Rank 1Y]]+Table2[[#This Row],[Rank 6M]]+Table2[[#This Row],[Rank Sharpe]])/3</f>
        <v>190</v>
      </c>
    </row>
    <row r="121" spans="1:48" hidden="1" x14ac:dyDescent="0.3">
      <c r="A121" t="s">
        <v>948</v>
      </c>
      <c r="B121" t="s">
        <v>949</v>
      </c>
      <c r="C121" t="s">
        <v>3123</v>
      </c>
      <c r="D121" t="s">
        <v>139</v>
      </c>
      <c r="E121">
        <v>15158.8280958</v>
      </c>
      <c r="F121">
        <v>58</v>
      </c>
      <c r="G121">
        <v>125.054674254689</v>
      </c>
      <c r="H121">
        <f>(Table2[[#This Row],[1Y Return vs Nifty]]-AVERAGE(Table2[1Y Return vs Nifty]))/_xlfn.STDEV.P(Table2[1Y Return vs Nifty])</f>
        <v>2.2374917845563682</v>
      </c>
      <c r="I121">
        <v>7.6068584282610399</v>
      </c>
      <c r="J121">
        <f>(Table2[[#This Row],[1M Return vs Nifty]]-AVERAGE(Table2[1M Return vs Nifty]))/_xlfn.STDEV.P(Table2[1M Return vs Nifty])</f>
        <v>1.2035457959891167</v>
      </c>
      <c r="K121">
        <v>-8.0692325783731995</v>
      </c>
      <c r="L121">
        <f>(Table2[[#This Row],[6M Return vs Nifty]]-AVERAGE(Table2[6M Return vs Nifty]))/_xlfn.STDEV.P(Table2[6M Return vs Nifty])</f>
        <v>-0.30264355900133766</v>
      </c>
      <c r="M121">
        <v>5.6170716053867503E-2</v>
      </c>
      <c r="N121">
        <f>(Table2[[#This Row],[1W Return vs Nifty]]-AVERAGE(Table2[1W Return vs Nifty]))/_xlfn.STDEV.P(Table2[1W Return vs Nifty])</f>
        <v>0.66237175648292101</v>
      </c>
      <c r="O121">
        <v>59.91</v>
      </c>
      <c r="P121">
        <v>61.9767102417022</v>
      </c>
      <c r="Q121">
        <v>57.0711013598618</v>
      </c>
      <c r="R121">
        <v>42.613141191222503</v>
      </c>
      <c r="S121" s="1">
        <f>(Table2[[#This Row],[Close Price]]-Table2[[#This Row],[20D EMA]])/Table2[[#This Row],[20D EMA]]</f>
        <v>-3.1881155065932178E-2</v>
      </c>
      <c r="T121" s="1">
        <f>(Table2[[#This Row],[Close Price]]-Table2[[#This Row],[50D EMA]])/Table2[[#This Row],[50D EMA]]</f>
        <v>-6.4164590637248692E-2</v>
      </c>
      <c r="U121" s="1">
        <f>(Table2[[#This Row],[Close Price]]-Table2[[#This Row],[200D EMA]])/Table2[[#This Row],[200D EMA]]</f>
        <v>1.6276164608792644E-2</v>
      </c>
      <c r="V121">
        <v>1.14140012458758</v>
      </c>
      <c r="W121">
        <v>57.09</v>
      </c>
      <c r="X121">
        <v>60.8</v>
      </c>
      <c r="Y121">
        <v>56.51</v>
      </c>
      <c r="Z121">
        <v>62.73</v>
      </c>
      <c r="AA121">
        <v>55.86</v>
      </c>
      <c r="AB121">
        <v>69.5</v>
      </c>
      <c r="AC121" s="1">
        <f>(Table2[[#This Row],[Close Price]]/Table2[[#This Row],[Day Low]])-1</f>
        <v>1.5939744263443689E-2</v>
      </c>
      <c r="AD121" s="1">
        <f>(Table2[[#This Row],[Day High]]/Table2[[#This Row],[Close Price]])-1</f>
        <v>4.8275862068965392E-2</v>
      </c>
      <c r="AE121" s="1">
        <f>(Table2[[#This Row],[Close Price]]/Table2[[#This Row],[Current Week Low]])-1</f>
        <v>2.6367014687666002E-2</v>
      </c>
      <c r="AF121" s="1">
        <f>(Table2[[#This Row],[Current Week High]]/Table2[[#This Row],[Close Price]])-1</f>
        <v>8.1551724137930881E-2</v>
      </c>
      <c r="AG121" s="1">
        <f>(Table2[[#This Row],[Close Price]]/Table2[[#This Row],[Current Month Low]])-1</f>
        <v>3.8310060866451945E-2</v>
      </c>
      <c r="AH121" s="1">
        <f>(Table2[[#This Row],[Current Month High]]/Table2[[#This Row],[Close Price]])-1</f>
        <v>0.19827586206896552</v>
      </c>
      <c r="AI121">
        <v>57.586206896551701</v>
      </c>
      <c r="AJ121">
        <v>145.76271186440599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-0.2</v>
      </c>
      <c r="AM121" t="s">
        <v>3169</v>
      </c>
      <c r="AN121">
        <v>1.54</v>
      </c>
      <c r="AO121" t="s">
        <v>3170</v>
      </c>
      <c r="AP121">
        <v>0.13977841642737901</v>
      </c>
      <c r="AQ121">
        <f>(Table2[[#This Row],[Sharpe Ratio]]-AVERAGE(Table2[Sharpe Ratio]))/_xlfn.STDEV.P(Table2[Sharpe Ratio])</f>
        <v>0.95487963214337401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28</v>
      </c>
      <c r="AT121">
        <f>_xlfn.RANK.AVG(Table2[[#This Row],[6M Return vs Nifty Z-Score]],Table2[6M Return vs Nifty Z-Score])</f>
        <v>423</v>
      </c>
      <c r="AU121">
        <f>_xlfn.RANK.AVG(Table2[[#This Row],[Sharpe Ratio Z-Score]],Table2[Sharpe Ratio Z-Score])</f>
        <v>124</v>
      </c>
      <c r="AV121">
        <f>(Table2[[#This Row],[Rank 1Y]]+Table2[[#This Row],[Rank 6M]]+Table2[[#This Row],[Rank Sharpe]])/3</f>
        <v>191.66666666666666</v>
      </c>
    </row>
    <row r="122" spans="1:48" x14ac:dyDescent="0.3">
      <c r="A122" t="s">
        <v>317</v>
      </c>
      <c r="B122" t="s">
        <v>318</v>
      </c>
      <c r="C122" t="s">
        <v>3123</v>
      </c>
      <c r="D122" t="s">
        <v>117</v>
      </c>
      <c r="E122">
        <v>78929.156564799996</v>
      </c>
      <c r="F122">
        <v>1729.25</v>
      </c>
      <c r="G122">
        <v>89.329750609501602</v>
      </c>
      <c r="H122">
        <f>(Table2[[#This Row],[1Y Return vs Nifty]]-AVERAGE(Table2[1Y Return vs Nifty]))/_xlfn.STDEV.P(Table2[1Y Return vs Nifty])</f>
        <v>1.5229511219871008</v>
      </c>
      <c r="I122">
        <v>5.6697349646925002</v>
      </c>
      <c r="J122">
        <f>(Table2[[#This Row],[1M Return vs Nifty]]-AVERAGE(Table2[1M Return vs Nifty]))/_xlfn.STDEV.P(Table2[1M Return vs Nifty])</f>
        <v>1.012118971254089</v>
      </c>
      <c r="K122">
        <v>27.8775772731694</v>
      </c>
      <c r="L122">
        <f>(Table2[[#This Row],[6M Return vs Nifty]]-AVERAGE(Table2[6M Return vs Nifty]))/_xlfn.STDEV.P(Table2[6M Return vs Nifty])</f>
        <v>0.89769590728301429</v>
      </c>
      <c r="M122">
        <v>0.85834632275400802</v>
      </c>
      <c r="N122">
        <f>(Table2[[#This Row],[1W Return vs Nifty]]-AVERAGE(Table2[1W Return vs Nifty]))/_xlfn.STDEV.P(Table2[1W Return vs Nifty])</f>
        <v>0.85659428692845752</v>
      </c>
      <c r="O122">
        <v>1696.26</v>
      </c>
      <c r="P122">
        <v>1681.5816526357701</v>
      </c>
      <c r="Q122">
        <v>1431.5020324167599</v>
      </c>
      <c r="R122">
        <v>58.687843491802603</v>
      </c>
      <c r="S122" s="1">
        <f>(Table2[[#This Row],[Close Price]]-Table2[[#This Row],[20D EMA]])/Table2[[#This Row],[20D EMA]]</f>
        <v>1.9448669425677672E-2</v>
      </c>
      <c r="T122" s="1">
        <f>(Table2[[#This Row],[Close Price]]-Table2[[#This Row],[50D EMA]])/Table2[[#This Row],[50D EMA]]</f>
        <v>2.8347328415193454E-2</v>
      </c>
      <c r="U122" s="1">
        <f>(Table2[[#This Row],[Close Price]]-Table2[[#This Row],[200D EMA]])/Table2[[#This Row],[200D EMA]]</f>
        <v>0.20799688777288117</v>
      </c>
      <c r="V122">
        <v>0.520665141925436</v>
      </c>
      <c r="W122">
        <v>1672.3</v>
      </c>
      <c r="X122">
        <v>1752.9</v>
      </c>
      <c r="Y122">
        <v>1672.3</v>
      </c>
      <c r="Z122">
        <v>1807.7</v>
      </c>
      <c r="AA122">
        <v>1596.6</v>
      </c>
      <c r="AB122">
        <v>1807.7</v>
      </c>
      <c r="AC122" s="1">
        <f>(Table2[[#This Row],[Close Price]]/Table2[[#This Row],[Day Low]])-1</f>
        <v>3.4054894456736262E-2</v>
      </c>
      <c r="AD122" s="1">
        <f>(Table2[[#This Row],[Day High]]/Table2[[#This Row],[Close Price]])-1</f>
        <v>1.3676449327743256E-2</v>
      </c>
      <c r="AE122" s="1">
        <f>(Table2[[#This Row],[Close Price]]/Table2[[#This Row],[Current Week Low]])-1</f>
        <v>3.4054894456736262E-2</v>
      </c>
      <c r="AF122" s="1">
        <f>(Table2[[#This Row],[Current Week High]]/Table2[[#This Row],[Close Price]])-1</f>
        <v>4.5366488362006629E-2</v>
      </c>
      <c r="AG122" s="1">
        <f>(Table2[[#This Row],[Close Price]]/Table2[[#This Row],[Current Month Low]])-1</f>
        <v>8.3082800952023028E-2</v>
      </c>
      <c r="AH122" s="1">
        <f>(Table2[[#This Row],[Current Month High]]/Table2[[#This Row],[Close Price]])-1</f>
        <v>4.5366488362006629E-2</v>
      </c>
      <c r="AI122">
        <v>13.719820731531</v>
      </c>
      <c r="AJ122">
        <v>138.435022406066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-0.01</v>
      </c>
      <c r="AM122" t="s">
        <v>3169</v>
      </c>
      <c r="AN122">
        <v>0.86</v>
      </c>
      <c r="AO122" t="s">
        <v>3170</v>
      </c>
      <c r="AP122">
        <v>3.1918066368662998E-2</v>
      </c>
      <c r="AQ122">
        <f>(Table2[[#This Row],[Sharpe Ratio]]-AVERAGE(Table2[Sharpe Ratio]))/_xlfn.STDEV.P(Table2[Sharpe Ratio])</f>
        <v>-0.304664838891055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3.9846954485616068</v>
      </c>
      <c r="AS122">
        <f>_xlfn.RANK.AVG(Table2[[#This Row],[1Y Return vs Nifty Z-Score]],Table2[1Y Return vs Nifty Z-Score])</f>
        <v>53</v>
      </c>
      <c r="AT122">
        <f>_xlfn.RANK.AVG(Table2[[#This Row],[6M Return vs Nifty Z-Score]],Table2[6M Return vs Nifty Z-Score])</f>
        <v>107</v>
      </c>
      <c r="AU122">
        <f>_xlfn.RANK.AVG(Table2[[#This Row],[Sharpe Ratio Z-Score]],Table2[Sharpe Ratio Z-Score])</f>
        <v>421</v>
      </c>
      <c r="AV122">
        <f>(Table2[[#This Row],[Rank 1Y]]+Table2[[#This Row],[Rank 6M]]+Table2[[#This Row],[Rank Sharpe]])/3</f>
        <v>193.66666666666666</v>
      </c>
    </row>
    <row r="123" spans="1:48" hidden="1" x14ac:dyDescent="0.3">
      <c r="A123" t="s">
        <v>926</v>
      </c>
      <c r="B123" t="s">
        <v>927</v>
      </c>
      <c r="C123" t="s">
        <v>3128</v>
      </c>
      <c r="D123" t="s">
        <v>547</v>
      </c>
      <c r="E123">
        <v>15538.162698029901</v>
      </c>
      <c r="F123">
        <v>538</v>
      </c>
      <c r="G123">
        <v>36.156983839020398</v>
      </c>
      <c r="H123">
        <f>(Table2[[#This Row],[1Y Return vs Nifty]]-AVERAGE(Table2[1Y Return vs Nifty]))/_xlfn.STDEV.P(Table2[1Y Return vs Nifty])</f>
        <v>0.45943299172682694</v>
      </c>
      <c r="I123">
        <v>-6.3428503924492396</v>
      </c>
      <c r="J123">
        <f>(Table2[[#This Row],[1M Return vs Nifty]]-AVERAGE(Table2[1M Return vs Nifty]))/_xlfn.STDEV.P(Table2[1M Return vs Nifty])</f>
        <v>-0.17496647529766068</v>
      </c>
      <c r="K123">
        <v>-5.2620296596503904</v>
      </c>
      <c r="L123">
        <f>(Table2[[#This Row],[6M Return vs Nifty]]-AVERAGE(Table2[6M Return vs Nifty]))/_xlfn.STDEV.P(Table2[6M Return vs Nifty])</f>
        <v>-0.20890515865015846</v>
      </c>
      <c r="M123">
        <v>-3.3447195276008701</v>
      </c>
      <c r="N123">
        <f>(Table2[[#This Row],[1W Return vs Nifty]]-AVERAGE(Table2[1W Return vs Nifty]))/_xlfn.STDEV.P(Table2[1W Return vs Nifty])</f>
        <v>-0.16105082502306534</v>
      </c>
      <c r="O123">
        <v>555.83000000000004</v>
      </c>
      <c r="P123">
        <v>574.64739856748997</v>
      </c>
      <c r="Q123">
        <v>530.53643490344996</v>
      </c>
      <c r="R123">
        <v>54.884686984655701</v>
      </c>
      <c r="S123" s="1">
        <f>(Table2[[#This Row],[Close Price]]-Table2[[#This Row],[20D EMA]])/Table2[[#This Row],[20D EMA]]</f>
        <v>-3.2078153392224314E-2</v>
      </c>
      <c r="T123" s="1">
        <f>(Table2[[#This Row],[Close Price]]-Table2[[#This Row],[50D EMA]])/Table2[[#This Row],[50D EMA]]</f>
        <v>-6.377371351344574E-2</v>
      </c>
      <c r="U123" s="1">
        <f>(Table2[[#This Row],[Close Price]]-Table2[[#This Row],[200D EMA]])/Table2[[#This Row],[200D EMA]]</f>
        <v>1.4067959532144675E-2</v>
      </c>
      <c r="V123">
        <v>0.952849961583774</v>
      </c>
      <c r="W123">
        <v>538.4</v>
      </c>
      <c r="X123">
        <v>569.79999999999995</v>
      </c>
      <c r="Y123">
        <v>531.6</v>
      </c>
      <c r="Z123">
        <v>569.79999999999995</v>
      </c>
      <c r="AA123">
        <v>514.04999999999995</v>
      </c>
      <c r="AB123">
        <v>589.95000000000005</v>
      </c>
      <c r="AC123" s="1">
        <f>(Table2[[#This Row],[Close Price]]/Table2[[#This Row],[Day Low]])-1</f>
        <v>-7.429420505200568E-4</v>
      </c>
      <c r="AD123" s="1">
        <f>(Table2[[#This Row],[Day High]]/Table2[[#This Row],[Close Price]])-1</f>
        <v>5.910780669144966E-2</v>
      </c>
      <c r="AE123" s="1">
        <f>(Table2[[#This Row],[Close Price]]/Table2[[#This Row],[Current Week Low]])-1</f>
        <v>1.2039127163280705E-2</v>
      </c>
      <c r="AF123" s="1">
        <f>(Table2[[#This Row],[Current Week High]]/Table2[[#This Row],[Close Price]])-1</f>
        <v>5.910780669144966E-2</v>
      </c>
      <c r="AG123" s="1">
        <f>(Table2[[#This Row],[Close Price]]/Table2[[#This Row],[Current Month Low]])-1</f>
        <v>4.6590798560451452E-2</v>
      </c>
      <c r="AH123" s="1">
        <f>(Table2[[#This Row],[Current Month High]]/Table2[[#This Row],[Close Price]])-1</f>
        <v>9.6561338289962828E-2</v>
      </c>
      <c r="AI123">
        <v>34.572490706319599</v>
      </c>
      <c r="AJ123">
        <v>62.980914874280501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-0.01</v>
      </c>
      <c r="AM123" t="s">
        <v>3169</v>
      </c>
      <c r="AN123">
        <v>1.71</v>
      </c>
      <c r="AO123" t="s">
        <v>3170</v>
      </c>
      <c r="AP123">
        <v>0.22005240961488801</v>
      </c>
      <c r="AQ123">
        <f>(Table2[[#This Row],[Sharpe Ratio]]-AVERAGE(Table2[Sharpe Ratio]))/_xlfn.STDEV.P(Table2[Sharpe Ratio])</f>
        <v>1.8922830823652748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185</v>
      </c>
      <c r="AT123">
        <f>_xlfn.RANK.AVG(Table2[[#This Row],[6M Return vs Nifty Z-Score]],Table2[6M Return vs Nifty Z-Score])</f>
        <v>379</v>
      </c>
      <c r="AU123">
        <f>_xlfn.RANK.AVG(Table2[[#This Row],[Sharpe Ratio Z-Score]],Table2[Sharpe Ratio Z-Score])</f>
        <v>19</v>
      </c>
      <c r="AV123">
        <f>(Table2[[#This Row],[Rank 1Y]]+Table2[[#This Row],[Rank 6M]]+Table2[[#This Row],[Rank Sharpe]])/3</f>
        <v>194.33333333333334</v>
      </c>
    </row>
    <row r="124" spans="1:48" hidden="1" x14ac:dyDescent="0.3">
      <c r="A124" t="s">
        <v>1271</v>
      </c>
      <c r="B124" t="s">
        <v>1272</v>
      </c>
      <c r="C124" t="s">
        <v>3128</v>
      </c>
      <c r="D124" t="s">
        <v>211</v>
      </c>
      <c r="E124">
        <v>8765.6947268799995</v>
      </c>
      <c r="F124">
        <v>1989.95</v>
      </c>
      <c r="G124">
        <v>57.088625142071898</v>
      </c>
      <c r="H124">
        <f>(Table2[[#This Row],[1Y Return vs Nifty]]-AVERAGE(Table2[1Y Return vs Nifty]))/_xlfn.STDEV.P(Table2[1Y Return vs Nifty])</f>
        <v>0.87809053719535268</v>
      </c>
      <c r="I124">
        <v>-2.83978754619078</v>
      </c>
      <c r="J124">
        <f>(Table2[[#This Row],[1M Return vs Nifty]]-AVERAGE(Table2[1M Return vs Nifty]))/_xlfn.STDEV.P(Table2[1M Return vs Nifty])</f>
        <v>0.17120670886850123</v>
      </c>
      <c r="K124">
        <v>-5.2387402991989198</v>
      </c>
      <c r="L124">
        <f>(Table2[[#This Row],[6M Return vs Nifty]]-AVERAGE(Table2[6M Return vs Nifty]))/_xlfn.STDEV.P(Table2[6M Return vs Nifty])</f>
        <v>-0.20812747799894424</v>
      </c>
      <c r="M124">
        <v>-1.0816150717937101</v>
      </c>
      <c r="N124">
        <f>(Table2[[#This Row],[1W Return vs Nifty]]-AVERAGE(Table2[1W Return vs Nifty]))/_xlfn.STDEV.P(Table2[1W Return vs Nifty])</f>
        <v>0.38689138413680657</v>
      </c>
      <c r="O124">
        <v>2042.54</v>
      </c>
      <c r="P124">
        <v>2074.94058606415</v>
      </c>
      <c r="Q124">
        <v>1901.68016261498</v>
      </c>
      <c r="R124">
        <v>42.425536418574602</v>
      </c>
      <c r="S124" s="1">
        <f>(Table2[[#This Row],[Close Price]]-Table2[[#This Row],[20D EMA]])/Table2[[#This Row],[20D EMA]]</f>
        <v>-2.5747353784993154E-2</v>
      </c>
      <c r="T124" s="1">
        <f>(Table2[[#This Row],[Close Price]]-Table2[[#This Row],[50D EMA]])/Table2[[#This Row],[50D EMA]]</f>
        <v>-4.0960491415980405E-2</v>
      </c>
      <c r="U124" s="1">
        <f>(Table2[[#This Row],[Close Price]]-Table2[[#This Row],[200D EMA]])/Table2[[#This Row],[200D EMA]]</f>
        <v>4.6416762986916354E-2</v>
      </c>
      <c r="V124">
        <v>0.489831448402546</v>
      </c>
      <c r="W124">
        <v>1962.2</v>
      </c>
      <c r="X124">
        <v>2030</v>
      </c>
      <c r="Y124">
        <v>1962.2</v>
      </c>
      <c r="Z124">
        <v>2065.9499999999998</v>
      </c>
      <c r="AA124">
        <v>1950.1</v>
      </c>
      <c r="AB124">
        <v>2170</v>
      </c>
      <c r="AC124" s="1">
        <f>(Table2[[#This Row],[Close Price]]/Table2[[#This Row],[Day Low]])-1</f>
        <v>1.4142289267149222E-2</v>
      </c>
      <c r="AD124" s="1">
        <f>(Table2[[#This Row],[Day High]]/Table2[[#This Row],[Close Price]])-1</f>
        <v>2.012613382245787E-2</v>
      </c>
      <c r="AE124" s="1">
        <f>(Table2[[#This Row],[Close Price]]/Table2[[#This Row],[Current Week Low]])-1</f>
        <v>1.4142289267149222E-2</v>
      </c>
      <c r="AF124" s="1">
        <f>(Table2[[#This Row],[Current Week High]]/Table2[[#This Row],[Close Price]])-1</f>
        <v>3.8191914369707591E-2</v>
      </c>
      <c r="AG124" s="1">
        <f>(Table2[[#This Row],[Close Price]]/Table2[[#This Row],[Current Month Low]])-1</f>
        <v>2.0434849494897822E-2</v>
      </c>
      <c r="AH124" s="1">
        <f>(Table2[[#This Row],[Current Month High]]/Table2[[#This Row],[Close Price]])-1</f>
        <v>9.0479660292972053E-2</v>
      </c>
      <c r="AI124">
        <v>20.555792859116998</v>
      </c>
      <c r="AJ124">
        <v>100.39778449144001</v>
      </c>
      <c r="AK124" t="str">
        <f>IF(AND(Table2[[#This Row],[20D EMA]]&gt;Table2[[#This Row],[50D EMA]],Table2[[#This Row],[50D EMA]]&gt;Table2[[#This Row],[200D EMA]]),"Uptrend","Downtrend/NoTrend")</f>
        <v>Downtrend/NoTrend</v>
      </c>
      <c r="AL124">
        <v>0.02</v>
      </c>
      <c r="AM124" t="s">
        <v>3170</v>
      </c>
      <c r="AN124">
        <v>-4.32</v>
      </c>
      <c r="AO124" t="s">
        <v>3169</v>
      </c>
      <c r="AP124">
        <v>0.15066979972834499</v>
      </c>
      <c r="AQ124">
        <f>(Table2[[#This Row],[Sharpe Ratio]]-AVERAGE(Table2[Sharpe Ratio]))/_xlfn.STDEV.P(Table2[Sharpe Ratio])</f>
        <v>1.0820642890741241</v>
      </c>
      <c r="AR1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4">
        <f>_xlfn.RANK.AVG(Table2[[#This Row],[1Y Return vs Nifty Z-Score]],Table2[1Y Return vs Nifty Z-Score])</f>
        <v>109</v>
      </c>
      <c r="AT124">
        <f>_xlfn.RANK.AVG(Table2[[#This Row],[6M Return vs Nifty Z-Score]],Table2[6M Return vs Nifty Z-Score])</f>
        <v>378</v>
      </c>
      <c r="AU124">
        <f>_xlfn.RANK.AVG(Table2[[#This Row],[Sharpe Ratio Z-Score]],Table2[Sharpe Ratio Z-Score])</f>
        <v>102</v>
      </c>
      <c r="AV124">
        <f>(Table2[[#This Row],[Rank 1Y]]+Table2[[#This Row],[Rank 6M]]+Table2[[#This Row],[Rank Sharpe]])/3</f>
        <v>196.33333333333334</v>
      </c>
    </row>
    <row r="125" spans="1:48" hidden="1" x14ac:dyDescent="0.3">
      <c r="A125" t="s">
        <v>1407</v>
      </c>
      <c r="B125" t="s">
        <v>1408</v>
      </c>
      <c r="C125" t="s">
        <v>3125</v>
      </c>
      <c r="D125" t="s">
        <v>120</v>
      </c>
      <c r="E125">
        <v>7362.40581036</v>
      </c>
      <c r="F125">
        <v>1220.4000000000001</v>
      </c>
      <c r="G125">
        <v>27.904135805508499</v>
      </c>
      <c r="H125">
        <f>(Table2[[#This Row],[1Y Return vs Nifty]]-AVERAGE(Table2[1Y Return vs Nifty]))/_xlfn.STDEV.P(Table2[1Y Return vs Nifty])</f>
        <v>0.29436628478248716</v>
      </c>
      <c r="I125">
        <v>-5.0531297473139301</v>
      </c>
      <c r="J125">
        <f>(Table2[[#This Row],[1M Return vs Nifty]]-AVERAGE(Table2[1M Return vs Nifty]))/_xlfn.STDEV.P(Table2[1M Return vs Nifty])</f>
        <v>-4.7516092017158756E-2</v>
      </c>
      <c r="K125">
        <v>24.778351119032301</v>
      </c>
      <c r="L125">
        <f>(Table2[[#This Row],[6M Return vs Nifty]]-AVERAGE(Table2[6M Return vs Nifty]))/_xlfn.STDEV.P(Table2[6M Return vs Nifty])</f>
        <v>0.79420623787659861</v>
      </c>
      <c r="M125">
        <v>7.1194562216731302E-2</v>
      </c>
      <c r="N125">
        <f>(Table2[[#This Row],[1W Return vs Nifty]]-AVERAGE(Table2[1W Return vs Nifty]))/_xlfn.STDEV.P(Table2[1W Return vs Nifty])</f>
        <v>0.66600932585601536</v>
      </c>
      <c r="O125">
        <v>1195.27</v>
      </c>
      <c r="P125">
        <v>1202.0782737052</v>
      </c>
      <c r="Q125">
        <v>1079.43809180217</v>
      </c>
      <c r="R125">
        <v>63.048366936026497</v>
      </c>
      <c r="S125" s="1">
        <f>(Table2[[#This Row],[Close Price]]-Table2[[#This Row],[20D EMA]])/Table2[[#This Row],[20D EMA]]</f>
        <v>2.1024538388816006E-2</v>
      </c>
      <c r="T125" s="1">
        <f>(Table2[[#This Row],[Close Price]]-Table2[[#This Row],[50D EMA]])/Table2[[#This Row],[50D EMA]]</f>
        <v>1.5241708211168749E-2</v>
      </c>
      <c r="U125" s="1">
        <f>(Table2[[#This Row],[Close Price]]-Table2[[#This Row],[200D EMA]])/Table2[[#This Row],[200D EMA]]</f>
        <v>0.13058822851293669</v>
      </c>
      <c r="V125">
        <v>1.2015914117813999</v>
      </c>
      <c r="W125">
        <v>1178.6500000000001</v>
      </c>
      <c r="X125">
        <v>1227</v>
      </c>
      <c r="Y125">
        <v>1145.3499999999999</v>
      </c>
      <c r="Z125">
        <v>1227</v>
      </c>
      <c r="AA125">
        <v>1145.3499999999999</v>
      </c>
      <c r="AB125">
        <v>1273.8499999999999</v>
      </c>
      <c r="AC125" s="1">
        <f>(Table2[[#This Row],[Close Price]]/Table2[[#This Row],[Day Low]])-1</f>
        <v>3.5421880965511354E-2</v>
      </c>
      <c r="AD125" s="1">
        <f>(Table2[[#This Row],[Day High]]/Table2[[#This Row],[Close Price]])-1</f>
        <v>5.4080629301866967E-3</v>
      </c>
      <c r="AE125" s="1">
        <f>(Table2[[#This Row],[Close Price]]/Table2[[#This Row],[Current Week Low]])-1</f>
        <v>6.552582180119626E-2</v>
      </c>
      <c r="AF125" s="1">
        <f>(Table2[[#This Row],[Current Week High]]/Table2[[#This Row],[Close Price]])-1</f>
        <v>5.4080629301866967E-3</v>
      </c>
      <c r="AG125" s="1">
        <f>(Table2[[#This Row],[Close Price]]/Table2[[#This Row],[Current Month Low]])-1</f>
        <v>6.552582180119626E-2</v>
      </c>
      <c r="AH125" s="1">
        <f>(Table2[[#This Row],[Current Month High]]/Table2[[#This Row],[Close Price]])-1</f>
        <v>4.3797115699770517E-2</v>
      </c>
      <c r="AI125">
        <v>10.299901671582999</v>
      </c>
      <c r="AJ125">
        <v>57.613328167376999</v>
      </c>
      <c r="AK125" t="str">
        <f>IF(AND(Table2[[#This Row],[20D EMA]]&gt;Table2[[#This Row],[50D EMA]],Table2[[#This Row],[50D EMA]]&gt;Table2[[#This Row],[200D EMA]]),"Uptrend","Downtrend/NoTrend")</f>
        <v>Downtrend/NoTrend</v>
      </c>
      <c r="AL125">
        <v>0.1</v>
      </c>
      <c r="AM125" t="s">
        <v>3170</v>
      </c>
      <c r="AN125">
        <v>2.72</v>
      </c>
      <c r="AO125" t="s">
        <v>3170</v>
      </c>
      <c r="AP125">
        <v>8.9069512912191007E-2</v>
      </c>
      <c r="AQ125">
        <f>(Table2[[#This Row],[Sharpe Ratio]]-AVERAGE(Table2[Sharpe Ratio]))/_xlfn.STDEV.P(Table2[Sharpe Ratio])</f>
        <v>0.36272395102418281</v>
      </c>
      <c r="AR1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5">
        <f>_xlfn.RANK.AVG(Table2[[#This Row],[1Y Return vs Nifty Z-Score]],Table2[1Y Return vs Nifty Z-Score])</f>
        <v>217</v>
      </c>
      <c r="AT125">
        <f>_xlfn.RANK.AVG(Table2[[#This Row],[6M Return vs Nifty Z-Score]],Table2[6M Return vs Nifty Z-Score])</f>
        <v>119</v>
      </c>
      <c r="AU125">
        <f>_xlfn.RANK.AVG(Table2[[#This Row],[Sharpe Ratio Z-Score]],Table2[Sharpe Ratio Z-Score])</f>
        <v>253</v>
      </c>
      <c r="AV125">
        <f>(Table2[[#This Row],[Rank 1Y]]+Table2[[#This Row],[Rank 6M]]+Table2[[#This Row],[Rank Sharpe]])/3</f>
        <v>196.33333333333334</v>
      </c>
    </row>
    <row r="126" spans="1:48" hidden="1" x14ac:dyDescent="0.3">
      <c r="A126" t="s">
        <v>121</v>
      </c>
      <c r="B126" t="s">
        <v>122</v>
      </c>
      <c r="C126" t="s">
        <v>3125</v>
      </c>
      <c r="D126" t="s">
        <v>123</v>
      </c>
      <c r="E126">
        <v>208433.73479788</v>
      </c>
      <c r="F126">
        <v>616.4</v>
      </c>
      <c r="G126">
        <v>28.744347399927001</v>
      </c>
      <c r="H126">
        <f>(Table2[[#This Row],[1Y Return vs Nifty]]-AVERAGE(Table2[1Y Return vs Nifty]))/_xlfn.STDEV.P(Table2[1Y Return vs Nifty])</f>
        <v>0.31117150892619372</v>
      </c>
      <c r="I126">
        <v>9.9231798646482794</v>
      </c>
      <c r="J126">
        <f>(Table2[[#This Row],[1M Return vs Nifty]]-AVERAGE(Table2[1M Return vs Nifty]))/_xlfn.STDEV.P(Table2[1M Return vs Nifty])</f>
        <v>1.4324450200047363</v>
      </c>
      <c r="K126">
        <v>-4.0179576405756396</v>
      </c>
      <c r="L126">
        <f>(Table2[[#This Row],[6M Return vs Nifty]]-AVERAGE(Table2[6M Return vs Nifty]))/_xlfn.STDEV.P(Table2[6M Return vs Nifty])</f>
        <v>-0.16736298148443152</v>
      </c>
      <c r="M126">
        <v>3.9840608315163202</v>
      </c>
      <c r="N126">
        <f>(Table2[[#This Row],[1W Return vs Nifty]]-AVERAGE(Table2[1W Return vs Nifty]))/_xlfn.STDEV.P(Table2[1W Return vs Nifty])</f>
        <v>1.6133913975255594</v>
      </c>
      <c r="O126">
        <v>602.23</v>
      </c>
      <c r="P126">
        <v>604.59858293174705</v>
      </c>
      <c r="Q126">
        <v>575.46483294764596</v>
      </c>
      <c r="R126">
        <v>58.473021343739497</v>
      </c>
      <c r="S126" s="1">
        <f>(Table2[[#This Row],[Close Price]]-Table2[[#This Row],[20D EMA]])/Table2[[#This Row],[20D EMA]]</f>
        <v>2.3529216412334089E-2</v>
      </c>
      <c r="T126" s="1">
        <f>(Table2[[#This Row],[Close Price]]-Table2[[#This Row],[50D EMA]])/Table2[[#This Row],[50D EMA]]</f>
        <v>1.9519425617947884E-2</v>
      </c>
      <c r="U126" s="1">
        <f>(Table2[[#This Row],[Close Price]]-Table2[[#This Row],[200D EMA]])/Table2[[#This Row],[200D EMA]]</f>
        <v>7.1134089710879297E-2</v>
      </c>
      <c r="V126">
        <v>1.0258254500955699</v>
      </c>
      <c r="W126">
        <v>612.65</v>
      </c>
      <c r="X126">
        <v>627.15</v>
      </c>
      <c r="Y126">
        <v>582.85</v>
      </c>
      <c r="Z126">
        <v>639.6</v>
      </c>
      <c r="AA126">
        <v>565</v>
      </c>
      <c r="AB126">
        <v>639.6</v>
      </c>
      <c r="AC126" s="1">
        <f>(Table2[[#This Row],[Close Price]]/Table2[[#This Row],[Day Low]])-1</f>
        <v>6.1209499714356408E-3</v>
      </c>
      <c r="AD126" s="1">
        <f>(Table2[[#This Row],[Day High]]/Table2[[#This Row],[Close Price]])-1</f>
        <v>1.7439974042829265E-2</v>
      </c>
      <c r="AE126" s="1">
        <f>(Table2[[#This Row],[Close Price]]/Table2[[#This Row],[Current Week Low]])-1</f>
        <v>5.7561979926224582E-2</v>
      </c>
      <c r="AF126" s="1">
        <f>(Table2[[#This Row],[Current Week High]]/Table2[[#This Row],[Close Price]])-1</f>
        <v>3.7637897469176007E-2</v>
      </c>
      <c r="AG126" s="1">
        <f>(Table2[[#This Row],[Close Price]]/Table2[[#This Row],[Current Month Low]])-1</f>
        <v>9.0973451327433619E-2</v>
      </c>
      <c r="AH126" s="1">
        <f>(Table2[[#This Row],[Current Month High]]/Table2[[#This Row],[Close Price]])-1</f>
        <v>3.7637897469176007E-2</v>
      </c>
      <c r="AI126">
        <v>10.499675535366601</v>
      </c>
      <c r="AJ126">
        <v>51.635916359163502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0.15</v>
      </c>
      <c r="AM126" t="s">
        <v>3170</v>
      </c>
      <c r="AN126">
        <v>3.86</v>
      </c>
      <c r="AO126" t="s">
        <v>3170</v>
      </c>
      <c r="AP126">
        <v>0.21406944651426801</v>
      </c>
      <c r="AQ126">
        <f>(Table2[[#This Row],[Sharpe Ratio]]-AVERAGE(Table2[Sharpe Ratio]))/_xlfn.STDEV.P(Table2[Sharpe Ratio])</f>
        <v>1.8224167404733131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213</v>
      </c>
      <c r="AT126">
        <f>_xlfn.RANK.AVG(Table2[[#This Row],[6M Return vs Nifty Z-Score]],Table2[6M Return vs Nifty Z-Score])</f>
        <v>357</v>
      </c>
      <c r="AU126">
        <f>_xlfn.RANK.AVG(Table2[[#This Row],[Sharpe Ratio Z-Score]],Table2[Sharpe Ratio Z-Score])</f>
        <v>20</v>
      </c>
      <c r="AV126">
        <f>(Table2[[#This Row],[Rank 1Y]]+Table2[[#This Row],[Rank 6M]]+Table2[[#This Row],[Rank Sharpe]])/3</f>
        <v>196.66666666666666</v>
      </c>
    </row>
    <row r="127" spans="1:48" hidden="1" x14ac:dyDescent="0.3">
      <c r="A127" t="s">
        <v>1870</v>
      </c>
      <c r="B127" t="s">
        <v>1871</v>
      </c>
      <c r="C127" t="s">
        <v>3128</v>
      </c>
      <c r="D127" t="s">
        <v>211</v>
      </c>
      <c r="E127">
        <v>3932.2888023</v>
      </c>
      <c r="F127">
        <v>1494.05</v>
      </c>
      <c r="G127">
        <v>25.192680987718699</v>
      </c>
      <c r="H127">
        <f>(Table2[[#This Row],[1Y Return vs Nifty]]-AVERAGE(Table2[1Y Return vs Nifty]))/_xlfn.STDEV.P(Table2[1Y Return vs Nifty])</f>
        <v>0.24013398631006888</v>
      </c>
      <c r="I127">
        <v>-5.5643833966896397</v>
      </c>
      <c r="J127">
        <f>(Table2[[#This Row],[1M Return vs Nifty]]-AVERAGE(Table2[1M Return vs Nifty]))/_xlfn.STDEV.P(Table2[1M Return vs Nifty])</f>
        <v>-9.8038252620126692E-2</v>
      </c>
      <c r="K127">
        <v>15.5939371629392</v>
      </c>
      <c r="L127">
        <f>(Table2[[#This Row],[6M Return vs Nifty]]-AVERAGE(Table2[6M Return vs Nifty]))/_xlfn.STDEV.P(Table2[6M Return vs Nifty])</f>
        <v>0.48751936936945478</v>
      </c>
      <c r="M127">
        <v>-4.9865028482085201</v>
      </c>
      <c r="N127">
        <f>(Table2[[#This Row],[1W Return vs Nifty]]-AVERAGE(Table2[1W Return vs Nifty]))/_xlfn.STDEV.P(Table2[1W Return vs Nifty])</f>
        <v>-0.55855893709769489</v>
      </c>
      <c r="O127">
        <v>1540.91</v>
      </c>
      <c r="P127">
        <v>1558.5997203763</v>
      </c>
      <c r="Q127">
        <v>1378.7562725390801</v>
      </c>
      <c r="R127">
        <v>41.413904522712201</v>
      </c>
      <c r="S127" s="1">
        <f>(Table2[[#This Row],[Close Price]]-Table2[[#This Row],[20D EMA]])/Table2[[#This Row],[20D EMA]]</f>
        <v>-3.0410601527668796E-2</v>
      </c>
      <c r="T127" s="1">
        <f>(Table2[[#This Row],[Close Price]]-Table2[[#This Row],[50D EMA]])/Table2[[#This Row],[50D EMA]]</f>
        <v>-4.141520079364281E-2</v>
      </c>
      <c r="U127" s="1">
        <f>(Table2[[#This Row],[Close Price]]-Table2[[#This Row],[200D EMA]])/Table2[[#This Row],[200D EMA]]</f>
        <v>8.3621543384602745E-2</v>
      </c>
      <c r="V127">
        <v>0.60389120957570896</v>
      </c>
      <c r="W127">
        <v>1445</v>
      </c>
      <c r="X127">
        <v>1497.65</v>
      </c>
      <c r="Y127">
        <v>1434.25</v>
      </c>
      <c r="Z127">
        <v>1543.95</v>
      </c>
      <c r="AA127">
        <v>1434.25</v>
      </c>
      <c r="AB127">
        <v>1649.75</v>
      </c>
      <c r="AC127" s="1">
        <f>(Table2[[#This Row],[Close Price]]/Table2[[#This Row],[Day Low]])-1</f>
        <v>3.3944636678200579E-2</v>
      </c>
      <c r="AD127" s="1">
        <f>(Table2[[#This Row],[Day High]]/Table2[[#This Row],[Close Price]])-1</f>
        <v>2.4095579130551936E-3</v>
      </c>
      <c r="AE127" s="1">
        <f>(Table2[[#This Row],[Close Price]]/Table2[[#This Row],[Current Week Low]])-1</f>
        <v>4.1694265295450617E-2</v>
      </c>
      <c r="AF127" s="1">
        <f>(Table2[[#This Row],[Current Week High]]/Table2[[#This Row],[Close Price]])-1</f>
        <v>3.3399149961514052E-2</v>
      </c>
      <c r="AG127" s="1">
        <f>(Table2[[#This Row],[Close Price]]/Table2[[#This Row],[Current Month Low]])-1</f>
        <v>4.1694265295450617E-2</v>
      </c>
      <c r="AH127" s="1">
        <f>(Table2[[#This Row],[Current Month High]]/Table2[[#This Row],[Close Price]])-1</f>
        <v>0.10421337973963385</v>
      </c>
      <c r="AI127">
        <v>19.808574010240601</v>
      </c>
      <c r="AJ127">
        <v>52.992678306282301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0.02</v>
      </c>
      <c r="AM127" t="s">
        <v>3170</v>
      </c>
      <c r="AN127">
        <v>-5.03</v>
      </c>
      <c r="AO127" t="s">
        <v>3169</v>
      </c>
      <c r="AP127">
        <v>0.11508656208128699</v>
      </c>
      <c r="AQ127">
        <f>(Table2[[#This Row],[Sharpe Ratio]]-AVERAGE(Table2[Sharpe Ratio]))/_xlfn.STDEV.P(Table2[Sharpe Ratio])</f>
        <v>0.66653930500483383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7">
        <f>_xlfn.RANK.AVG(Table2[[#This Row],[1Y Return vs Nifty Z-Score]],Table2[1Y Return vs Nifty Z-Score])</f>
        <v>232</v>
      </c>
      <c r="AT127">
        <f>_xlfn.RANK.AVG(Table2[[#This Row],[6M Return vs Nifty Z-Score]],Table2[6M Return vs Nifty Z-Score])</f>
        <v>179</v>
      </c>
      <c r="AU127">
        <f>_xlfn.RANK.AVG(Table2[[#This Row],[Sharpe Ratio Z-Score]],Table2[Sharpe Ratio Z-Score])</f>
        <v>181</v>
      </c>
      <c r="AV127">
        <f>(Table2[[#This Row],[Rank 1Y]]+Table2[[#This Row],[Rank 6M]]+Table2[[#This Row],[Rank Sharpe]])/3</f>
        <v>197.33333333333334</v>
      </c>
    </row>
    <row r="128" spans="1:48" hidden="1" x14ac:dyDescent="0.3">
      <c r="A128" t="s">
        <v>807</v>
      </c>
      <c r="B128" t="s">
        <v>808</v>
      </c>
      <c r="C128" t="s">
        <v>3135</v>
      </c>
      <c r="D128" t="s">
        <v>218</v>
      </c>
      <c r="E128">
        <v>18393.802764329899</v>
      </c>
      <c r="F128">
        <v>842.1</v>
      </c>
      <c r="G128">
        <v>23.969550008555299</v>
      </c>
      <c r="H128">
        <f>(Table2[[#This Row],[1Y Return vs Nifty]]-AVERAGE(Table2[1Y Return vs Nifty]))/_xlfn.STDEV.P(Table2[1Y Return vs Nifty])</f>
        <v>0.21566992225941981</v>
      </c>
      <c r="I128">
        <v>-0.158852310091497</v>
      </c>
      <c r="J128">
        <f>(Table2[[#This Row],[1M Return vs Nifty]]-AVERAGE(Table2[1M Return vs Nifty]))/_xlfn.STDEV.P(Table2[1M Return vs Nifty])</f>
        <v>0.43613712203964877</v>
      </c>
      <c r="K128">
        <v>3.93242742291224</v>
      </c>
      <c r="L128">
        <f>(Table2[[#This Row],[6M Return vs Nifty]]-AVERAGE(Table2[6M Return vs Nifty]))/_xlfn.STDEV.P(Table2[6M Return vs Nifty])</f>
        <v>9.8117070939541681E-2</v>
      </c>
      <c r="M128">
        <v>-1.2699567444170099</v>
      </c>
      <c r="N128">
        <f>(Table2[[#This Row],[1W Return vs Nifty]]-AVERAGE(Table2[1W Return vs Nifty]))/_xlfn.STDEV.P(Table2[1W Return vs Nifty])</f>
        <v>0.34129015176361116</v>
      </c>
      <c r="O128">
        <v>855.26</v>
      </c>
      <c r="P128">
        <v>857.35983981072604</v>
      </c>
      <c r="Q128">
        <v>803.87182533243299</v>
      </c>
      <c r="R128">
        <v>43.207782419811601</v>
      </c>
      <c r="S128" s="1">
        <f>(Table2[[#This Row],[Close Price]]-Table2[[#This Row],[20D EMA]])/Table2[[#This Row],[20D EMA]]</f>
        <v>-1.5387133737109145E-2</v>
      </c>
      <c r="T128" s="1">
        <f>(Table2[[#This Row],[Close Price]]-Table2[[#This Row],[50D EMA]])/Table2[[#This Row],[50D EMA]]</f>
        <v>-1.7798640783191853E-2</v>
      </c>
      <c r="U128" s="1">
        <f>(Table2[[#This Row],[Close Price]]-Table2[[#This Row],[200D EMA]])/Table2[[#This Row],[200D EMA]]</f>
        <v>4.7555062216240951E-2</v>
      </c>
      <c r="V128">
        <v>0.86571951940849701</v>
      </c>
      <c r="W128">
        <v>834.5</v>
      </c>
      <c r="X128">
        <v>851.2</v>
      </c>
      <c r="Y128">
        <v>831.05</v>
      </c>
      <c r="Z128">
        <v>858</v>
      </c>
      <c r="AA128">
        <v>810.8</v>
      </c>
      <c r="AB128">
        <v>947</v>
      </c>
      <c r="AC128" s="1">
        <f>(Table2[[#This Row],[Close Price]]/Table2[[#This Row],[Day Low]])-1</f>
        <v>9.1072498502098309E-3</v>
      </c>
      <c r="AD128" s="1">
        <f>(Table2[[#This Row],[Day High]]/Table2[[#This Row],[Close Price]])-1</f>
        <v>1.0806317539484578E-2</v>
      </c>
      <c r="AE128" s="1">
        <f>(Table2[[#This Row],[Close Price]]/Table2[[#This Row],[Current Week Low]])-1</f>
        <v>1.3296432224294552E-2</v>
      </c>
      <c r="AF128" s="1">
        <f>(Table2[[#This Row],[Current Week High]]/Table2[[#This Row],[Close Price]])-1</f>
        <v>1.8881368008550004E-2</v>
      </c>
      <c r="AG128" s="1">
        <f>(Table2[[#This Row],[Close Price]]/Table2[[#This Row],[Current Month Low]])-1</f>
        <v>3.8603848051307343E-2</v>
      </c>
      <c r="AH128" s="1">
        <f>(Table2[[#This Row],[Current Month High]]/Table2[[#This Row],[Close Price]])-1</f>
        <v>0.12456952855955339</v>
      </c>
      <c r="AI128">
        <v>13.7632110200688</v>
      </c>
      <c r="AJ128">
        <v>50.093574547723001</v>
      </c>
      <c r="AK128" t="str">
        <f>IF(AND(Table2[[#This Row],[20D EMA]]&gt;Table2[[#This Row],[50D EMA]],Table2[[#This Row],[50D EMA]]&gt;Table2[[#This Row],[200D EMA]]),"Uptrend","Downtrend/NoTrend")</f>
        <v>Downtrend/NoTrend</v>
      </c>
      <c r="AL128">
        <v>-0.02</v>
      </c>
      <c r="AM128" t="s">
        <v>3169</v>
      </c>
      <c r="AN128">
        <v>-2.87</v>
      </c>
      <c r="AO128" t="s">
        <v>3169</v>
      </c>
      <c r="AP128">
        <v>0.164093915064385</v>
      </c>
      <c r="AQ128">
        <f>(Table2[[#This Row],[Sharpe Ratio]]-AVERAGE(Table2[Sharpe Ratio]))/_xlfn.STDEV.P(Table2[Sharpe Ratio])</f>
        <v>1.2388250472288429</v>
      </c>
      <c r="AR1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8">
        <f>_xlfn.RANK.AVG(Table2[[#This Row],[1Y Return vs Nifty Z-Score]],Table2[1Y Return vs Nifty Z-Score])</f>
        <v>241</v>
      </c>
      <c r="AT128">
        <f>_xlfn.RANK.AVG(Table2[[#This Row],[6M Return vs Nifty Z-Score]],Table2[6M Return vs Nifty Z-Score])</f>
        <v>279</v>
      </c>
      <c r="AU128">
        <f>_xlfn.RANK.AVG(Table2[[#This Row],[Sharpe Ratio Z-Score]],Table2[Sharpe Ratio Z-Score])</f>
        <v>73</v>
      </c>
      <c r="AV128">
        <f>(Table2[[#This Row],[Rank 1Y]]+Table2[[#This Row],[Rank 6M]]+Table2[[#This Row],[Rank Sharpe]])/3</f>
        <v>197.66666666666666</v>
      </c>
    </row>
    <row r="129" spans="1:48" x14ac:dyDescent="0.3">
      <c r="A129" t="s">
        <v>962</v>
      </c>
      <c r="B129" t="s">
        <v>963</v>
      </c>
      <c r="C129" t="s">
        <v>3137</v>
      </c>
      <c r="D129" t="s">
        <v>964</v>
      </c>
      <c r="E129">
        <v>14761.1580939299</v>
      </c>
      <c r="F129">
        <v>825.65</v>
      </c>
      <c r="G129">
        <v>47.4853559864424</v>
      </c>
      <c r="H129">
        <f>(Table2[[#This Row],[1Y Return vs Nifty]]-AVERAGE(Table2[1Y Return vs Nifty]))/_xlfn.STDEV.P(Table2[1Y Return vs Nifty])</f>
        <v>0.68601381301685627</v>
      </c>
      <c r="I129">
        <v>6.7084674160517901</v>
      </c>
      <c r="J129">
        <f>(Table2[[#This Row],[1M Return vs Nifty]]-AVERAGE(Table2[1M Return vs Nifty]))/_xlfn.STDEV.P(Table2[1M Return vs Nifty])</f>
        <v>1.1147666644200365</v>
      </c>
      <c r="K129">
        <v>21.679548638137899</v>
      </c>
      <c r="L129">
        <f>(Table2[[#This Row],[6M Return vs Nifty]]-AVERAGE(Table2[6M Return vs Nifty]))/_xlfn.STDEV.P(Table2[6M Return vs Nifty])</f>
        <v>0.69073071580943546</v>
      </c>
      <c r="M129">
        <v>4.9438687991740196</v>
      </c>
      <c r="N129">
        <f>(Table2[[#This Row],[1W Return vs Nifty]]-AVERAGE(Table2[1W Return vs Nifty]))/_xlfn.STDEV.P(Table2[1W Return vs Nifty])</f>
        <v>1.8457798305110937</v>
      </c>
      <c r="O129">
        <v>807.15</v>
      </c>
      <c r="P129">
        <v>804.39054256443399</v>
      </c>
      <c r="Q129">
        <v>729.56775432030202</v>
      </c>
      <c r="R129">
        <v>59.904065204599199</v>
      </c>
      <c r="S129" s="1">
        <f>(Table2[[#This Row],[Close Price]]-Table2[[#This Row],[20D EMA]])/Table2[[#This Row],[20D EMA]]</f>
        <v>2.2920151149104877E-2</v>
      </c>
      <c r="T129" s="1">
        <f>(Table2[[#This Row],[Close Price]]-Table2[[#This Row],[50D EMA]])/Table2[[#This Row],[50D EMA]]</f>
        <v>2.64292732331112E-2</v>
      </c>
      <c r="U129" s="1">
        <f>(Table2[[#This Row],[Close Price]]-Table2[[#This Row],[200D EMA]])/Table2[[#This Row],[200D EMA]]</f>
        <v>0.13169749500402808</v>
      </c>
      <c r="V129">
        <v>1.0708029935728101</v>
      </c>
      <c r="W129">
        <v>823.65</v>
      </c>
      <c r="X129">
        <v>839.8</v>
      </c>
      <c r="Y129">
        <v>748.2</v>
      </c>
      <c r="Z129">
        <v>839.8</v>
      </c>
      <c r="AA129">
        <v>748.2</v>
      </c>
      <c r="AB129">
        <v>861.25</v>
      </c>
      <c r="AC129" s="1">
        <f>(Table2[[#This Row],[Close Price]]/Table2[[#This Row],[Day Low]])-1</f>
        <v>2.428215868390593E-3</v>
      </c>
      <c r="AD129" s="1">
        <f>(Table2[[#This Row],[Day High]]/Table2[[#This Row],[Close Price]])-1</f>
        <v>1.7138012475019559E-2</v>
      </c>
      <c r="AE129" s="1">
        <f>(Table2[[#This Row],[Close Price]]/Table2[[#This Row],[Current Week Low]])-1</f>
        <v>0.1035151029136594</v>
      </c>
      <c r="AF129" s="1">
        <f>(Table2[[#This Row],[Current Week High]]/Table2[[#This Row],[Close Price]])-1</f>
        <v>1.7138012475019559E-2</v>
      </c>
      <c r="AG129" s="1">
        <f>(Table2[[#This Row],[Close Price]]/Table2[[#This Row],[Current Month Low]])-1</f>
        <v>0.1035151029136594</v>
      </c>
      <c r="AH129" s="1">
        <f>(Table2[[#This Row],[Current Month High]]/Table2[[#This Row],[Close Price]])-1</f>
        <v>4.3117543753406373E-2</v>
      </c>
      <c r="AI129">
        <v>6.03766729243626</v>
      </c>
      <c r="AJ129">
        <v>75.074215436810803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0.13</v>
      </c>
      <c r="AM129" t="s">
        <v>3170</v>
      </c>
      <c r="AN129">
        <v>6.22</v>
      </c>
      <c r="AO129" t="s">
        <v>3170</v>
      </c>
      <c r="AP129">
        <v>6.558821986584E-2</v>
      </c>
      <c r="AQ129">
        <f>(Table2[[#This Row],[Sharpe Ratio]]-AVERAGE(Table2[Sharpe Ratio]))/_xlfn.STDEV.P(Table2[Sharpe Ratio])</f>
        <v>8.8520012198002193E-2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4.4258110359554239</v>
      </c>
      <c r="AS129">
        <f>_xlfn.RANK.AVG(Table2[[#This Row],[1Y Return vs Nifty Z-Score]],Table2[1Y Return vs Nifty Z-Score])</f>
        <v>129</v>
      </c>
      <c r="AT129">
        <f>_xlfn.RANK.AVG(Table2[[#This Row],[6M Return vs Nifty Z-Score]],Table2[6M Return vs Nifty Z-Score])</f>
        <v>140</v>
      </c>
      <c r="AU129">
        <f>_xlfn.RANK.AVG(Table2[[#This Row],[Sharpe Ratio Z-Score]],Table2[Sharpe Ratio Z-Score])</f>
        <v>325</v>
      </c>
      <c r="AV129">
        <f>(Table2[[#This Row],[Rank 1Y]]+Table2[[#This Row],[Rank 6M]]+Table2[[#This Row],[Rank Sharpe]])/3</f>
        <v>198</v>
      </c>
    </row>
    <row r="130" spans="1:48" x14ac:dyDescent="0.3">
      <c r="A130" t="s">
        <v>1478</v>
      </c>
      <c r="B130" t="s">
        <v>1479</v>
      </c>
      <c r="C130" t="s">
        <v>3130</v>
      </c>
      <c r="D130" t="s">
        <v>69</v>
      </c>
      <c r="E130">
        <v>6765.7907990000003</v>
      </c>
      <c r="F130">
        <v>330.25</v>
      </c>
      <c r="G130">
        <v>19.992884022573399</v>
      </c>
      <c r="H130">
        <f>(Table2[[#This Row],[1Y Return vs Nifty]]-AVERAGE(Table2[1Y Return vs Nifty]))/_xlfn.STDEV.P(Table2[1Y Return vs Nifty])</f>
        <v>0.13613190626080593</v>
      </c>
      <c r="I130">
        <v>-11.9227324058321</v>
      </c>
      <c r="J130">
        <f>(Table2[[#This Row],[1M Return vs Nifty]]-AVERAGE(Table2[1M Return vs Nifty]))/_xlfn.STDEV.P(Table2[1M Return vs Nifty])</f>
        <v>-0.72637123410960791</v>
      </c>
      <c r="K130">
        <v>46.079403397748102</v>
      </c>
      <c r="L130">
        <f>(Table2[[#This Row],[6M Return vs Nifty]]-AVERAGE(Table2[6M Return vs Nifty]))/_xlfn.STDEV.P(Table2[6M Return vs Nifty])</f>
        <v>1.5054931039190818</v>
      </c>
      <c r="M130">
        <v>-4.3823127462123201</v>
      </c>
      <c r="N130">
        <f>(Table2[[#This Row],[1W Return vs Nifty]]-AVERAGE(Table2[1W Return vs Nifty]))/_xlfn.STDEV.P(Table2[1W Return vs Nifty])</f>
        <v>-0.4122726009143084</v>
      </c>
      <c r="O130">
        <v>333.54</v>
      </c>
      <c r="P130">
        <v>323.965855917422</v>
      </c>
      <c r="Q130">
        <v>281.75106520907701</v>
      </c>
      <c r="R130">
        <v>42.630561955412603</v>
      </c>
      <c r="S130" s="1">
        <f>(Table2[[#This Row],[Close Price]]-Table2[[#This Row],[20D EMA]])/Table2[[#This Row],[20D EMA]]</f>
        <v>-9.8638843916772218E-3</v>
      </c>
      <c r="T130" s="1">
        <f>(Table2[[#This Row],[Close Price]]-Table2[[#This Row],[50D EMA]])/Table2[[#This Row],[50D EMA]]</f>
        <v>1.9397550599220575E-2</v>
      </c>
      <c r="U130" s="1">
        <f>(Table2[[#This Row],[Close Price]]-Table2[[#This Row],[200D EMA]])/Table2[[#This Row],[200D EMA]]</f>
        <v>0.17213398911174915</v>
      </c>
      <c r="V130">
        <v>0.30466827158531301</v>
      </c>
      <c r="W130">
        <v>320.64999999999998</v>
      </c>
      <c r="X130">
        <v>331.65</v>
      </c>
      <c r="Y130">
        <v>320.64999999999998</v>
      </c>
      <c r="Z130">
        <v>339</v>
      </c>
      <c r="AA130">
        <v>320.64999999999998</v>
      </c>
      <c r="AB130">
        <v>348</v>
      </c>
      <c r="AC130" s="1">
        <f>(Table2[[#This Row],[Close Price]]/Table2[[#This Row],[Day Low]])-1</f>
        <v>2.9939186028379972E-2</v>
      </c>
      <c r="AD130" s="1">
        <f>(Table2[[#This Row],[Day High]]/Table2[[#This Row],[Close Price]])-1</f>
        <v>4.2392127176380523E-3</v>
      </c>
      <c r="AE130" s="1">
        <f>(Table2[[#This Row],[Close Price]]/Table2[[#This Row],[Current Week Low]])-1</f>
        <v>2.9939186028379972E-2</v>
      </c>
      <c r="AF130" s="1">
        <f>(Table2[[#This Row],[Current Week High]]/Table2[[#This Row],[Close Price]])-1</f>
        <v>2.6495079485238549E-2</v>
      </c>
      <c r="AG130" s="1">
        <f>(Table2[[#This Row],[Close Price]]/Table2[[#This Row],[Current Month Low]])-1</f>
        <v>2.9939186028379972E-2</v>
      </c>
      <c r="AH130" s="1">
        <f>(Table2[[#This Row],[Current Month High]]/Table2[[#This Row],[Close Price]])-1</f>
        <v>5.374716124148371E-2</v>
      </c>
      <c r="AI130">
        <v>14.7615442846328</v>
      </c>
      <c r="AJ130">
        <v>81.456043956043899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0.18</v>
      </c>
      <c r="AM130" t="s">
        <v>3170</v>
      </c>
      <c r="AN130">
        <v>-3.8</v>
      </c>
      <c r="AO130" t="s">
        <v>3169</v>
      </c>
      <c r="AP130">
        <v>8.0057378624676004E-2</v>
      </c>
      <c r="AQ130">
        <f>(Table2[[#This Row],[Sharpe Ratio]]-AVERAGE(Table2[Sharpe Ratio]))/_xlfn.STDEV.P(Table2[Sharpe Ratio])</f>
        <v>0.25748431562637381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0.76046549078234527</v>
      </c>
      <c r="AS130">
        <f>_xlfn.RANK.AVG(Table2[[#This Row],[1Y Return vs Nifty Z-Score]],Table2[1Y Return vs Nifty Z-Score])</f>
        <v>266</v>
      </c>
      <c r="AT130">
        <f>_xlfn.RANK.AVG(Table2[[#This Row],[6M Return vs Nifty Z-Score]],Table2[6M Return vs Nifty Z-Score])</f>
        <v>51</v>
      </c>
      <c r="AU130">
        <f>_xlfn.RANK.AVG(Table2[[#This Row],[Sharpe Ratio Z-Score]],Table2[Sharpe Ratio Z-Score])</f>
        <v>278</v>
      </c>
      <c r="AV130">
        <f>(Table2[[#This Row],[Rank 1Y]]+Table2[[#This Row],[Rank 6M]]+Table2[[#This Row],[Rank Sharpe]])/3</f>
        <v>198.33333333333334</v>
      </c>
    </row>
    <row r="131" spans="1:48" hidden="1" x14ac:dyDescent="0.3">
      <c r="A131" t="s">
        <v>825</v>
      </c>
      <c r="B131" t="s">
        <v>826</v>
      </c>
      <c r="C131" t="s">
        <v>3124</v>
      </c>
      <c r="D131" t="s">
        <v>666</v>
      </c>
      <c r="E131">
        <v>18209.093761935899</v>
      </c>
      <c r="F131">
        <v>127.34</v>
      </c>
      <c r="G131">
        <v>70.6733866694656</v>
      </c>
      <c r="H131">
        <f>(Table2[[#This Row],[1Y Return vs Nifty]]-AVERAGE(Table2[1Y Return vs Nifty]))/_xlfn.STDEV.P(Table2[1Y Return vs Nifty])</f>
        <v>1.1498018107878722</v>
      </c>
      <c r="I131">
        <v>7.89686170726669</v>
      </c>
      <c r="J131">
        <f>(Table2[[#This Row],[1M Return vs Nifty]]-AVERAGE(Table2[1M Return vs Nifty]))/_xlfn.STDEV.P(Table2[1M Return vs Nifty])</f>
        <v>1.2322039625473444</v>
      </c>
      <c r="K131">
        <v>17.896521566517599</v>
      </c>
      <c r="L131">
        <f>(Table2[[#This Row],[6M Return vs Nifty]]-AVERAGE(Table2[6M Return vs Nifty]))/_xlfn.STDEV.P(Table2[6M Return vs Nifty])</f>
        <v>0.56440749784262334</v>
      </c>
      <c r="M131">
        <v>-2.4171602431332699</v>
      </c>
      <c r="N131">
        <f>(Table2[[#This Row],[1W Return vs Nifty]]-AVERAGE(Table2[1W Return vs Nifty]))/_xlfn.STDEV.P(Table2[1W Return vs Nifty])</f>
        <v>6.3529565932267107E-2</v>
      </c>
      <c r="O131">
        <v>126.58</v>
      </c>
      <c r="P131">
        <v>130.83118737107799</v>
      </c>
      <c r="Q131">
        <v>118.74851349879</v>
      </c>
      <c r="R131">
        <v>50.509617332944202</v>
      </c>
      <c r="S131" s="1">
        <f>(Table2[[#This Row],[Close Price]]-Table2[[#This Row],[20D EMA]])/Table2[[#This Row],[20D EMA]]</f>
        <v>6.0041080739453717E-3</v>
      </c>
      <c r="T131" s="1">
        <f>(Table2[[#This Row],[Close Price]]-Table2[[#This Row],[50D EMA]])/Table2[[#This Row],[50D EMA]]</f>
        <v>-2.6684672372313565E-2</v>
      </c>
      <c r="U131" s="1">
        <f>(Table2[[#This Row],[Close Price]]-Table2[[#This Row],[200D EMA]])/Table2[[#This Row],[200D EMA]]</f>
        <v>7.2350265683936696E-2</v>
      </c>
      <c r="V131">
        <v>0.82668416354499896</v>
      </c>
      <c r="W131">
        <v>125.16</v>
      </c>
      <c r="X131">
        <v>130.05000000000001</v>
      </c>
      <c r="Y131">
        <v>125.16</v>
      </c>
      <c r="Z131">
        <v>132.4</v>
      </c>
      <c r="AA131">
        <v>117.35</v>
      </c>
      <c r="AB131">
        <v>133.80000000000001</v>
      </c>
      <c r="AC131" s="1">
        <f>(Table2[[#This Row],[Close Price]]/Table2[[#This Row],[Day Low]])-1</f>
        <v>1.7417705337168465E-2</v>
      </c>
      <c r="AD131" s="1">
        <f>(Table2[[#This Row],[Day High]]/Table2[[#This Row],[Close Price]])-1</f>
        <v>2.1281608292759602E-2</v>
      </c>
      <c r="AE131" s="1">
        <f>(Table2[[#This Row],[Close Price]]/Table2[[#This Row],[Current Week Low]])-1</f>
        <v>1.7417705337168465E-2</v>
      </c>
      <c r="AF131" s="1">
        <f>(Table2[[#This Row],[Current Week High]]/Table2[[#This Row],[Close Price]])-1</f>
        <v>3.9736139469137788E-2</v>
      </c>
      <c r="AG131" s="1">
        <f>(Table2[[#This Row],[Close Price]]/Table2[[#This Row],[Current Month Low]])-1</f>
        <v>8.512995313165761E-2</v>
      </c>
      <c r="AH131" s="1">
        <f>(Table2[[#This Row],[Current Month High]]/Table2[[#This Row],[Close Price]])-1</f>
        <v>5.0730328255065293E-2</v>
      </c>
      <c r="AI131">
        <v>34.286163028113698</v>
      </c>
      <c r="AJ131">
        <v>93.378891419893705</v>
      </c>
      <c r="AK131" t="str">
        <f>IF(AND(Table2[[#This Row],[20D EMA]]&gt;Table2[[#This Row],[50D EMA]],Table2[[#This Row],[50D EMA]]&gt;Table2[[#This Row],[200D EMA]]),"Uptrend","Downtrend/NoTrend")</f>
        <v>Downtrend/NoTrend</v>
      </c>
      <c r="AL131">
        <v>-0.16</v>
      </c>
      <c r="AM131" t="s">
        <v>3169</v>
      </c>
      <c r="AN131">
        <v>5.8</v>
      </c>
      <c r="AO131" t="s">
        <v>3170</v>
      </c>
      <c r="AP131">
        <v>5.7801797429542001E-2</v>
      </c>
      <c r="AQ131">
        <f>(Table2[[#This Row],[Sharpe Ratio]]-AVERAGE(Table2[Sharpe Ratio]))/_xlfn.STDEV.P(Table2[Sharpe Ratio])</f>
        <v>-2.4063135875041736E-3</v>
      </c>
      <c r="AR1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1">
        <f>_xlfn.RANK.AVG(Table2[[#This Row],[1Y Return vs Nifty Z-Score]],Table2[1Y Return vs Nifty Z-Score])</f>
        <v>78</v>
      </c>
      <c r="AT131">
        <f>_xlfn.RANK.AVG(Table2[[#This Row],[6M Return vs Nifty Z-Score]],Table2[6M Return vs Nifty Z-Score])</f>
        <v>163</v>
      </c>
      <c r="AU131">
        <f>_xlfn.RANK.AVG(Table2[[#This Row],[Sharpe Ratio Z-Score]],Table2[Sharpe Ratio Z-Score])</f>
        <v>354</v>
      </c>
      <c r="AV131">
        <f>(Table2[[#This Row],[Rank 1Y]]+Table2[[#This Row],[Rank 6M]]+Table2[[#This Row],[Rank Sharpe]])/3</f>
        <v>198.33333333333334</v>
      </c>
    </row>
    <row r="132" spans="1:48" x14ac:dyDescent="0.3">
      <c r="A132" t="s">
        <v>863</v>
      </c>
      <c r="B132" t="s">
        <v>864</v>
      </c>
      <c r="C132" t="s">
        <v>3123</v>
      </c>
      <c r="D132" t="s">
        <v>24</v>
      </c>
      <c r="E132">
        <v>17105.62387616</v>
      </c>
      <c r="F132">
        <v>212.54</v>
      </c>
      <c r="G132">
        <v>20.592106719780698</v>
      </c>
      <c r="H132">
        <f>(Table2[[#This Row],[1Y Return vs Nifty]]-AVERAGE(Table2[1Y Return vs Nifty]))/_xlfn.STDEV.P(Table2[1Y Return vs Nifty])</f>
        <v>0.1481170678623123</v>
      </c>
      <c r="I132">
        <v>-0.86746691949589405</v>
      </c>
      <c r="J132">
        <f>(Table2[[#This Row],[1M Return vs Nifty]]-AVERAGE(Table2[1M Return vs Nifty]))/_xlfn.STDEV.P(Table2[1M Return vs Nifty])</f>
        <v>0.36611172242508461</v>
      </c>
      <c r="K132">
        <v>2.2033768558087399</v>
      </c>
      <c r="L132">
        <f>(Table2[[#This Row],[6M Return vs Nifty]]-AVERAGE(Table2[6M Return vs Nifty]))/_xlfn.STDEV.P(Table2[6M Return vs Nifty])</f>
        <v>4.0380441640110065E-2</v>
      </c>
      <c r="M132">
        <v>-1.5683159105635101</v>
      </c>
      <c r="N132">
        <f>(Table2[[#This Row],[1W Return vs Nifty]]-AVERAGE(Table2[1W Return vs Nifty]))/_xlfn.STDEV.P(Table2[1W Return vs Nifty])</f>
        <v>0.26905151505291525</v>
      </c>
      <c r="O132">
        <v>218.03</v>
      </c>
      <c r="P132">
        <v>216.82662351313201</v>
      </c>
      <c r="Q132">
        <v>200.353515621246</v>
      </c>
      <c r="R132">
        <v>37.487261816930101</v>
      </c>
      <c r="S132" s="1">
        <f>(Table2[[#This Row],[Close Price]]-Table2[[#This Row],[20D EMA]])/Table2[[#This Row],[20D EMA]]</f>
        <v>-2.5180021098014076E-2</v>
      </c>
      <c r="T132" s="1">
        <f>(Table2[[#This Row],[Close Price]]-Table2[[#This Row],[50D EMA]])/Table2[[#This Row],[50D EMA]]</f>
        <v>-1.9769820899657169E-2</v>
      </c>
      <c r="U132" s="1">
        <f>(Table2[[#This Row],[Close Price]]-Table2[[#This Row],[200D EMA]])/Table2[[#This Row],[200D EMA]]</f>
        <v>6.0824909116102888E-2</v>
      </c>
      <c r="V132">
        <v>0.71140772036851896</v>
      </c>
      <c r="W132">
        <v>211.9</v>
      </c>
      <c r="X132">
        <v>216.84</v>
      </c>
      <c r="Y132">
        <v>208.82</v>
      </c>
      <c r="Z132">
        <v>219.9</v>
      </c>
      <c r="AA132">
        <v>208.82</v>
      </c>
      <c r="AB132">
        <v>239.8</v>
      </c>
      <c r="AC132" s="1">
        <f>(Table2[[#This Row],[Close Price]]/Table2[[#This Row],[Day Low]])-1</f>
        <v>3.0202925908446865E-3</v>
      </c>
      <c r="AD132" s="1">
        <f>(Table2[[#This Row],[Day High]]/Table2[[#This Row],[Close Price]])-1</f>
        <v>2.0231485837959973E-2</v>
      </c>
      <c r="AE132" s="1">
        <f>(Table2[[#This Row],[Close Price]]/Table2[[#This Row],[Current Week Low]])-1</f>
        <v>1.7814385595249504E-2</v>
      </c>
      <c r="AF132" s="1">
        <f>(Table2[[#This Row],[Current Week High]]/Table2[[#This Row],[Close Price]])-1</f>
        <v>3.4628775759857122E-2</v>
      </c>
      <c r="AG132" s="1">
        <f>(Table2[[#This Row],[Close Price]]/Table2[[#This Row],[Current Month Low]])-1</f>
        <v>1.7814385595249504E-2</v>
      </c>
      <c r="AH132" s="1">
        <f>(Table2[[#This Row],[Current Month High]]/Table2[[#This Row],[Close Price]])-1</f>
        <v>0.12825821021925288</v>
      </c>
      <c r="AI132">
        <v>12.825821021925201</v>
      </c>
      <c r="AJ132">
        <v>43.365935919055602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-0.04</v>
      </c>
      <c r="AM132" t="s">
        <v>3169</v>
      </c>
      <c r="AN132">
        <v>-4.75</v>
      </c>
      <c r="AO132" t="s">
        <v>3169</v>
      </c>
      <c r="AP132">
        <v>0.18575121615499701</v>
      </c>
      <c r="AQ132">
        <f>(Table2[[#This Row],[Sharpe Ratio]]-AVERAGE(Table2[Sharpe Ratio]))/_xlfn.STDEV.P(Table2[Sharpe Ratio])</f>
        <v>1.4917292314945043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2.3153899784749266</v>
      </c>
      <c r="AS132">
        <f>_xlfn.RANK.AVG(Table2[[#This Row],[1Y Return vs Nifty Z-Score]],Table2[1Y Return vs Nifty Z-Score])</f>
        <v>262</v>
      </c>
      <c r="AT132">
        <f>_xlfn.RANK.AVG(Table2[[#This Row],[6M Return vs Nifty Z-Score]],Table2[6M Return vs Nifty Z-Score])</f>
        <v>294</v>
      </c>
      <c r="AU132">
        <f>_xlfn.RANK.AVG(Table2[[#This Row],[Sharpe Ratio Z-Score]],Table2[Sharpe Ratio Z-Score])</f>
        <v>46</v>
      </c>
      <c r="AV132">
        <f>(Table2[[#This Row],[Rank 1Y]]+Table2[[#This Row],[Rank 6M]]+Table2[[#This Row],[Rank Sharpe]])/3</f>
        <v>200.66666666666666</v>
      </c>
    </row>
    <row r="133" spans="1:48" hidden="1" x14ac:dyDescent="0.3">
      <c r="A133" t="s">
        <v>1635</v>
      </c>
      <c r="B133" t="s">
        <v>1636</v>
      </c>
      <c r="C133" t="s">
        <v>3128</v>
      </c>
      <c r="D133" t="s">
        <v>211</v>
      </c>
      <c r="E133">
        <v>5502.098062305</v>
      </c>
      <c r="F133">
        <v>1920.15</v>
      </c>
      <c r="G133">
        <v>29.193899029510298</v>
      </c>
      <c r="H133">
        <f>(Table2[[#This Row],[1Y Return vs Nifty]]-AVERAGE(Table2[1Y Return vs Nifty]))/_xlfn.STDEV.P(Table2[1Y Return vs Nifty])</f>
        <v>0.32016307241984482</v>
      </c>
      <c r="I133">
        <v>-7.67287444744571</v>
      </c>
      <c r="J133">
        <f>(Table2[[#This Row],[1M Return vs Nifty]]-AVERAGE(Table2[1M Return vs Nifty]))/_xlfn.STDEV.P(Table2[1M Return vs Nifty])</f>
        <v>-0.30639964745084691</v>
      </c>
      <c r="K133">
        <v>18.358390108062</v>
      </c>
      <c r="L133">
        <f>(Table2[[#This Row],[6M Return vs Nifty]]-AVERAGE(Table2[6M Return vs Nifty]))/_xlfn.STDEV.P(Table2[6M Return vs Nifty])</f>
        <v>0.57983025833070456</v>
      </c>
      <c r="M133">
        <v>-6.6967572794094101</v>
      </c>
      <c r="N133">
        <f>(Table2[[#This Row],[1W Return vs Nifty]]-AVERAGE(Table2[1W Return vs Nifty]))/_xlfn.STDEV.P(Table2[1W Return vs Nifty])</f>
        <v>-0.97264525505487553</v>
      </c>
      <c r="O133">
        <v>2076.69</v>
      </c>
      <c r="P133">
        <v>2202.4248049927901</v>
      </c>
      <c r="Q133">
        <v>1984.7358987682001</v>
      </c>
      <c r="R133">
        <v>25.603113798307</v>
      </c>
      <c r="S133" s="1">
        <f>(Table2[[#This Row],[Close Price]]-Table2[[#This Row],[20D EMA]])/Table2[[#This Row],[20D EMA]]</f>
        <v>-7.5379570374008623E-2</v>
      </c>
      <c r="T133" s="1">
        <f>(Table2[[#This Row],[Close Price]]-Table2[[#This Row],[50D EMA]])/Table2[[#This Row],[50D EMA]]</f>
        <v>-0.12816546760320113</v>
      </c>
      <c r="U133" s="1">
        <f>(Table2[[#This Row],[Close Price]]-Table2[[#This Row],[200D EMA]])/Table2[[#This Row],[200D EMA]]</f>
        <v>-3.2541306280742109E-2</v>
      </c>
      <c r="V133">
        <v>0.893486110671185</v>
      </c>
      <c r="W133">
        <v>1884</v>
      </c>
      <c r="X133">
        <v>1957.1</v>
      </c>
      <c r="Y133">
        <v>1884</v>
      </c>
      <c r="Z133">
        <v>2039</v>
      </c>
      <c r="AA133">
        <v>1884</v>
      </c>
      <c r="AB133">
        <v>2370.1</v>
      </c>
      <c r="AC133" s="1">
        <f>(Table2[[#This Row],[Close Price]]/Table2[[#This Row],[Day Low]])-1</f>
        <v>1.9187898089171984E-2</v>
      </c>
      <c r="AD133" s="1">
        <f>(Table2[[#This Row],[Day High]]/Table2[[#This Row],[Close Price]])-1</f>
        <v>1.9243288284769289E-2</v>
      </c>
      <c r="AE133" s="1">
        <f>(Table2[[#This Row],[Close Price]]/Table2[[#This Row],[Current Week Low]])-1</f>
        <v>1.9187898089171984E-2</v>
      </c>
      <c r="AF133" s="1">
        <f>(Table2[[#This Row],[Current Week High]]/Table2[[#This Row],[Close Price]])-1</f>
        <v>6.1896206025570777E-2</v>
      </c>
      <c r="AG133" s="1">
        <f>(Table2[[#This Row],[Close Price]]/Table2[[#This Row],[Current Month Low]])-1</f>
        <v>1.9187898089171984E-2</v>
      </c>
      <c r="AH133" s="1">
        <f>(Table2[[#This Row],[Current Month High]]/Table2[[#This Row],[Close Price]])-1</f>
        <v>0.23433065125120423</v>
      </c>
      <c r="AI133">
        <v>53.743197146056197</v>
      </c>
      <c r="AJ133">
        <v>71.441964285714306</v>
      </c>
      <c r="AK133" t="str">
        <f>IF(AND(Table2[[#This Row],[20D EMA]]&gt;Table2[[#This Row],[50D EMA]],Table2[[#This Row],[50D EMA]]&gt;Table2[[#This Row],[200D EMA]]),"Uptrend","Downtrend/NoTrend")</f>
        <v>Downtrend/NoTrend</v>
      </c>
      <c r="AL133">
        <v>-0.19</v>
      </c>
      <c r="AM133" t="s">
        <v>3169</v>
      </c>
      <c r="AN133">
        <v>-12.14</v>
      </c>
      <c r="AO133" t="s">
        <v>3169</v>
      </c>
      <c r="AP133">
        <v>9.5186087964193006E-2</v>
      </c>
      <c r="AQ133">
        <f>(Table2[[#This Row],[Sharpe Ratio]]-AVERAGE(Table2[Sharpe Ratio]))/_xlfn.STDEV.P(Table2[Sharpe Ratio])</f>
        <v>0.43415055296106103</v>
      </c>
      <c r="AR1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3">
        <f>_xlfn.RANK.AVG(Table2[[#This Row],[1Y Return vs Nifty Z-Score]],Table2[1Y Return vs Nifty Z-Score])</f>
        <v>210</v>
      </c>
      <c r="AT133">
        <f>_xlfn.RANK.AVG(Table2[[#This Row],[6M Return vs Nifty Z-Score]],Table2[6M Return vs Nifty Z-Score])</f>
        <v>157</v>
      </c>
      <c r="AU133">
        <f>_xlfn.RANK.AVG(Table2[[#This Row],[Sharpe Ratio Z-Score]],Table2[Sharpe Ratio Z-Score])</f>
        <v>235</v>
      </c>
      <c r="AV133">
        <f>(Table2[[#This Row],[Rank 1Y]]+Table2[[#This Row],[Rank 6M]]+Table2[[#This Row],[Rank Sharpe]])/3</f>
        <v>200.66666666666666</v>
      </c>
    </row>
    <row r="134" spans="1:48" hidden="1" x14ac:dyDescent="0.3">
      <c r="A134" t="s">
        <v>627</v>
      </c>
      <c r="B134" t="s">
        <v>628</v>
      </c>
      <c r="C134" t="s">
        <v>3123</v>
      </c>
      <c r="D134" t="s">
        <v>411</v>
      </c>
      <c r="E134">
        <v>28391.952254399999</v>
      </c>
      <c r="F134">
        <v>1512</v>
      </c>
      <c r="G134">
        <v>20.994419056110399</v>
      </c>
      <c r="H134">
        <f>(Table2[[#This Row],[1Y Return vs Nifty]]-AVERAGE(Table2[1Y Return vs Nifty]))/_xlfn.STDEV.P(Table2[1Y Return vs Nifty])</f>
        <v>0.15616378970322908</v>
      </c>
      <c r="I134">
        <v>-21.510286584752201</v>
      </c>
      <c r="J134">
        <f>(Table2[[#This Row],[1M Return vs Nifty]]-AVERAGE(Table2[1M Return vs Nifty]))/_xlfn.STDEV.P(Table2[1M Return vs Nifty])</f>
        <v>-1.6738147440161633</v>
      </c>
      <c r="K134">
        <v>28.593463771298801</v>
      </c>
      <c r="L134">
        <f>(Table2[[#This Row],[6M Return vs Nifty]]-AVERAGE(Table2[6M Return vs Nifty]))/_xlfn.STDEV.P(Table2[6M Return vs Nifty])</f>
        <v>0.92160086075826519</v>
      </c>
      <c r="M134">
        <v>-5.84889308061938</v>
      </c>
      <c r="N134">
        <f>(Table2[[#This Row],[1W Return vs Nifty]]-AVERAGE(Table2[1W Return vs Nifty]))/_xlfn.STDEV.P(Table2[1W Return vs Nifty])</f>
        <v>-0.76736061564706859</v>
      </c>
      <c r="O134">
        <v>1657.95</v>
      </c>
      <c r="P134">
        <v>1733.4658793056101</v>
      </c>
      <c r="Q134">
        <v>1490.3367712065001</v>
      </c>
      <c r="R134">
        <v>24.624140276895002</v>
      </c>
      <c r="S134" s="1">
        <f>(Table2[[#This Row],[Close Price]]-Table2[[#This Row],[20D EMA]])/Table2[[#This Row],[20D EMA]]</f>
        <v>-8.8030398986700467E-2</v>
      </c>
      <c r="T134" s="1">
        <f>(Table2[[#This Row],[Close Price]]-Table2[[#This Row],[50D EMA]])/Table2[[#This Row],[50D EMA]]</f>
        <v>-0.12775900694066425</v>
      </c>
      <c r="U134" s="1">
        <f>(Table2[[#This Row],[Close Price]]-Table2[[#This Row],[200D EMA]])/Table2[[#This Row],[200D EMA]]</f>
        <v>1.4535794333224748E-2</v>
      </c>
      <c r="V134">
        <v>0.557300375434016</v>
      </c>
      <c r="W134">
        <v>1470.2</v>
      </c>
      <c r="X134">
        <v>1529.8</v>
      </c>
      <c r="Y134">
        <v>1470.2</v>
      </c>
      <c r="Z134">
        <v>1604.05</v>
      </c>
      <c r="AA134">
        <v>1470.2</v>
      </c>
      <c r="AB134">
        <v>1825.95</v>
      </c>
      <c r="AC134" s="1">
        <f>(Table2[[#This Row],[Close Price]]/Table2[[#This Row],[Day Low]])-1</f>
        <v>2.8431505917562161E-2</v>
      </c>
      <c r="AD134" s="1">
        <f>(Table2[[#This Row],[Day High]]/Table2[[#This Row],[Close Price]])-1</f>
        <v>1.1772486772486657E-2</v>
      </c>
      <c r="AE134" s="1">
        <f>(Table2[[#This Row],[Close Price]]/Table2[[#This Row],[Current Week Low]])-1</f>
        <v>2.8431505917562161E-2</v>
      </c>
      <c r="AF134" s="1">
        <f>(Table2[[#This Row],[Current Week High]]/Table2[[#This Row],[Close Price]])-1</f>
        <v>6.0879629629629672E-2</v>
      </c>
      <c r="AG134" s="1">
        <f>(Table2[[#This Row],[Close Price]]/Table2[[#This Row],[Current Month Low]])-1</f>
        <v>2.8431505917562161E-2</v>
      </c>
      <c r="AH134" s="1">
        <f>(Table2[[#This Row],[Current Month High]]/Table2[[#This Row],[Close Price]])-1</f>
        <v>0.20763888888888893</v>
      </c>
      <c r="AI134">
        <v>42.523148148148103</v>
      </c>
      <c r="AJ134">
        <v>57.319737800436997</v>
      </c>
      <c r="AK134" t="str">
        <f>IF(AND(Table2[[#This Row],[20D EMA]]&gt;Table2[[#This Row],[50D EMA]],Table2[[#This Row],[50D EMA]]&gt;Table2[[#This Row],[200D EMA]]),"Uptrend","Downtrend/NoTrend")</f>
        <v>Downtrend/NoTrend</v>
      </c>
      <c r="AL134">
        <v>-0.09</v>
      </c>
      <c r="AM134" t="s">
        <v>3169</v>
      </c>
      <c r="AN134">
        <v>-13.33</v>
      </c>
      <c r="AO134" t="s">
        <v>3169</v>
      </c>
      <c r="AP134">
        <v>9.3237072025503007E-2</v>
      </c>
      <c r="AQ134">
        <f>(Table2[[#This Row],[Sharpe Ratio]]-AVERAGE(Table2[Sharpe Ratio]))/_xlfn.STDEV.P(Table2[Sharpe Ratio])</f>
        <v>0.4113908247736538</v>
      </c>
      <c r="AR1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4">
        <f>_xlfn.RANK.AVG(Table2[[#This Row],[1Y Return vs Nifty Z-Score]],Table2[1Y Return vs Nifty Z-Score])</f>
        <v>260</v>
      </c>
      <c r="AT134">
        <f>_xlfn.RANK.AVG(Table2[[#This Row],[6M Return vs Nifty Z-Score]],Table2[6M Return vs Nifty Z-Score])</f>
        <v>103</v>
      </c>
      <c r="AU134">
        <f>_xlfn.RANK.AVG(Table2[[#This Row],[Sharpe Ratio Z-Score]],Table2[Sharpe Ratio Z-Score])</f>
        <v>241</v>
      </c>
      <c r="AV134">
        <f>(Table2[[#This Row],[Rank 1Y]]+Table2[[#This Row],[Rank 6M]]+Table2[[#This Row],[Rank Sharpe]])/3</f>
        <v>201.33333333333334</v>
      </c>
    </row>
    <row r="135" spans="1:48" hidden="1" x14ac:dyDescent="0.3">
      <c r="A135" t="s">
        <v>699</v>
      </c>
      <c r="B135" t="s">
        <v>700</v>
      </c>
      <c r="C135" t="s">
        <v>3127</v>
      </c>
      <c r="D135" t="s">
        <v>51</v>
      </c>
      <c r="E135">
        <v>24315.955951200001</v>
      </c>
      <c r="F135">
        <v>1357.6</v>
      </c>
      <c r="G135">
        <v>51.258248033280502</v>
      </c>
      <c r="H135">
        <f>(Table2[[#This Row],[1Y Return vs Nifty]]-AVERAGE(Table2[1Y Return vs Nifty]))/_xlfn.STDEV.P(Table2[1Y Return vs Nifty])</f>
        <v>0.76147610958395295</v>
      </c>
      <c r="I135">
        <v>2.2790509199737001</v>
      </c>
      <c r="J135">
        <f>(Table2[[#This Row],[1M Return vs Nifty]]-AVERAGE(Table2[1M Return vs Nifty]))/_xlfn.STDEV.P(Table2[1M Return vs Nifty])</f>
        <v>0.67705107673561704</v>
      </c>
      <c r="K135">
        <v>29.5526004433788</v>
      </c>
      <c r="L135">
        <f>(Table2[[#This Row],[6M Return vs Nifty]]-AVERAGE(Table2[6M Return vs Nifty]))/_xlfn.STDEV.P(Table2[6M Return vs Nifty])</f>
        <v>0.95362844834706628</v>
      </c>
      <c r="M135">
        <v>-2.6602679215346399</v>
      </c>
      <c r="N135">
        <f>(Table2[[#This Row],[1W Return vs Nifty]]-AVERAGE(Table2[1W Return vs Nifty]))/_xlfn.STDEV.P(Table2[1W Return vs Nifty])</f>
        <v>4.6684037684270241E-3</v>
      </c>
      <c r="O135">
        <v>1383.81</v>
      </c>
      <c r="P135">
        <v>1396.4492608349799</v>
      </c>
      <c r="Q135">
        <v>1232.3894194926499</v>
      </c>
      <c r="R135">
        <v>39.777862696643901</v>
      </c>
      <c r="S135" s="1">
        <f>(Table2[[#This Row],[Close Price]]-Table2[[#This Row],[20D EMA]])/Table2[[#This Row],[20D EMA]]</f>
        <v>-1.8940461479538404E-2</v>
      </c>
      <c r="T135" s="1">
        <f>(Table2[[#This Row],[Close Price]]-Table2[[#This Row],[50D EMA]])/Table2[[#This Row],[50D EMA]]</f>
        <v>-2.7820030361683762E-2</v>
      </c>
      <c r="U135" s="1">
        <f>(Table2[[#This Row],[Close Price]]-Table2[[#This Row],[200D EMA]])/Table2[[#This Row],[200D EMA]]</f>
        <v>0.10159985028019523</v>
      </c>
      <c r="V135">
        <v>1.1360577082704499</v>
      </c>
      <c r="W135">
        <v>1353.05</v>
      </c>
      <c r="X135">
        <v>1386.4</v>
      </c>
      <c r="Y135">
        <v>1351</v>
      </c>
      <c r="Z135">
        <v>1392</v>
      </c>
      <c r="AA135">
        <v>1351</v>
      </c>
      <c r="AB135">
        <v>1460.15</v>
      </c>
      <c r="AC135" s="1">
        <f>(Table2[[#This Row],[Close Price]]/Table2[[#This Row],[Day Low]])-1</f>
        <v>3.3627729943461748E-3</v>
      </c>
      <c r="AD135" s="1">
        <f>(Table2[[#This Row],[Day High]]/Table2[[#This Row],[Close Price]])-1</f>
        <v>2.1213906894519852E-2</v>
      </c>
      <c r="AE135" s="1">
        <f>(Table2[[#This Row],[Close Price]]/Table2[[#This Row],[Current Week Low]])-1</f>
        <v>4.8852701702442047E-3</v>
      </c>
      <c r="AF135" s="1">
        <f>(Table2[[#This Row],[Current Week High]]/Table2[[#This Row],[Close Price]])-1</f>
        <v>2.5338833235120761E-2</v>
      </c>
      <c r="AG135" s="1">
        <f>(Table2[[#This Row],[Close Price]]/Table2[[#This Row],[Current Month Low]])-1</f>
        <v>4.8852701702442047E-3</v>
      </c>
      <c r="AH135" s="1">
        <f>(Table2[[#This Row],[Current Month High]]/Table2[[#This Row],[Close Price]])-1</f>
        <v>7.5537713612257029E-2</v>
      </c>
      <c r="AI135">
        <v>20.7277548615203</v>
      </c>
      <c r="AJ135">
        <v>80.423948435111896</v>
      </c>
      <c r="AK135" t="str">
        <f>IF(AND(Table2[[#This Row],[20D EMA]]&gt;Table2[[#This Row],[50D EMA]],Table2[[#This Row],[50D EMA]]&gt;Table2[[#This Row],[200D EMA]]),"Uptrend","Downtrend/NoTrend")</f>
        <v>Downtrend/NoTrend</v>
      </c>
      <c r="AL135">
        <v>-7.0000000000000007E-2</v>
      </c>
      <c r="AM135" t="s">
        <v>3169</v>
      </c>
      <c r="AN135">
        <v>-3.65</v>
      </c>
      <c r="AO135" t="s">
        <v>3169</v>
      </c>
      <c r="AP135">
        <v>4.6293021298674998E-2</v>
      </c>
      <c r="AQ135">
        <f>(Table2[[#This Row],[Sharpe Ratio]]-AVERAGE(Table2[Sharpe Ratio]))/_xlfn.STDEV.P(Table2[Sharpe Ratio])</f>
        <v>-0.13680060524440538</v>
      </c>
      <c r="AR1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5">
        <f>_xlfn.RANK.AVG(Table2[[#This Row],[1Y Return vs Nifty Z-Score]],Table2[1Y Return vs Nifty Z-Score])</f>
        <v>118</v>
      </c>
      <c r="AT135">
        <f>_xlfn.RANK.AVG(Table2[[#This Row],[6M Return vs Nifty Z-Score]],Table2[6M Return vs Nifty Z-Score])</f>
        <v>97</v>
      </c>
      <c r="AU135">
        <f>_xlfn.RANK.AVG(Table2[[#This Row],[Sharpe Ratio Z-Score]],Table2[Sharpe Ratio Z-Score])</f>
        <v>390</v>
      </c>
      <c r="AV135">
        <f>(Table2[[#This Row],[Rank 1Y]]+Table2[[#This Row],[Rank 6M]]+Table2[[#This Row],[Rank Sharpe]])/3</f>
        <v>201.66666666666666</v>
      </c>
    </row>
    <row r="136" spans="1:48" x14ac:dyDescent="0.3">
      <c r="A136" t="s">
        <v>794</v>
      </c>
      <c r="B136" t="s">
        <v>795</v>
      </c>
      <c r="C136" t="s">
        <v>3127</v>
      </c>
      <c r="D136" t="s">
        <v>51</v>
      </c>
      <c r="E136">
        <v>18703.65793664</v>
      </c>
      <c r="F136">
        <v>1374.2</v>
      </c>
      <c r="G136">
        <v>24.5237363033281</v>
      </c>
      <c r="H136">
        <f>(Table2[[#This Row],[1Y Return vs Nifty]]-AVERAGE(Table2[1Y Return vs Nifty]))/_xlfn.STDEV.P(Table2[1Y Return vs Nifty])</f>
        <v>0.22675430262609722</v>
      </c>
      <c r="I136">
        <v>4.2509361350680299</v>
      </c>
      <c r="J136">
        <f>(Table2[[#This Row],[1M Return vs Nifty]]-AVERAGE(Table2[1M Return vs Nifty]))/_xlfn.STDEV.P(Table2[1M Return vs Nifty])</f>
        <v>0.87191306285398362</v>
      </c>
      <c r="K136">
        <v>45.599041633487701</v>
      </c>
      <c r="L136">
        <f>(Table2[[#This Row],[6M Return vs Nifty]]-AVERAGE(Table2[6M Return vs Nifty]))/_xlfn.STDEV.P(Table2[6M Return vs Nifty])</f>
        <v>1.4894528158902682</v>
      </c>
      <c r="M136">
        <v>-0.33601301245817899</v>
      </c>
      <c r="N136">
        <f>(Table2[[#This Row],[1W Return vs Nifty]]-AVERAGE(Table2[1W Return vs Nifty]))/_xlfn.STDEV.P(Table2[1W Return vs Nifty])</f>
        <v>0.56741634333527557</v>
      </c>
      <c r="O136">
        <v>1339.35</v>
      </c>
      <c r="P136">
        <v>1320.0809512880801</v>
      </c>
      <c r="Q136">
        <v>1135.1320460975701</v>
      </c>
      <c r="R136">
        <v>65.533669674065294</v>
      </c>
      <c r="S136" s="1">
        <f>(Table2[[#This Row],[Close Price]]-Table2[[#This Row],[20D EMA]])/Table2[[#This Row],[20D EMA]]</f>
        <v>2.602008436928371E-2</v>
      </c>
      <c r="T136" s="1">
        <f>(Table2[[#This Row],[Close Price]]-Table2[[#This Row],[50D EMA]])/Table2[[#This Row],[50D EMA]]</f>
        <v>4.0996765129526977E-2</v>
      </c>
      <c r="U136" s="1">
        <f>(Table2[[#This Row],[Close Price]]-Table2[[#This Row],[200D EMA]])/Table2[[#This Row],[200D EMA]]</f>
        <v>0.21060805632640991</v>
      </c>
      <c r="V136">
        <v>0.37747837389904898</v>
      </c>
      <c r="W136">
        <v>1361.65</v>
      </c>
      <c r="X136">
        <v>1395.5</v>
      </c>
      <c r="Y136">
        <v>1326.6</v>
      </c>
      <c r="Z136">
        <v>1435.55</v>
      </c>
      <c r="AA136">
        <v>1287</v>
      </c>
      <c r="AB136">
        <v>1435.55</v>
      </c>
      <c r="AC136" s="1">
        <f>(Table2[[#This Row],[Close Price]]/Table2[[#This Row],[Day Low]])-1</f>
        <v>9.2167590790583898E-3</v>
      </c>
      <c r="AD136" s="1">
        <f>(Table2[[#This Row],[Day High]]/Table2[[#This Row],[Close Price]])-1</f>
        <v>1.5499927230388622E-2</v>
      </c>
      <c r="AE136" s="1">
        <f>(Table2[[#This Row],[Close Price]]/Table2[[#This Row],[Current Week Low]])-1</f>
        <v>3.5881200060304597E-2</v>
      </c>
      <c r="AF136" s="1">
        <f>(Table2[[#This Row],[Current Week High]]/Table2[[#This Row],[Close Price]])-1</f>
        <v>4.4644156600203599E-2</v>
      </c>
      <c r="AG136" s="1">
        <f>(Table2[[#This Row],[Close Price]]/Table2[[#This Row],[Current Month Low]])-1</f>
        <v>6.7754467754467695E-2</v>
      </c>
      <c r="AH136" s="1">
        <f>(Table2[[#This Row],[Current Month High]]/Table2[[#This Row],[Close Price]])-1</f>
        <v>4.4644156600203599E-2</v>
      </c>
      <c r="AI136">
        <v>10.7589870470091</v>
      </c>
      <c r="AJ136">
        <v>69.832540320088896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-0.01</v>
      </c>
      <c r="AM136" t="s">
        <v>3169</v>
      </c>
      <c r="AN136">
        <v>4.3</v>
      </c>
      <c r="AO136" t="s">
        <v>3170</v>
      </c>
      <c r="AP136">
        <v>6.9471364695088994E-2</v>
      </c>
      <c r="AQ136">
        <f>(Table2[[#This Row],[Sharpe Ratio]]-AVERAGE(Table2[Sharpe Ratio]))/_xlfn.STDEV.P(Table2[Sharpe Ratio])</f>
        <v>0.13386562434596935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3.2894021490515941</v>
      </c>
      <c r="AS136">
        <f>_xlfn.RANK.AVG(Table2[[#This Row],[1Y Return vs Nifty Z-Score]],Table2[1Y Return vs Nifty Z-Score])</f>
        <v>239</v>
      </c>
      <c r="AT136">
        <f>_xlfn.RANK.AVG(Table2[[#This Row],[6M Return vs Nifty Z-Score]],Table2[6M Return vs Nifty Z-Score])</f>
        <v>53</v>
      </c>
      <c r="AU136">
        <f>_xlfn.RANK.AVG(Table2[[#This Row],[Sharpe Ratio Z-Score]],Table2[Sharpe Ratio Z-Score])</f>
        <v>313</v>
      </c>
      <c r="AV136">
        <f>(Table2[[#This Row],[Rank 1Y]]+Table2[[#This Row],[Rank 6M]]+Table2[[#This Row],[Rank Sharpe]])/3</f>
        <v>201.66666666666666</v>
      </c>
    </row>
    <row r="137" spans="1:48" hidden="1" x14ac:dyDescent="0.3">
      <c r="A137" t="s">
        <v>100</v>
      </c>
      <c r="B137" t="s">
        <v>101</v>
      </c>
      <c r="C137" t="s">
        <v>3132</v>
      </c>
      <c r="D137" t="s">
        <v>102</v>
      </c>
      <c r="E137">
        <v>243921.17869470001</v>
      </c>
      <c r="F137">
        <v>6849.4</v>
      </c>
      <c r="G137">
        <v>66.469981471146198</v>
      </c>
      <c r="H137">
        <f>(Table2[[#This Row],[1Y Return vs Nifty]]-AVERAGE(Table2[1Y Return vs Nifty]))/_xlfn.STDEV.P(Table2[1Y Return vs Nifty])</f>
        <v>1.0657287427728239</v>
      </c>
      <c r="I137">
        <v>-8.9092445117185903</v>
      </c>
      <c r="J137">
        <f>(Table2[[#This Row],[1M Return vs Nifty]]-AVERAGE(Table2[1M Return vs Nifty]))/_xlfn.STDEV.P(Table2[1M Return vs Nifty])</f>
        <v>-0.42857791850704563</v>
      </c>
      <c r="K137">
        <v>-10.1232261049885</v>
      </c>
      <c r="L137">
        <f>(Table2[[#This Row],[6M Return vs Nifty]]-AVERAGE(Table2[6M Return vs Nifty]))/_xlfn.STDEV.P(Table2[6M Return vs Nifty])</f>
        <v>-0.3712307160723321</v>
      </c>
      <c r="M137">
        <v>-3.68488344501462</v>
      </c>
      <c r="N137">
        <f>(Table2[[#This Row],[1W Return vs Nifty]]-AVERAGE(Table2[1W Return vs Nifty]))/_xlfn.STDEV.P(Table2[1W Return vs Nifty])</f>
        <v>-0.24341121625727744</v>
      </c>
      <c r="O137">
        <v>6907.1</v>
      </c>
      <c r="P137">
        <v>7015.4096175828099</v>
      </c>
      <c r="Q137">
        <v>6389.2207571017498</v>
      </c>
      <c r="R137">
        <v>50.133985148104799</v>
      </c>
      <c r="S137" s="1">
        <f>(Table2[[#This Row],[Close Price]]-Table2[[#This Row],[20D EMA]])/Table2[[#This Row],[20D EMA]]</f>
        <v>-8.3537229807011219E-3</v>
      </c>
      <c r="T137" s="1">
        <f>(Table2[[#This Row],[Close Price]]-Table2[[#This Row],[50D EMA]])/Table2[[#This Row],[50D EMA]]</f>
        <v>-2.3663567294308557E-2</v>
      </c>
      <c r="U137" s="1">
        <f>(Table2[[#This Row],[Close Price]]-Table2[[#This Row],[200D EMA]])/Table2[[#This Row],[200D EMA]]</f>
        <v>7.202431413670457E-2</v>
      </c>
      <c r="V137">
        <v>0.82692132194374501</v>
      </c>
      <c r="W137">
        <v>6649</v>
      </c>
      <c r="X137">
        <v>6975</v>
      </c>
      <c r="Y137">
        <v>6551.45</v>
      </c>
      <c r="Z137">
        <v>6975</v>
      </c>
      <c r="AA137">
        <v>6551.45</v>
      </c>
      <c r="AB137">
        <v>7227.4</v>
      </c>
      <c r="AC137" s="1">
        <f>(Table2[[#This Row],[Close Price]]/Table2[[#This Row],[Day Low]])-1</f>
        <v>3.0139870657241552E-2</v>
      </c>
      <c r="AD137" s="1">
        <f>(Table2[[#This Row],[Day High]]/Table2[[#This Row],[Close Price]])-1</f>
        <v>1.8337372616579639E-2</v>
      </c>
      <c r="AE137" s="1">
        <f>(Table2[[#This Row],[Close Price]]/Table2[[#This Row],[Current Week Low]])-1</f>
        <v>4.5478481862793796E-2</v>
      </c>
      <c r="AF137" s="1">
        <f>(Table2[[#This Row],[Current Week High]]/Table2[[#This Row],[Close Price]])-1</f>
        <v>1.8337372616579639E-2</v>
      </c>
      <c r="AG137" s="1">
        <f>(Table2[[#This Row],[Close Price]]/Table2[[#This Row],[Current Month Low]])-1</f>
        <v>4.5478481862793796E-2</v>
      </c>
      <c r="AH137" s="1">
        <f>(Table2[[#This Row],[Current Month High]]/Table2[[#This Row],[Close Price]])-1</f>
        <v>5.518731567728552E-2</v>
      </c>
      <c r="AI137">
        <v>18.6950681811545</v>
      </c>
      <c r="AJ137">
        <v>94.585227272727195</v>
      </c>
      <c r="AK137" t="str">
        <f>IF(AND(Table2[[#This Row],[20D EMA]]&gt;Table2[[#This Row],[50D EMA]],Table2[[#This Row],[50D EMA]]&gt;Table2[[#This Row],[200D EMA]]),"Uptrend","Downtrend/NoTrend")</f>
        <v>Downtrend/NoTrend</v>
      </c>
      <c r="AL137">
        <v>0.11</v>
      </c>
      <c r="AM137" t="s">
        <v>3170</v>
      </c>
      <c r="AN137">
        <v>-1.5</v>
      </c>
      <c r="AO137" t="s">
        <v>3169</v>
      </c>
      <c r="AP137">
        <v>0.170148280862675</v>
      </c>
      <c r="AQ137">
        <f>(Table2[[#This Row],[Sharpe Ratio]]-AVERAGE(Table2[Sharpe Ratio]))/_xlfn.STDEV.P(Table2[Sharpe Ratio])</f>
        <v>1.3095251975871987</v>
      </c>
      <c r="AR1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7">
        <f>_xlfn.RANK.AVG(Table2[[#This Row],[1Y Return vs Nifty Z-Score]],Table2[1Y Return vs Nifty Z-Score])</f>
        <v>95</v>
      </c>
      <c r="AT137">
        <f>_xlfn.RANK.AVG(Table2[[#This Row],[6M Return vs Nifty Z-Score]],Table2[6M Return vs Nifty Z-Score])</f>
        <v>446</v>
      </c>
      <c r="AU137">
        <f>_xlfn.RANK.AVG(Table2[[#This Row],[Sharpe Ratio Z-Score]],Table2[Sharpe Ratio Z-Score])</f>
        <v>66</v>
      </c>
      <c r="AV137">
        <f>(Table2[[#This Row],[Rank 1Y]]+Table2[[#This Row],[Rank 6M]]+Table2[[#This Row],[Rank Sharpe]])/3</f>
        <v>202.33333333333334</v>
      </c>
    </row>
    <row r="138" spans="1:48" hidden="1" x14ac:dyDescent="0.3">
      <c r="A138" t="s">
        <v>534</v>
      </c>
      <c r="B138" t="s">
        <v>535</v>
      </c>
      <c r="C138" t="s">
        <v>3127</v>
      </c>
      <c r="D138" t="s">
        <v>51</v>
      </c>
      <c r="E138">
        <v>36974.605864495003</v>
      </c>
      <c r="F138">
        <v>2960.05</v>
      </c>
      <c r="G138">
        <v>33.614321922561501</v>
      </c>
      <c r="H138">
        <f>(Table2[[#This Row],[1Y Return vs Nifty]]-AVERAGE(Table2[1Y Return vs Nifty]))/_xlfn.STDEV.P(Table2[1Y Return vs Nifty])</f>
        <v>0.40857675061850107</v>
      </c>
      <c r="I138">
        <v>-4.0054745756950902</v>
      </c>
      <c r="J138">
        <f>(Table2[[#This Row],[1M Return vs Nifty]]-AVERAGE(Table2[1M Return vs Nifty]))/_xlfn.STDEV.P(Table2[1M Return vs Nifty])</f>
        <v>5.6013345673289812E-2</v>
      </c>
      <c r="K138">
        <v>18.6347674828219</v>
      </c>
      <c r="L138">
        <f>(Table2[[#This Row],[6M Return vs Nifty]]-AVERAGE(Table2[6M Return vs Nifty]))/_xlfn.STDEV.P(Table2[6M Return vs Nifty])</f>
        <v>0.58905907924367162</v>
      </c>
      <c r="M138">
        <v>4.7446349876403698E-2</v>
      </c>
      <c r="N138">
        <f>(Table2[[#This Row],[1W Return vs Nifty]]-AVERAGE(Table2[1W Return vs Nifty]))/_xlfn.STDEV.P(Table2[1W Return vs Nifty])</f>
        <v>0.66025941541773836</v>
      </c>
      <c r="O138">
        <v>2972.73</v>
      </c>
      <c r="P138">
        <v>3025.5159312903702</v>
      </c>
      <c r="Q138">
        <v>2655.8963369974699</v>
      </c>
      <c r="R138">
        <v>52.951376548007502</v>
      </c>
      <c r="S138" s="1">
        <f>(Table2[[#This Row],[Close Price]]-Table2[[#This Row],[20D EMA]])/Table2[[#This Row],[20D EMA]]</f>
        <v>-4.2654395118291392E-3</v>
      </c>
      <c r="T138" s="1">
        <f>(Table2[[#This Row],[Close Price]]-Table2[[#This Row],[50D EMA]])/Table2[[#This Row],[50D EMA]]</f>
        <v>-2.1637939702551512E-2</v>
      </c>
      <c r="U138" s="1">
        <f>(Table2[[#This Row],[Close Price]]-Table2[[#This Row],[200D EMA]])/Table2[[#This Row],[200D EMA]]</f>
        <v>0.11452015606391494</v>
      </c>
      <c r="V138">
        <v>0.58515980801436196</v>
      </c>
      <c r="W138">
        <v>2936.55</v>
      </c>
      <c r="X138">
        <v>3006.95</v>
      </c>
      <c r="Y138">
        <v>2850.05</v>
      </c>
      <c r="Z138">
        <v>3006.95</v>
      </c>
      <c r="AA138">
        <v>2755.55</v>
      </c>
      <c r="AB138">
        <v>3146.7</v>
      </c>
      <c r="AC138" s="1">
        <f>(Table2[[#This Row],[Close Price]]/Table2[[#This Row],[Day Low]])-1</f>
        <v>8.00258807103571E-3</v>
      </c>
      <c r="AD138" s="1">
        <f>(Table2[[#This Row],[Day High]]/Table2[[#This Row],[Close Price]])-1</f>
        <v>1.5844326953936561E-2</v>
      </c>
      <c r="AE138" s="1">
        <f>(Table2[[#This Row],[Close Price]]/Table2[[#This Row],[Current Week Low]])-1</f>
        <v>3.8595814108524307E-2</v>
      </c>
      <c r="AF138" s="1">
        <f>(Table2[[#This Row],[Current Week High]]/Table2[[#This Row],[Close Price]])-1</f>
        <v>1.5844326953936561E-2</v>
      </c>
      <c r="AG138" s="1">
        <f>(Table2[[#This Row],[Close Price]]/Table2[[#This Row],[Current Month Low]])-1</f>
        <v>7.4213859302135754E-2</v>
      </c>
      <c r="AH138" s="1">
        <f>(Table2[[#This Row],[Current Month High]]/Table2[[#This Row],[Close Price]])-1</f>
        <v>6.3056367291092874E-2</v>
      </c>
      <c r="AI138">
        <v>17.7344977280789</v>
      </c>
      <c r="AJ138">
        <v>59.981083637346302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-0.02</v>
      </c>
      <c r="AM138" t="s">
        <v>3169</v>
      </c>
      <c r="AN138">
        <v>-0.82</v>
      </c>
      <c r="AO138" t="s">
        <v>3169</v>
      </c>
      <c r="AP138">
        <v>8.6970761177429995E-2</v>
      </c>
      <c r="AQ138">
        <f>(Table2[[#This Row],[Sharpe Ratio]]-AVERAGE(Table2[Sharpe Ratio]))/_xlfn.STDEV.P(Table2[Sharpe Ratio])</f>
        <v>0.33821567581319828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8">
        <f>_xlfn.RANK.AVG(Table2[[#This Row],[1Y Return vs Nifty Z-Score]],Table2[1Y Return vs Nifty Z-Score])</f>
        <v>193</v>
      </c>
      <c r="AT138">
        <f>_xlfn.RANK.AVG(Table2[[#This Row],[6M Return vs Nifty Z-Score]],Table2[6M Return vs Nifty Z-Score])</f>
        <v>156</v>
      </c>
      <c r="AU138">
        <f>_xlfn.RANK.AVG(Table2[[#This Row],[Sharpe Ratio Z-Score]],Table2[Sharpe Ratio Z-Score])</f>
        <v>258</v>
      </c>
      <c r="AV138">
        <f>(Table2[[#This Row],[Rank 1Y]]+Table2[[#This Row],[Rank 6M]]+Table2[[#This Row],[Rank Sharpe]])/3</f>
        <v>202.33333333333334</v>
      </c>
    </row>
    <row r="139" spans="1:48" hidden="1" x14ac:dyDescent="0.3">
      <c r="A139" t="s">
        <v>838</v>
      </c>
      <c r="B139" t="s">
        <v>839</v>
      </c>
      <c r="C139" t="s">
        <v>3126</v>
      </c>
      <c r="D139" t="s">
        <v>48</v>
      </c>
      <c r="E139">
        <v>17818.286167440001</v>
      </c>
      <c r="F139">
        <v>283.8</v>
      </c>
      <c r="G139">
        <v>52.219181972683899</v>
      </c>
      <c r="H139">
        <f>(Table2[[#This Row],[1Y Return vs Nifty]]-AVERAGE(Table2[1Y Return vs Nifty]))/_xlfn.STDEV.P(Table2[1Y Return vs Nifty])</f>
        <v>0.78069592319548164</v>
      </c>
      <c r="I139">
        <v>-7.0569671598403101</v>
      </c>
      <c r="J139">
        <f>(Table2[[#This Row],[1M Return vs Nifty]]-AVERAGE(Table2[1M Return vs Nifty]))/_xlfn.STDEV.P(Table2[1M Return vs Nifty])</f>
        <v>-0.24553559897131971</v>
      </c>
      <c r="K139">
        <v>-7.6278663070206596</v>
      </c>
      <c r="L139">
        <f>(Table2[[#This Row],[6M Return vs Nifty]]-AVERAGE(Table2[6M Return vs Nifty]))/_xlfn.STDEV.P(Table2[6M Return vs Nifty])</f>
        <v>-0.28790541236804224</v>
      </c>
      <c r="M139">
        <v>-4.4492682241423402</v>
      </c>
      <c r="N139">
        <f>(Table2[[#This Row],[1W Return vs Nifty]]-AVERAGE(Table2[1W Return vs Nifty]))/_xlfn.STDEV.P(Table2[1W Return vs Nifty])</f>
        <v>-0.4284838422461828</v>
      </c>
      <c r="O139">
        <v>291.64999999999998</v>
      </c>
      <c r="P139">
        <v>299.48262390204798</v>
      </c>
      <c r="Q139">
        <v>278.79320117960998</v>
      </c>
      <c r="R139">
        <v>43.875068809630299</v>
      </c>
      <c r="S139" s="1">
        <f>(Table2[[#This Row],[Close Price]]-Table2[[#This Row],[20D EMA]])/Table2[[#This Row],[20D EMA]]</f>
        <v>-2.6915823761357677E-2</v>
      </c>
      <c r="T139" s="1">
        <f>(Table2[[#This Row],[Close Price]]-Table2[[#This Row],[50D EMA]])/Table2[[#This Row],[50D EMA]]</f>
        <v>-5.2365722250307563E-2</v>
      </c>
      <c r="U139" s="1">
        <f>(Table2[[#This Row],[Close Price]]-Table2[[#This Row],[200D EMA]])/Table2[[#This Row],[200D EMA]]</f>
        <v>1.7958826826499425E-2</v>
      </c>
      <c r="V139">
        <v>0.93382169654335401</v>
      </c>
      <c r="W139">
        <v>271.39999999999998</v>
      </c>
      <c r="X139">
        <v>288.2</v>
      </c>
      <c r="Y139">
        <v>269.25</v>
      </c>
      <c r="Z139">
        <v>288.2</v>
      </c>
      <c r="AA139">
        <v>269.25</v>
      </c>
      <c r="AB139">
        <v>321.89999999999998</v>
      </c>
      <c r="AC139" s="1">
        <f>(Table2[[#This Row],[Close Price]]/Table2[[#This Row],[Day Low]])-1</f>
        <v>4.5689019896831384E-2</v>
      </c>
      <c r="AD139" s="1">
        <f>(Table2[[#This Row],[Day High]]/Table2[[#This Row],[Close Price]])-1</f>
        <v>1.5503875968992276E-2</v>
      </c>
      <c r="AE139" s="1">
        <f>(Table2[[#This Row],[Close Price]]/Table2[[#This Row],[Current Week Low]])-1</f>
        <v>5.4038997214484796E-2</v>
      </c>
      <c r="AF139" s="1">
        <f>(Table2[[#This Row],[Current Week High]]/Table2[[#This Row],[Close Price]])-1</f>
        <v>1.5503875968992276E-2</v>
      </c>
      <c r="AG139" s="1">
        <f>(Table2[[#This Row],[Close Price]]/Table2[[#This Row],[Current Month Low]])-1</f>
        <v>5.4038997214484796E-2</v>
      </c>
      <c r="AH139" s="1">
        <f>(Table2[[#This Row],[Current Month High]]/Table2[[#This Row],[Close Price]])-1</f>
        <v>0.13424947145877364</v>
      </c>
      <c r="AI139">
        <v>28.435517970401602</v>
      </c>
      <c r="AJ139">
        <v>83.511154219204599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-0.04</v>
      </c>
      <c r="AM139" t="s">
        <v>3169</v>
      </c>
      <c r="AN139">
        <v>-7.98</v>
      </c>
      <c r="AO139" t="s">
        <v>3169</v>
      </c>
      <c r="AP139">
        <v>0.15887044889862501</v>
      </c>
      <c r="AQ139">
        <f>(Table2[[#This Row],[Sharpe Ratio]]-AVERAGE(Table2[Sharpe Ratio]))/_xlfn.STDEV.P(Table2[Sharpe Ratio])</f>
        <v>1.1778277676433706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117</v>
      </c>
      <c r="AT139">
        <f>_xlfn.RANK.AVG(Table2[[#This Row],[6M Return vs Nifty Z-Score]],Table2[6M Return vs Nifty Z-Score])</f>
        <v>415</v>
      </c>
      <c r="AU139">
        <f>_xlfn.RANK.AVG(Table2[[#This Row],[Sharpe Ratio Z-Score]],Table2[Sharpe Ratio Z-Score])</f>
        <v>84</v>
      </c>
      <c r="AV139">
        <f>(Table2[[#This Row],[Rank 1Y]]+Table2[[#This Row],[Rank 6M]]+Table2[[#This Row],[Rank Sharpe]])/3</f>
        <v>205.33333333333334</v>
      </c>
    </row>
    <row r="140" spans="1:48" hidden="1" x14ac:dyDescent="0.3">
      <c r="A140" t="s">
        <v>200</v>
      </c>
      <c r="B140" t="s">
        <v>201</v>
      </c>
      <c r="C140" t="s">
        <v>3129</v>
      </c>
      <c r="D140" t="s">
        <v>60</v>
      </c>
      <c r="E140">
        <v>120218.32621621</v>
      </c>
      <c r="F140">
        <v>699.15</v>
      </c>
      <c r="G140">
        <v>46.529298451470602</v>
      </c>
      <c r="H140">
        <f>(Table2[[#This Row],[1Y Return vs Nifty]]-AVERAGE(Table2[1Y Return vs Nifty]))/_xlfn.STDEV.P(Table2[1Y Return vs Nifty])</f>
        <v>0.66689153325279249</v>
      </c>
      <c r="I140">
        <v>3.9140098955024598</v>
      </c>
      <c r="J140">
        <f>(Table2[[#This Row],[1M Return vs Nifty]]-AVERAGE(Table2[1M Return vs Nifty]))/_xlfn.STDEV.P(Table2[1M Return vs Nifty])</f>
        <v>0.83861796245231102</v>
      </c>
      <c r="K140">
        <v>8.9235979067763207</v>
      </c>
      <c r="L140">
        <f>(Table2[[#This Row],[6M Return vs Nifty]]-AVERAGE(Table2[6M Return vs Nifty]))/_xlfn.STDEV.P(Table2[6M Return vs Nifty])</f>
        <v>0.2647827344428782</v>
      </c>
      <c r="M140">
        <v>-5.9093925454491201</v>
      </c>
      <c r="N140">
        <f>(Table2[[#This Row],[1W Return vs Nifty]]-AVERAGE(Table2[1W Return vs Nifty]))/_xlfn.STDEV.P(Table2[1W Return vs Nifty])</f>
        <v>-0.78200872891763984</v>
      </c>
      <c r="O140">
        <v>703.6</v>
      </c>
      <c r="P140">
        <v>705.27511420543703</v>
      </c>
      <c r="Q140">
        <v>637.90399285386798</v>
      </c>
      <c r="R140">
        <v>40.363945536292</v>
      </c>
      <c r="S140" s="1">
        <f>(Table2[[#This Row],[Close Price]]-Table2[[#This Row],[20D EMA]])/Table2[[#This Row],[20D EMA]]</f>
        <v>-6.3246162592382679E-3</v>
      </c>
      <c r="T140" s="1">
        <f>(Table2[[#This Row],[Close Price]]-Table2[[#This Row],[50D EMA]])/Table2[[#This Row],[50D EMA]]</f>
        <v>-8.6847161938183679E-3</v>
      </c>
      <c r="U140" s="1">
        <f>(Table2[[#This Row],[Close Price]]-Table2[[#This Row],[200D EMA]])/Table2[[#This Row],[200D EMA]]</f>
        <v>9.6011324325042016E-2</v>
      </c>
      <c r="V140">
        <v>1.2295604522956201</v>
      </c>
      <c r="W140">
        <v>682.1</v>
      </c>
      <c r="X140">
        <v>703.8</v>
      </c>
      <c r="Y140">
        <v>682.1</v>
      </c>
      <c r="Z140">
        <v>746.25</v>
      </c>
      <c r="AA140">
        <v>652.1</v>
      </c>
      <c r="AB140">
        <v>776.9</v>
      </c>
      <c r="AC140" s="1">
        <f>(Table2[[#This Row],[Close Price]]/Table2[[#This Row],[Day Low]])-1</f>
        <v>2.4996334848262691E-2</v>
      </c>
      <c r="AD140" s="1">
        <f>(Table2[[#This Row],[Day High]]/Table2[[#This Row],[Close Price]])-1</f>
        <v>6.6509332761208739E-3</v>
      </c>
      <c r="AE140" s="1">
        <f>(Table2[[#This Row],[Close Price]]/Table2[[#This Row],[Current Week Low]])-1</f>
        <v>2.4996334848262691E-2</v>
      </c>
      <c r="AF140" s="1">
        <f>(Table2[[#This Row],[Current Week High]]/Table2[[#This Row],[Close Price]])-1</f>
        <v>6.7367517700064328E-2</v>
      </c>
      <c r="AG140" s="1">
        <f>(Table2[[#This Row],[Close Price]]/Table2[[#This Row],[Current Month Low]])-1</f>
        <v>7.2151510504523841E-2</v>
      </c>
      <c r="AH140" s="1">
        <f>(Table2[[#This Row],[Current Month High]]/Table2[[#This Row],[Close Price]])-1</f>
        <v>0.11120646499320608</v>
      </c>
      <c r="AI140">
        <v>15.1255095473074</v>
      </c>
      <c r="AJ140">
        <v>75.820445115050902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0.18</v>
      </c>
      <c r="AM140" t="s">
        <v>3170</v>
      </c>
      <c r="AN140">
        <v>3.88</v>
      </c>
      <c r="AO140" t="s">
        <v>3170</v>
      </c>
      <c r="AP140">
        <v>8.6585499100287996E-2</v>
      </c>
      <c r="AQ140">
        <f>(Table2[[#This Row],[Sharpe Ratio]]-AVERAGE(Table2[Sharpe Ratio]))/_xlfn.STDEV.P(Table2[Sharpe Ratio])</f>
        <v>0.33371675921502958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0">
        <f>_xlfn.RANK.AVG(Table2[[#This Row],[1Y Return vs Nifty Z-Score]],Table2[1Y Return vs Nifty Z-Score])</f>
        <v>132</v>
      </c>
      <c r="AT140">
        <f>_xlfn.RANK.AVG(Table2[[#This Row],[6M Return vs Nifty Z-Score]],Table2[6M Return vs Nifty Z-Score])</f>
        <v>231</v>
      </c>
      <c r="AU140">
        <f>_xlfn.RANK.AVG(Table2[[#This Row],[Sharpe Ratio Z-Score]],Table2[Sharpe Ratio Z-Score])</f>
        <v>262</v>
      </c>
      <c r="AV140">
        <f>(Table2[[#This Row],[Rank 1Y]]+Table2[[#This Row],[Rank 6M]]+Table2[[#This Row],[Rank Sharpe]])/3</f>
        <v>208.33333333333334</v>
      </c>
    </row>
    <row r="141" spans="1:48" x14ac:dyDescent="0.3">
      <c r="A141" t="s">
        <v>846</v>
      </c>
      <c r="B141" t="s">
        <v>847</v>
      </c>
      <c r="C141" t="s">
        <v>3125</v>
      </c>
      <c r="D141" t="s">
        <v>848</v>
      </c>
      <c r="E141">
        <v>17576.237290320001</v>
      </c>
      <c r="F141">
        <v>2896.2</v>
      </c>
      <c r="G141">
        <v>97.736587170799197</v>
      </c>
      <c r="H141">
        <f>(Table2[[#This Row],[1Y Return vs Nifty]]-AVERAGE(Table2[1Y Return vs Nifty]))/_xlfn.STDEV.P(Table2[1Y Return vs Nifty])</f>
        <v>1.6910977813412726</v>
      </c>
      <c r="I141">
        <v>2.3468778705075302</v>
      </c>
      <c r="J141">
        <f>(Table2[[#This Row],[1M Return vs Nifty]]-AVERAGE(Table2[1M Return vs Nifty]))/_xlfn.STDEV.P(Table2[1M Return vs Nifty])</f>
        <v>0.68375374593370331</v>
      </c>
      <c r="K141">
        <v>56.666844278248703</v>
      </c>
      <c r="L141">
        <f>(Table2[[#This Row],[6M Return vs Nifty]]-AVERAGE(Table2[6M Return vs Nifty]))/_xlfn.STDEV.P(Table2[6M Return vs Nifty])</f>
        <v>1.8590299876732281</v>
      </c>
      <c r="M141">
        <v>2.7194895110499999</v>
      </c>
      <c r="N141">
        <f>(Table2[[#This Row],[1W Return vs Nifty]]-AVERAGE(Table2[1W Return vs Nifty]))/_xlfn.STDEV.P(Table2[1W Return vs Nifty])</f>
        <v>1.3072137479705379</v>
      </c>
      <c r="O141">
        <v>2746.94</v>
      </c>
      <c r="P141">
        <v>2685.1691072004201</v>
      </c>
      <c r="Q141">
        <v>2136.6116780897701</v>
      </c>
      <c r="R141">
        <v>67.864200632653805</v>
      </c>
      <c r="S141" s="1">
        <f>(Table2[[#This Row],[Close Price]]-Table2[[#This Row],[20D EMA]])/Table2[[#This Row],[20D EMA]]</f>
        <v>5.4336825704238083E-2</v>
      </c>
      <c r="T141" s="1">
        <f>(Table2[[#This Row],[Close Price]]-Table2[[#This Row],[50D EMA]])/Table2[[#This Row],[50D EMA]]</f>
        <v>7.8591285827655871E-2</v>
      </c>
      <c r="U141" s="1">
        <f>(Table2[[#This Row],[Close Price]]-Table2[[#This Row],[200D EMA]])/Table2[[#This Row],[200D EMA]]</f>
        <v>0.35551070402710566</v>
      </c>
      <c r="V141">
        <v>0.68021015832591802</v>
      </c>
      <c r="W141">
        <v>2810.45</v>
      </c>
      <c r="X141">
        <v>2909.9</v>
      </c>
      <c r="Y141">
        <v>2652.3</v>
      </c>
      <c r="Z141">
        <v>2909.9</v>
      </c>
      <c r="AA141">
        <v>2580.0500000000002</v>
      </c>
      <c r="AB141">
        <v>2909.9</v>
      </c>
      <c r="AC141" s="1">
        <f>(Table2[[#This Row],[Close Price]]/Table2[[#This Row],[Day Low]])-1</f>
        <v>3.0511128111156527E-2</v>
      </c>
      <c r="AD141" s="1">
        <f>(Table2[[#This Row],[Day High]]/Table2[[#This Row],[Close Price]])-1</f>
        <v>4.7303363027415557E-3</v>
      </c>
      <c r="AE141" s="1">
        <f>(Table2[[#This Row],[Close Price]]/Table2[[#This Row],[Current Week Low]])-1</f>
        <v>9.1957923311842382E-2</v>
      </c>
      <c r="AF141" s="1">
        <f>(Table2[[#This Row],[Current Week High]]/Table2[[#This Row],[Close Price]])-1</f>
        <v>4.7303363027415557E-3</v>
      </c>
      <c r="AG141" s="1">
        <f>(Table2[[#This Row],[Close Price]]/Table2[[#This Row],[Current Month Low]])-1</f>
        <v>0.12253638495377972</v>
      </c>
      <c r="AH141" s="1">
        <f>(Table2[[#This Row],[Current Month High]]/Table2[[#This Row],[Close Price]])-1</f>
        <v>4.7303363027415557E-3</v>
      </c>
      <c r="AI141">
        <v>4.91678751467441</v>
      </c>
      <c r="AJ141">
        <v>136.30874673629199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0.24</v>
      </c>
      <c r="AM141" t="s">
        <v>3170</v>
      </c>
      <c r="AN141">
        <v>4.12</v>
      </c>
      <c r="AO141" t="s">
        <v>3170</v>
      </c>
      <c r="AQ141">
        <f>(Table2[[#This Row],[Sharpe Ratio]]-AVERAGE(Table2[Sharpe Ratio]))/_xlfn.STDEV.P(Table2[Sharpe Ratio])</f>
        <v>-0.67738960752822819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4.8637056553905138</v>
      </c>
      <c r="AS141">
        <f>_xlfn.RANK.AVG(Table2[[#This Row],[1Y Return vs Nifty Z-Score]],Table2[1Y Return vs Nifty Z-Score])</f>
        <v>46</v>
      </c>
      <c r="AT141">
        <f>_xlfn.RANK.AVG(Table2[[#This Row],[6M Return vs Nifty Z-Score]],Table2[6M Return vs Nifty Z-Score])</f>
        <v>39</v>
      </c>
      <c r="AU141">
        <f>_xlfn.RANK.AVG(Table2[[#This Row],[Sharpe Ratio Z-Score]],Table2[Sharpe Ratio Z-Score])</f>
        <v>541</v>
      </c>
      <c r="AV141">
        <f>(Table2[[#This Row],[Rank 1Y]]+Table2[[#This Row],[Rank 6M]]+Table2[[#This Row],[Rank Sharpe]])/3</f>
        <v>208.66666666666666</v>
      </c>
    </row>
    <row r="142" spans="1:48" hidden="1" x14ac:dyDescent="0.3">
      <c r="A142" t="s">
        <v>733</v>
      </c>
      <c r="B142" t="s">
        <v>734</v>
      </c>
      <c r="C142" t="s">
        <v>3129</v>
      </c>
      <c r="D142" t="s">
        <v>60</v>
      </c>
      <c r="E142">
        <v>22929.71729814</v>
      </c>
      <c r="F142">
        <v>170.98</v>
      </c>
      <c r="G142">
        <v>50.565388458776198</v>
      </c>
      <c r="H142">
        <f>(Table2[[#This Row],[1Y Return vs Nifty]]-AVERAGE(Table2[1Y Return vs Nifty]))/_xlfn.STDEV.P(Table2[1Y Return vs Nifty])</f>
        <v>0.74761809985520544</v>
      </c>
      <c r="I142">
        <v>-8.8295361011721898</v>
      </c>
      <c r="J142">
        <f>(Table2[[#This Row],[1M Return vs Nifty]]-AVERAGE(Table2[1M Return vs Nifty]))/_xlfn.STDEV.P(Table2[1M Return vs Nifty])</f>
        <v>-0.42070112168818685</v>
      </c>
      <c r="K142">
        <v>9.4210427993145291</v>
      </c>
      <c r="L142">
        <f>(Table2[[#This Row],[6M Return vs Nifty]]-AVERAGE(Table2[6M Return vs Nifty]))/_xlfn.STDEV.P(Table2[6M Return vs Nifty])</f>
        <v>0.28139346399805082</v>
      </c>
      <c r="M142">
        <v>-4.4494072426930904</v>
      </c>
      <c r="N142">
        <f>(Table2[[#This Row],[1W Return vs Nifty]]-AVERAGE(Table2[1W Return vs Nifty]))/_xlfn.STDEV.P(Table2[1W Return vs Nifty])</f>
        <v>-0.42851750137827316</v>
      </c>
      <c r="O142">
        <v>179.88</v>
      </c>
      <c r="P142">
        <v>184.18061092359699</v>
      </c>
      <c r="Q142">
        <v>162.785876001839</v>
      </c>
      <c r="R142">
        <v>35.856790561032703</v>
      </c>
      <c r="S142" s="1">
        <f>(Table2[[#This Row],[Close Price]]-Table2[[#This Row],[20D EMA]])/Table2[[#This Row],[20D EMA]]</f>
        <v>-4.9477429397376059E-2</v>
      </c>
      <c r="T142" s="1">
        <f>(Table2[[#This Row],[Close Price]]-Table2[[#This Row],[50D EMA]])/Table2[[#This Row],[50D EMA]]</f>
        <v>-7.1672098693781411E-2</v>
      </c>
      <c r="U142" s="1">
        <f>(Table2[[#This Row],[Close Price]]-Table2[[#This Row],[200D EMA]])/Table2[[#This Row],[200D EMA]]</f>
        <v>5.033682405019229E-2</v>
      </c>
      <c r="V142">
        <v>0.44300315466221901</v>
      </c>
      <c r="W142">
        <v>170.51</v>
      </c>
      <c r="X142">
        <v>173.4</v>
      </c>
      <c r="Y142">
        <v>169</v>
      </c>
      <c r="Z142">
        <v>177.18</v>
      </c>
      <c r="AA142">
        <v>169</v>
      </c>
      <c r="AB142">
        <v>192.56</v>
      </c>
      <c r="AC142" s="1">
        <f>(Table2[[#This Row],[Close Price]]/Table2[[#This Row],[Day Low]])-1</f>
        <v>2.7564365726351348E-3</v>
      </c>
      <c r="AD142" s="1">
        <f>(Table2[[#This Row],[Day High]]/Table2[[#This Row],[Close Price]])-1</f>
        <v>1.4153702187390538E-2</v>
      </c>
      <c r="AE142" s="1">
        <f>(Table2[[#This Row],[Close Price]]/Table2[[#This Row],[Current Week Low]])-1</f>
        <v>1.1715976331360789E-2</v>
      </c>
      <c r="AF142" s="1">
        <f>(Table2[[#This Row],[Current Week High]]/Table2[[#This Row],[Close Price]])-1</f>
        <v>3.6261551058603514E-2</v>
      </c>
      <c r="AG142" s="1">
        <f>(Table2[[#This Row],[Close Price]]/Table2[[#This Row],[Current Month Low]])-1</f>
        <v>1.1715976331360789E-2</v>
      </c>
      <c r="AH142" s="1">
        <f>(Table2[[#This Row],[Current Month High]]/Table2[[#This Row],[Close Price]])-1</f>
        <v>0.12621359223300987</v>
      </c>
      <c r="AI142">
        <v>24.277693297461699</v>
      </c>
      <c r="AJ142">
        <v>77.181347150259001</v>
      </c>
      <c r="AK142" t="str">
        <f>IF(AND(Table2[[#This Row],[20D EMA]]&gt;Table2[[#This Row],[50D EMA]],Table2[[#This Row],[50D EMA]]&gt;Table2[[#This Row],[200D EMA]]),"Uptrend","Downtrend/NoTrend")</f>
        <v>Downtrend/NoTrend</v>
      </c>
      <c r="AL142">
        <v>0.04</v>
      </c>
      <c r="AM142" t="s">
        <v>3170</v>
      </c>
      <c r="AN142">
        <v>-4.3499999999999996</v>
      </c>
      <c r="AO142" t="s">
        <v>3169</v>
      </c>
      <c r="AP142">
        <v>7.9826471989338996E-2</v>
      </c>
      <c r="AQ142">
        <f>(Table2[[#This Row],[Sharpe Ratio]]-AVERAGE(Table2[Sharpe Ratio]))/_xlfn.STDEV.P(Table2[Sharpe Ratio])</f>
        <v>0.25478789218897935</v>
      </c>
      <c r="AR1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2">
        <f>_xlfn.RANK.AVG(Table2[[#This Row],[1Y Return vs Nifty Z-Score]],Table2[1Y Return vs Nifty Z-Score])</f>
        <v>121</v>
      </c>
      <c r="AT142">
        <f>_xlfn.RANK.AVG(Table2[[#This Row],[6M Return vs Nifty Z-Score]],Table2[6M Return vs Nifty Z-Score])</f>
        <v>227</v>
      </c>
      <c r="AU142">
        <f>_xlfn.RANK.AVG(Table2[[#This Row],[Sharpe Ratio Z-Score]],Table2[Sharpe Ratio Z-Score])</f>
        <v>280</v>
      </c>
      <c r="AV142">
        <f>(Table2[[#This Row],[Rank 1Y]]+Table2[[#This Row],[Rank 6M]]+Table2[[#This Row],[Rank Sharpe]])/3</f>
        <v>209.33333333333334</v>
      </c>
    </row>
    <row r="143" spans="1:48" hidden="1" x14ac:dyDescent="0.3">
      <c r="A143" t="s">
        <v>224</v>
      </c>
      <c r="B143" t="s">
        <v>225</v>
      </c>
      <c r="C143" t="s">
        <v>3127</v>
      </c>
      <c r="D143" t="s">
        <v>51</v>
      </c>
      <c r="E143">
        <v>107189.0553024</v>
      </c>
      <c r="F143">
        <v>3167.1</v>
      </c>
      <c r="G143">
        <v>29.317877496374599</v>
      </c>
      <c r="H143">
        <f>(Table2[[#This Row],[1Y Return vs Nifty]]-AVERAGE(Table2[1Y Return vs Nifty]))/_xlfn.STDEV.P(Table2[1Y Return vs Nifty])</f>
        <v>0.32264278817060121</v>
      </c>
      <c r="I143">
        <v>-5.6649826542565496</v>
      </c>
      <c r="J143">
        <f>(Table2[[#This Row],[1M Return vs Nifty]]-AVERAGE(Table2[1M Return vs Nifty]))/_xlfn.STDEV.P(Table2[1M Return vs Nifty])</f>
        <v>-0.1079794860050443</v>
      </c>
      <c r="K143">
        <v>13.1017021964061</v>
      </c>
      <c r="L143">
        <f>(Table2[[#This Row],[6M Return vs Nifty]]-AVERAGE(Table2[6M Return vs Nifty]))/_xlfn.STDEV.P(Table2[6M Return vs Nifty])</f>
        <v>0.40429841034865965</v>
      </c>
      <c r="M143">
        <v>-1.6335066370881599</v>
      </c>
      <c r="N143">
        <f>(Table2[[#This Row],[1W Return vs Nifty]]-AVERAGE(Table2[1W Return vs Nifty]))/_xlfn.STDEV.P(Table2[1W Return vs Nifty])</f>
        <v>0.25326755483093183</v>
      </c>
      <c r="O143">
        <v>3193.24</v>
      </c>
      <c r="P143">
        <v>3263.3001799230801</v>
      </c>
      <c r="Q143">
        <v>2971.2325791098301</v>
      </c>
      <c r="R143">
        <v>51.0408769328725</v>
      </c>
      <c r="S143" s="1">
        <f>(Table2[[#This Row],[Close Price]]-Table2[[#This Row],[20D EMA]])/Table2[[#This Row],[20D EMA]]</f>
        <v>-8.186043015870989E-3</v>
      </c>
      <c r="T143" s="1">
        <f>(Table2[[#This Row],[Close Price]]-Table2[[#This Row],[50D EMA]])/Table2[[#This Row],[50D EMA]]</f>
        <v>-2.9479414892609655E-2</v>
      </c>
      <c r="U143" s="1">
        <f>(Table2[[#This Row],[Close Price]]-Table2[[#This Row],[200D EMA]])/Table2[[#This Row],[200D EMA]]</f>
        <v>6.5921268589768531E-2</v>
      </c>
      <c r="V143">
        <v>0.62407360211926699</v>
      </c>
      <c r="W143">
        <v>3102.05</v>
      </c>
      <c r="X143">
        <v>3189.7</v>
      </c>
      <c r="Y143">
        <v>3075.25</v>
      </c>
      <c r="Z143">
        <v>3189.7</v>
      </c>
      <c r="AA143">
        <v>3052</v>
      </c>
      <c r="AB143">
        <v>3242</v>
      </c>
      <c r="AC143" s="1">
        <f>(Table2[[#This Row],[Close Price]]/Table2[[#This Row],[Day Low]])-1</f>
        <v>2.0970003707225793E-2</v>
      </c>
      <c r="AD143" s="1">
        <f>(Table2[[#This Row],[Day High]]/Table2[[#This Row],[Close Price]])-1</f>
        <v>7.1358656183890812E-3</v>
      </c>
      <c r="AE143" s="1">
        <f>(Table2[[#This Row],[Close Price]]/Table2[[#This Row],[Current Week Low]])-1</f>
        <v>2.9867490447931022E-2</v>
      </c>
      <c r="AF143" s="1">
        <f>(Table2[[#This Row],[Current Week High]]/Table2[[#This Row],[Close Price]])-1</f>
        <v>7.1358656183890812E-3</v>
      </c>
      <c r="AG143" s="1">
        <f>(Table2[[#This Row],[Close Price]]/Table2[[#This Row],[Current Month Low]])-1</f>
        <v>3.7712975098296075E-2</v>
      </c>
      <c r="AH143" s="1">
        <f>(Table2[[#This Row],[Current Month High]]/Table2[[#This Row],[Close Price]])-1</f>
        <v>2.3649395345900048E-2</v>
      </c>
      <c r="AI143">
        <v>13.3750118404849</v>
      </c>
      <c r="AJ143">
        <v>56.345954484869402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-0.03</v>
      </c>
      <c r="AM143" t="s">
        <v>3169</v>
      </c>
      <c r="AN143">
        <v>-1.05</v>
      </c>
      <c r="AO143" t="s">
        <v>3169</v>
      </c>
      <c r="AP143">
        <v>0.101678343733472</v>
      </c>
      <c r="AQ143">
        <f>(Table2[[#This Row],[Sharpe Ratio]]-AVERAGE(Table2[Sharpe Ratio]))/_xlfn.STDEV.P(Table2[Sharpe Ratio])</f>
        <v>0.50996418470141092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208</v>
      </c>
      <c r="AT143">
        <f>_xlfn.RANK.AVG(Table2[[#This Row],[6M Return vs Nifty Z-Score]],Table2[6M Return vs Nifty Z-Score])</f>
        <v>197</v>
      </c>
      <c r="AU143">
        <f>_xlfn.RANK.AVG(Table2[[#This Row],[Sharpe Ratio Z-Score]],Table2[Sharpe Ratio Z-Score])</f>
        <v>224</v>
      </c>
      <c r="AV143">
        <f>(Table2[[#This Row],[Rank 1Y]]+Table2[[#This Row],[Rank 6M]]+Table2[[#This Row],[Rank Sharpe]])/3</f>
        <v>209.66666666666666</v>
      </c>
    </row>
    <row r="144" spans="1:48" hidden="1" x14ac:dyDescent="0.3">
      <c r="A144" t="s">
        <v>162</v>
      </c>
      <c r="B144" t="s">
        <v>163</v>
      </c>
      <c r="C144" t="s">
        <v>3123</v>
      </c>
      <c r="D144" t="s">
        <v>139</v>
      </c>
      <c r="E144">
        <v>157728.36361920001</v>
      </c>
      <c r="F144">
        <v>477.95</v>
      </c>
      <c r="G144">
        <v>21.022547865647098</v>
      </c>
      <c r="H144">
        <f>(Table2[[#This Row],[1Y Return vs Nifty]]-AVERAGE(Table2[1Y Return vs Nifty]))/_xlfn.STDEV.P(Table2[1Y Return vs Nifty])</f>
        <v>0.15672639911293024</v>
      </c>
      <c r="I144">
        <v>0.74479048519156599</v>
      </c>
      <c r="J144">
        <f>(Table2[[#This Row],[1M Return vs Nifty]]-AVERAGE(Table2[1M Return vs Nifty]))/_xlfn.STDEV.P(Table2[1M Return vs Nifty])</f>
        <v>0.52543523558221961</v>
      </c>
      <c r="K144">
        <v>-2.9211511060012199</v>
      </c>
      <c r="L144">
        <f>(Table2[[#This Row],[6M Return vs Nifty]]-AVERAGE(Table2[6M Return vs Nifty]))/_xlfn.STDEV.P(Table2[6M Return vs Nifty])</f>
        <v>-0.13073830809156431</v>
      </c>
      <c r="M144">
        <v>-3.35759557016857</v>
      </c>
      <c r="N144">
        <f>(Table2[[#This Row],[1W Return vs Nifty]]-AVERAGE(Table2[1W Return vs Nifty]))/_xlfn.STDEV.P(Table2[1W Return vs Nifty])</f>
        <v>-0.16416836879868646</v>
      </c>
      <c r="O144">
        <v>463.79</v>
      </c>
      <c r="P144">
        <v>473.04795128899798</v>
      </c>
      <c r="Q144">
        <v>451.27047895124502</v>
      </c>
      <c r="R144">
        <v>58.328635176327801</v>
      </c>
      <c r="S144" s="1">
        <f>(Table2[[#This Row],[Close Price]]-Table2[[#This Row],[20D EMA]])/Table2[[#This Row],[20D EMA]]</f>
        <v>3.0531059315638473E-2</v>
      </c>
      <c r="T144" s="1">
        <f>(Table2[[#This Row],[Close Price]]-Table2[[#This Row],[50D EMA]])/Table2[[#This Row],[50D EMA]]</f>
        <v>1.0362688809125005E-2</v>
      </c>
      <c r="U144" s="1">
        <f>(Table2[[#This Row],[Close Price]]-Table2[[#This Row],[200D EMA]])/Table2[[#This Row],[200D EMA]]</f>
        <v>5.9120909284290681E-2</v>
      </c>
      <c r="V144">
        <v>1.4599057789062599</v>
      </c>
      <c r="W144">
        <v>454.6</v>
      </c>
      <c r="X144">
        <v>479.5</v>
      </c>
      <c r="Y144">
        <v>432.8</v>
      </c>
      <c r="Z144">
        <v>479.5</v>
      </c>
      <c r="AA144">
        <v>432.8</v>
      </c>
      <c r="AB144">
        <v>489.4</v>
      </c>
      <c r="AC144" s="1">
        <f>(Table2[[#This Row],[Close Price]]/Table2[[#This Row],[Day Low]])-1</f>
        <v>5.1363836339639146E-2</v>
      </c>
      <c r="AD144" s="1">
        <f>(Table2[[#This Row],[Day High]]/Table2[[#This Row],[Close Price]])-1</f>
        <v>3.2430170519928136E-3</v>
      </c>
      <c r="AE144" s="1">
        <f>(Table2[[#This Row],[Close Price]]/Table2[[#This Row],[Current Week Low]])-1</f>
        <v>0.10432070240295732</v>
      </c>
      <c r="AF144" s="1">
        <f>(Table2[[#This Row],[Current Week High]]/Table2[[#This Row],[Close Price]])-1</f>
        <v>3.2430170519928136E-3</v>
      </c>
      <c r="AG144" s="1">
        <f>(Table2[[#This Row],[Close Price]]/Table2[[#This Row],[Current Month Low]])-1</f>
        <v>0.10432070240295732</v>
      </c>
      <c r="AH144" s="1">
        <f>(Table2[[#This Row],[Current Month High]]/Table2[[#This Row],[Close Price]])-1</f>
        <v>2.3956480803431379E-2</v>
      </c>
      <c r="AI144">
        <v>21.351605816507998</v>
      </c>
      <c r="AJ144">
        <v>54.401550638022897</v>
      </c>
      <c r="AK144" t="str">
        <f>IF(AND(Table2[[#This Row],[20D EMA]]&gt;Table2[[#This Row],[50D EMA]],Table2[[#This Row],[50D EMA]]&gt;Table2[[#This Row],[200D EMA]]),"Uptrend","Downtrend/NoTrend")</f>
        <v>Downtrend/NoTrend</v>
      </c>
      <c r="AL144">
        <v>-0.13</v>
      </c>
      <c r="AM144" t="s">
        <v>3169</v>
      </c>
      <c r="AN144">
        <v>5.96</v>
      </c>
      <c r="AO144" t="s">
        <v>3170</v>
      </c>
      <c r="AP144">
        <v>0.20398181021317499</v>
      </c>
      <c r="AQ144">
        <f>(Table2[[#This Row],[Sharpe Ratio]]-AVERAGE(Table2[Sharpe Ratio]))/_xlfn.STDEV.P(Table2[Sharpe Ratio])</f>
        <v>1.7046178781301884</v>
      </c>
      <c r="AR1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4">
        <f>_xlfn.RANK.AVG(Table2[[#This Row],[1Y Return vs Nifty Z-Score]],Table2[1Y Return vs Nifty Z-Score])</f>
        <v>259</v>
      </c>
      <c r="AT144">
        <f>_xlfn.RANK.AVG(Table2[[#This Row],[6M Return vs Nifty Z-Score]],Table2[6M Return vs Nifty Z-Score])</f>
        <v>344</v>
      </c>
      <c r="AU144">
        <f>_xlfn.RANK.AVG(Table2[[#This Row],[Sharpe Ratio Z-Score]],Table2[Sharpe Ratio Z-Score])</f>
        <v>28</v>
      </c>
      <c r="AV144">
        <f>(Table2[[#This Row],[Rank 1Y]]+Table2[[#This Row],[Rank 6M]]+Table2[[#This Row],[Rank Sharpe]])/3</f>
        <v>210.33333333333334</v>
      </c>
    </row>
    <row r="145" spans="1:48" hidden="1" x14ac:dyDescent="0.3">
      <c r="A145" t="s">
        <v>869</v>
      </c>
      <c r="B145" t="s">
        <v>870</v>
      </c>
      <c r="C145" t="s">
        <v>3133</v>
      </c>
      <c r="D145" t="s">
        <v>105</v>
      </c>
      <c r="E145">
        <v>16847.45940924</v>
      </c>
      <c r="F145">
        <v>923.4</v>
      </c>
      <c r="G145">
        <v>31.657165514323399</v>
      </c>
      <c r="H145">
        <f>(Table2[[#This Row],[1Y Return vs Nifty]]-AVERAGE(Table2[1Y Return vs Nifty]))/_xlfn.STDEV.P(Table2[1Y Return vs Nifty])</f>
        <v>0.36943131113251548</v>
      </c>
      <c r="I145">
        <v>-13.628512927853301</v>
      </c>
      <c r="J145">
        <f>(Table2[[#This Row],[1M Return vs Nifty]]-AVERAGE(Table2[1M Return vs Nifty]))/_xlfn.STDEV.P(Table2[1M Return vs Nifty])</f>
        <v>-0.89493671543615361</v>
      </c>
      <c r="K145">
        <v>-7.9767940136965496</v>
      </c>
      <c r="L145">
        <f>(Table2[[#This Row],[6M Return vs Nifty]]-AVERAGE(Table2[6M Return vs Nifty]))/_xlfn.STDEV.P(Table2[6M Return vs Nifty])</f>
        <v>-0.29955684121340853</v>
      </c>
      <c r="M145">
        <v>-3.1911913429801499</v>
      </c>
      <c r="N145">
        <f>(Table2[[#This Row],[1W Return vs Nifty]]-AVERAGE(Table2[1W Return vs Nifty]))/_xlfn.STDEV.P(Table2[1W Return vs Nifty])</f>
        <v>-0.12387862449404551</v>
      </c>
      <c r="O145">
        <v>997.7</v>
      </c>
      <c r="P145">
        <v>1022.22778391294</v>
      </c>
      <c r="Q145">
        <v>929.74870673536702</v>
      </c>
      <c r="R145">
        <v>26.1510095648567</v>
      </c>
      <c r="S145" s="1">
        <f>(Table2[[#This Row],[Close Price]]-Table2[[#This Row],[20D EMA]])/Table2[[#This Row],[20D EMA]]</f>
        <v>-7.4471283953092174E-2</v>
      </c>
      <c r="T145" s="1">
        <f>(Table2[[#This Row],[Close Price]]-Table2[[#This Row],[50D EMA]])/Table2[[#This Row],[50D EMA]]</f>
        <v>-9.6678827819218133E-2</v>
      </c>
      <c r="U145" s="1">
        <f>(Table2[[#This Row],[Close Price]]-Table2[[#This Row],[200D EMA]])/Table2[[#This Row],[200D EMA]]</f>
        <v>-6.8284114722345808E-3</v>
      </c>
      <c r="V145">
        <v>0.55149788548763201</v>
      </c>
      <c r="W145">
        <v>914.65</v>
      </c>
      <c r="X145">
        <v>937</v>
      </c>
      <c r="Y145">
        <v>891.05</v>
      </c>
      <c r="Z145">
        <v>953.35</v>
      </c>
      <c r="AA145">
        <v>891.05</v>
      </c>
      <c r="AB145">
        <v>1123.45</v>
      </c>
      <c r="AC145" s="1">
        <f>(Table2[[#This Row],[Close Price]]/Table2[[#This Row],[Day Low]])-1</f>
        <v>9.566500847318693E-3</v>
      </c>
      <c r="AD145" s="1">
        <f>(Table2[[#This Row],[Day High]]/Table2[[#This Row],[Close Price]])-1</f>
        <v>1.4728178470868603E-2</v>
      </c>
      <c r="AE145" s="1">
        <f>(Table2[[#This Row],[Close Price]]/Table2[[#This Row],[Current Week Low]])-1</f>
        <v>3.6305482296167479E-2</v>
      </c>
      <c r="AF145" s="1">
        <f>(Table2[[#This Row],[Current Week High]]/Table2[[#This Row],[Close Price]])-1</f>
        <v>3.243448126489068E-2</v>
      </c>
      <c r="AG145" s="1">
        <f>(Table2[[#This Row],[Close Price]]/Table2[[#This Row],[Current Month Low]])-1</f>
        <v>3.6305482296167479E-2</v>
      </c>
      <c r="AH145" s="1">
        <f>(Table2[[#This Row],[Current Month High]]/Table2[[#This Row],[Close Price]])-1</f>
        <v>0.21664500758068028</v>
      </c>
      <c r="AI145">
        <v>42.300194931773802</v>
      </c>
      <c r="AJ145">
        <v>60.591304347825997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-0.03</v>
      </c>
      <c r="AM145" t="s">
        <v>3169</v>
      </c>
      <c r="AN145">
        <v>-12.07</v>
      </c>
      <c r="AO145" t="s">
        <v>3169</v>
      </c>
      <c r="AP145">
        <v>0.231680786138447</v>
      </c>
      <c r="AQ145">
        <f>(Table2[[#This Row],[Sharpe Ratio]]-AVERAGE(Table2[Sharpe Ratio]))/_xlfn.STDEV.P(Table2[Sharpe Ratio])</f>
        <v>2.0280740134106696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198</v>
      </c>
      <c r="AT145">
        <f>_xlfn.RANK.AVG(Table2[[#This Row],[6M Return vs Nifty Z-Score]],Table2[6M Return vs Nifty Z-Score])</f>
        <v>420</v>
      </c>
      <c r="AU145">
        <f>_xlfn.RANK.AVG(Table2[[#This Row],[Sharpe Ratio Z-Score]],Table2[Sharpe Ratio Z-Score])</f>
        <v>13</v>
      </c>
      <c r="AV145">
        <f>(Table2[[#This Row],[Rank 1Y]]+Table2[[#This Row],[Rank 6M]]+Table2[[#This Row],[Rank Sharpe]])/3</f>
        <v>210.33333333333334</v>
      </c>
    </row>
    <row r="146" spans="1:48" x14ac:dyDescent="0.3">
      <c r="A146" t="s">
        <v>635</v>
      </c>
      <c r="B146" t="s">
        <v>636</v>
      </c>
      <c r="C146" t="s">
        <v>3132</v>
      </c>
      <c r="D146" t="s">
        <v>637</v>
      </c>
      <c r="E146">
        <v>27999.19446404</v>
      </c>
      <c r="F146">
        <v>1231.1500000000001</v>
      </c>
      <c r="G146">
        <v>162.87298273826499</v>
      </c>
      <c r="H146">
        <f>(Table2[[#This Row],[1Y Return vs Nifty]]-AVERAGE(Table2[1Y Return vs Nifty]))/_xlfn.STDEV.P(Table2[1Y Return vs Nifty])</f>
        <v>2.9939026160948035</v>
      </c>
      <c r="I146">
        <v>13.6017166375084</v>
      </c>
      <c r="J146">
        <f>(Table2[[#This Row],[1M Return vs Nifty]]-AVERAGE(Table2[1M Return vs Nifty]))/_xlfn.STDEV.P(Table2[1M Return vs Nifty])</f>
        <v>1.7959585633296602</v>
      </c>
      <c r="K146">
        <v>34.691516525104099</v>
      </c>
      <c r="L146">
        <f>(Table2[[#This Row],[6M Return vs Nifty]]-AVERAGE(Table2[6M Return vs Nifty]))/_xlfn.STDEV.P(Table2[6M Return vs Nifty])</f>
        <v>1.125227647616581</v>
      </c>
      <c r="M146">
        <v>9.0371752250463704</v>
      </c>
      <c r="N146">
        <f>(Table2[[#This Row],[1W Return vs Nifty]]-AVERAGE(Table2[1W Return vs Nifty]))/_xlfn.STDEV.P(Table2[1W Return vs Nifty])</f>
        <v>2.8368500217280714</v>
      </c>
      <c r="O146">
        <v>1120.06</v>
      </c>
      <c r="P146">
        <v>1118.08891621973</v>
      </c>
      <c r="Q146">
        <v>966.49436163656196</v>
      </c>
      <c r="R146">
        <v>73.193333714657996</v>
      </c>
      <c r="S146" s="1">
        <f>(Table2[[#This Row],[Close Price]]-Table2[[#This Row],[20D EMA]])/Table2[[#This Row],[20D EMA]]</f>
        <v>9.9182186668571468E-2</v>
      </c>
      <c r="T146" s="1">
        <f>(Table2[[#This Row],[Close Price]]-Table2[[#This Row],[50D EMA]])/Table2[[#This Row],[50D EMA]]</f>
        <v>0.10111993969364332</v>
      </c>
      <c r="U146" s="1">
        <f>(Table2[[#This Row],[Close Price]]-Table2[[#This Row],[200D EMA]])/Table2[[#This Row],[200D EMA]]</f>
        <v>0.27383050421038935</v>
      </c>
      <c r="V146">
        <v>1.55042363279679</v>
      </c>
      <c r="W146">
        <v>1182.05</v>
      </c>
      <c r="X146">
        <v>1270</v>
      </c>
      <c r="Y146">
        <v>1075</v>
      </c>
      <c r="Z146">
        <v>1270</v>
      </c>
      <c r="AA146">
        <v>1033.0999999999999</v>
      </c>
      <c r="AB146">
        <v>1270</v>
      </c>
      <c r="AC146" s="1">
        <f>(Table2[[#This Row],[Close Price]]/Table2[[#This Row],[Day Low]])-1</f>
        <v>4.153800600651425E-2</v>
      </c>
      <c r="AD146" s="1">
        <f>(Table2[[#This Row],[Day High]]/Table2[[#This Row],[Close Price]])-1</f>
        <v>3.1555862405068247E-2</v>
      </c>
      <c r="AE146" s="1">
        <f>(Table2[[#This Row],[Close Price]]/Table2[[#This Row],[Current Week Low]])-1</f>
        <v>0.14525581395348852</v>
      </c>
      <c r="AF146" s="1">
        <f>(Table2[[#This Row],[Current Week High]]/Table2[[#This Row],[Close Price]])-1</f>
        <v>3.1555862405068247E-2</v>
      </c>
      <c r="AG146" s="1">
        <f>(Table2[[#This Row],[Close Price]]/Table2[[#This Row],[Current Month Low]])-1</f>
        <v>0.19170457845319921</v>
      </c>
      <c r="AH146" s="1">
        <f>(Table2[[#This Row],[Current Month High]]/Table2[[#This Row],[Close Price]])-1</f>
        <v>3.1555862405068247E-2</v>
      </c>
      <c r="AI146">
        <v>17.772001786947101</v>
      </c>
      <c r="AJ146">
        <v>234.551630434782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0.14000000000000001</v>
      </c>
      <c r="AM146" t="s">
        <v>3170</v>
      </c>
      <c r="AN146">
        <v>16.87</v>
      </c>
      <c r="AO146" t="s">
        <v>3170</v>
      </c>
      <c r="AQ146">
        <f>(Table2[[#This Row],[Sharpe Ratio]]-AVERAGE(Table2[Sharpe Ratio]))/_xlfn.STDEV.P(Table2[Sharpe Ratio])</f>
        <v>-0.67738960752822819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8.0745492412408879</v>
      </c>
      <c r="AS146">
        <f>_xlfn.RANK.AVG(Table2[[#This Row],[1Y Return vs Nifty Z-Score]],Table2[1Y Return vs Nifty Z-Score])</f>
        <v>12</v>
      </c>
      <c r="AT146">
        <f>_xlfn.RANK.AVG(Table2[[#This Row],[6M Return vs Nifty Z-Score]],Table2[6M Return vs Nifty Z-Score])</f>
        <v>81</v>
      </c>
      <c r="AU146">
        <f>_xlfn.RANK.AVG(Table2[[#This Row],[Sharpe Ratio Z-Score]],Table2[Sharpe Ratio Z-Score])</f>
        <v>541</v>
      </c>
      <c r="AV146">
        <f>(Table2[[#This Row],[Rank 1Y]]+Table2[[#This Row],[Rank 6M]]+Table2[[#This Row],[Rank Sharpe]])/3</f>
        <v>211.33333333333334</v>
      </c>
    </row>
    <row r="147" spans="1:48" hidden="1" x14ac:dyDescent="0.3">
      <c r="A147" t="s">
        <v>1011</v>
      </c>
      <c r="B147" t="s">
        <v>1012</v>
      </c>
      <c r="C147" t="s">
        <v>3127</v>
      </c>
      <c r="D147" t="s">
        <v>51</v>
      </c>
      <c r="E147">
        <v>13560.5296602</v>
      </c>
      <c r="F147">
        <v>559.5</v>
      </c>
      <c r="G147">
        <v>33.375890004045601</v>
      </c>
      <c r="H147">
        <f>(Table2[[#This Row],[1Y Return vs Nifty]]-AVERAGE(Table2[1Y Return vs Nifty]))/_xlfn.STDEV.P(Table2[1Y Return vs Nifty])</f>
        <v>0.40380783066989362</v>
      </c>
      <c r="I147">
        <v>-5.8115915296403902</v>
      </c>
      <c r="J147">
        <f>(Table2[[#This Row],[1M Return vs Nifty]]-AVERAGE(Table2[1M Return vs Nifty]))/_xlfn.STDEV.P(Table2[1M Return vs Nifty])</f>
        <v>-0.12246739656960959</v>
      </c>
      <c r="K147">
        <v>25.2972556741658</v>
      </c>
      <c r="L147">
        <f>(Table2[[#This Row],[6M Return vs Nifty]]-AVERAGE(Table2[6M Return vs Nifty]))/_xlfn.STDEV.P(Table2[6M Return vs Nifty])</f>
        <v>0.81153355062935284</v>
      </c>
      <c r="M147">
        <v>8.7959435997645802E-2</v>
      </c>
      <c r="N147">
        <f>(Table2[[#This Row],[1W Return vs Nifty]]-AVERAGE(Table2[1W Return vs Nifty]))/_xlfn.STDEV.P(Table2[1W Return vs Nifty])</f>
        <v>0.67006843234234159</v>
      </c>
      <c r="O147">
        <v>557.91</v>
      </c>
      <c r="P147">
        <v>570.72338711707903</v>
      </c>
      <c r="Q147">
        <v>521.06275351970805</v>
      </c>
      <c r="R147">
        <v>53.140537164918598</v>
      </c>
      <c r="S147" s="1">
        <f>(Table2[[#This Row],[Close Price]]-Table2[[#This Row],[20D EMA]])/Table2[[#This Row],[20D EMA]]</f>
        <v>2.8499220304350737E-3</v>
      </c>
      <c r="T147" s="1">
        <f>(Table2[[#This Row],[Close Price]]-Table2[[#This Row],[50D EMA]])/Table2[[#This Row],[50D EMA]]</f>
        <v>-1.9665195733036687E-2</v>
      </c>
      <c r="U147" s="1">
        <f>(Table2[[#This Row],[Close Price]]-Table2[[#This Row],[200D EMA]])/Table2[[#This Row],[200D EMA]]</f>
        <v>7.3767019846752768E-2</v>
      </c>
      <c r="V147">
        <v>0.46904874556029702</v>
      </c>
      <c r="W147">
        <v>544.54999999999995</v>
      </c>
      <c r="X147">
        <v>564.9</v>
      </c>
      <c r="Y147">
        <v>522.65</v>
      </c>
      <c r="Z147">
        <v>564.9</v>
      </c>
      <c r="AA147">
        <v>522.65</v>
      </c>
      <c r="AB147">
        <v>592.1</v>
      </c>
      <c r="AC147" s="1">
        <f>(Table2[[#This Row],[Close Price]]/Table2[[#This Row],[Day Low]])-1</f>
        <v>2.7453860986135448E-2</v>
      </c>
      <c r="AD147" s="1">
        <f>(Table2[[#This Row],[Day High]]/Table2[[#This Row],[Close Price]])-1</f>
        <v>9.65147453083115E-3</v>
      </c>
      <c r="AE147" s="1">
        <f>(Table2[[#This Row],[Close Price]]/Table2[[#This Row],[Current Week Low]])-1</f>
        <v>7.0506074811059083E-2</v>
      </c>
      <c r="AF147" s="1">
        <f>(Table2[[#This Row],[Current Week High]]/Table2[[#This Row],[Close Price]])-1</f>
        <v>9.65147453083115E-3</v>
      </c>
      <c r="AG147" s="1">
        <f>(Table2[[#This Row],[Close Price]]/Table2[[#This Row],[Current Month Low]])-1</f>
        <v>7.0506074811059083E-2</v>
      </c>
      <c r="AH147" s="1">
        <f>(Table2[[#This Row],[Current Month High]]/Table2[[#This Row],[Close Price]])-1</f>
        <v>5.8266309204647149E-2</v>
      </c>
      <c r="AI147">
        <v>28.865058087578198</v>
      </c>
      <c r="AJ147">
        <v>55.373507359066899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-0.14000000000000001</v>
      </c>
      <c r="AM147" t="s">
        <v>3169</v>
      </c>
      <c r="AN147">
        <v>1.74</v>
      </c>
      <c r="AO147" t="s">
        <v>3170</v>
      </c>
      <c r="AP147">
        <v>6.3824995975534995E-2</v>
      </c>
      <c r="AQ147">
        <f>(Table2[[#This Row],[Sharpe Ratio]]-AVERAGE(Table2[Sharpe Ratio]))/_xlfn.STDEV.P(Table2[Sharpe Ratio])</f>
        <v>6.7929879669964652E-2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194</v>
      </c>
      <c r="AT147">
        <f>_xlfn.RANK.AVG(Table2[[#This Row],[6M Return vs Nifty Z-Score]],Table2[6M Return vs Nifty Z-Score])</f>
        <v>115</v>
      </c>
      <c r="AU147">
        <f>_xlfn.RANK.AVG(Table2[[#This Row],[Sharpe Ratio Z-Score]],Table2[Sharpe Ratio Z-Score])</f>
        <v>333</v>
      </c>
      <c r="AV147">
        <f>(Table2[[#This Row],[Rank 1Y]]+Table2[[#This Row],[Rank 6M]]+Table2[[#This Row],[Rank Sharpe]])/3</f>
        <v>214</v>
      </c>
    </row>
    <row r="148" spans="1:48" hidden="1" x14ac:dyDescent="0.3">
      <c r="A148" t="s">
        <v>796</v>
      </c>
      <c r="B148" t="s">
        <v>797</v>
      </c>
      <c r="C148" t="s">
        <v>3132</v>
      </c>
      <c r="D148" t="s">
        <v>175</v>
      </c>
      <c r="E148">
        <v>18678.807214199998</v>
      </c>
      <c r="F148">
        <v>781.2</v>
      </c>
      <c r="G148">
        <v>105.09787885855199</v>
      </c>
      <c r="H148">
        <f>(Table2[[#This Row],[1Y Return vs Nifty]]-AVERAGE(Table2[1Y Return vs Nifty]))/_xlfn.STDEV.P(Table2[1Y Return vs Nifty])</f>
        <v>1.8383323084790544</v>
      </c>
      <c r="I148">
        <v>-3.4711630897788401</v>
      </c>
      <c r="J148">
        <f>(Table2[[#This Row],[1M Return vs Nifty]]-AVERAGE(Table2[1M Return vs Nifty]))/_xlfn.STDEV.P(Table2[1M Return vs Nifty])</f>
        <v>0.10881408506445939</v>
      </c>
      <c r="K148">
        <v>-19.910685610673401</v>
      </c>
      <c r="L148">
        <f>(Table2[[#This Row],[6M Return vs Nifty]]-AVERAGE(Table2[6M Return vs Nifty]))/_xlfn.STDEV.P(Table2[6M Return vs Nifty])</f>
        <v>-0.69805454182635407</v>
      </c>
      <c r="M148">
        <v>0.98066672541002298</v>
      </c>
      <c r="N148">
        <f>(Table2[[#This Row],[1W Return vs Nifty]]-AVERAGE(Table2[1W Return vs Nifty]))/_xlfn.STDEV.P(Table2[1W Return vs Nifty])</f>
        <v>0.8862104681368308</v>
      </c>
      <c r="O148">
        <v>762.87</v>
      </c>
      <c r="P148">
        <v>781.66511390950802</v>
      </c>
      <c r="Q148">
        <v>723.82513824909904</v>
      </c>
      <c r="R148">
        <v>59.219815264809498</v>
      </c>
      <c r="S148" s="1">
        <f>(Table2[[#This Row],[Close Price]]-Table2[[#This Row],[20D EMA]])/Table2[[#This Row],[20D EMA]]</f>
        <v>2.4027684926658594E-2</v>
      </c>
      <c r="T148" s="1">
        <f>(Table2[[#This Row],[Close Price]]-Table2[[#This Row],[50D EMA]])/Table2[[#This Row],[50D EMA]]</f>
        <v>-5.9502963766887827E-4</v>
      </c>
      <c r="U148" s="1">
        <f>(Table2[[#This Row],[Close Price]]-Table2[[#This Row],[200D EMA]])/Table2[[#This Row],[200D EMA]]</f>
        <v>7.926619112689047E-2</v>
      </c>
      <c r="V148">
        <v>0.89699183836354202</v>
      </c>
      <c r="W148">
        <v>743.45</v>
      </c>
      <c r="X148">
        <v>795</v>
      </c>
      <c r="Y148">
        <v>678.05</v>
      </c>
      <c r="Z148">
        <v>795</v>
      </c>
      <c r="AA148">
        <v>678.05</v>
      </c>
      <c r="AB148">
        <v>817.8</v>
      </c>
      <c r="AC148" s="1">
        <f>(Table2[[#This Row],[Close Price]]/Table2[[#This Row],[Day Low]])-1</f>
        <v>5.0776783912838797E-2</v>
      </c>
      <c r="AD148" s="1">
        <f>(Table2[[#This Row],[Day High]]/Table2[[#This Row],[Close Price]])-1</f>
        <v>1.7665130568356391E-2</v>
      </c>
      <c r="AE148" s="1">
        <f>(Table2[[#This Row],[Close Price]]/Table2[[#This Row],[Current Week Low]])-1</f>
        <v>0.15212742423125158</v>
      </c>
      <c r="AF148" s="1">
        <f>(Table2[[#This Row],[Current Week High]]/Table2[[#This Row],[Close Price]])-1</f>
        <v>1.7665130568356391E-2</v>
      </c>
      <c r="AG148" s="1">
        <f>(Table2[[#This Row],[Close Price]]/Table2[[#This Row],[Current Month Low]])-1</f>
        <v>0.15212742423125158</v>
      </c>
      <c r="AH148" s="1">
        <f>(Table2[[#This Row],[Current Month High]]/Table2[[#This Row],[Close Price]])-1</f>
        <v>4.6850998463901616E-2</v>
      </c>
      <c r="AI148">
        <v>25.4480286738351</v>
      </c>
      <c r="AJ148">
        <v>138.89908256880699</v>
      </c>
      <c r="AK148" t="str">
        <f>IF(AND(Table2[[#This Row],[20D EMA]]&gt;Table2[[#This Row],[50D EMA]],Table2[[#This Row],[50D EMA]]&gt;Table2[[#This Row],[200D EMA]]),"Uptrend","Downtrend/NoTrend")</f>
        <v>Downtrend/NoTrend</v>
      </c>
      <c r="AL148">
        <v>0.03</v>
      </c>
      <c r="AM148" t="s">
        <v>3170</v>
      </c>
      <c r="AN148">
        <v>3.12</v>
      </c>
      <c r="AO148" t="s">
        <v>3170</v>
      </c>
      <c r="AP148">
        <v>0.19302141525951599</v>
      </c>
      <c r="AQ148">
        <f>(Table2[[#This Row],[Sharpe Ratio]]-AVERAGE(Table2[Sharpe Ratio]))/_xlfn.STDEV.P(Table2[Sharpe Ratio])</f>
        <v>1.5766273342767729</v>
      </c>
      <c r="AR1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8">
        <f>_xlfn.RANK.AVG(Table2[[#This Row],[1Y Return vs Nifty Z-Score]],Table2[1Y Return vs Nifty Z-Score])</f>
        <v>43</v>
      </c>
      <c r="AT148">
        <f>_xlfn.RANK.AVG(Table2[[#This Row],[6M Return vs Nifty Z-Score]],Table2[6M Return vs Nifty Z-Score])</f>
        <v>559</v>
      </c>
      <c r="AU148">
        <f>_xlfn.RANK.AVG(Table2[[#This Row],[Sharpe Ratio Z-Score]],Table2[Sharpe Ratio Z-Score])</f>
        <v>41</v>
      </c>
      <c r="AV148">
        <f>(Table2[[#This Row],[Rank 1Y]]+Table2[[#This Row],[Rank 6M]]+Table2[[#This Row],[Rank Sharpe]])/3</f>
        <v>214.33333333333334</v>
      </c>
    </row>
    <row r="149" spans="1:48" hidden="1" x14ac:dyDescent="0.3">
      <c r="A149" t="s">
        <v>1670</v>
      </c>
      <c r="B149" t="s">
        <v>1671</v>
      </c>
      <c r="C149" t="s">
        <v>3126</v>
      </c>
      <c r="D149" t="s">
        <v>48</v>
      </c>
      <c r="E149">
        <v>5205.4084852699998</v>
      </c>
      <c r="F149">
        <v>674.4</v>
      </c>
      <c r="G149">
        <v>36.3848908842821</v>
      </c>
      <c r="H149">
        <f>(Table2[[#This Row],[1Y Return vs Nifty]]-AVERAGE(Table2[1Y Return vs Nifty]))/_xlfn.STDEV.P(Table2[1Y Return vs Nifty])</f>
        <v>0.46399140178090803</v>
      </c>
      <c r="I149">
        <v>-5.0481358135432997</v>
      </c>
      <c r="J149">
        <f>(Table2[[#This Row],[1M Return vs Nifty]]-AVERAGE(Table2[1M Return vs Nifty]))/_xlfn.STDEV.P(Table2[1M Return vs Nifty])</f>
        <v>-4.7022590749620688E-2</v>
      </c>
      <c r="K149">
        <v>-5.3627216737543497</v>
      </c>
      <c r="L149">
        <f>(Table2[[#This Row],[6M Return vs Nifty]]-AVERAGE(Table2[6M Return vs Nifty]))/_xlfn.STDEV.P(Table2[6M Return vs Nifty])</f>
        <v>-0.21226747644602972</v>
      </c>
      <c r="M149">
        <v>-5.2418758047032101</v>
      </c>
      <c r="N149">
        <f>(Table2[[#This Row],[1W Return vs Nifty]]-AVERAGE(Table2[1W Return vs Nifty]))/_xlfn.STDEV.P(Table2[1W Return vs Nifty])</f>
        <v>-0.62038976491579523</v>
      </c>
      <c r="O149">
        <v>719.91</v>
      </c>
      <c r="P149">
        <v>746.94663538157704</v>
      </c>
      <c r="Q149">
        <v>710.12733175925405</v>
      </c>
      <c r="R149">
        <v>35.529593895011899</v>
      </c>
      <c r="S149" s="1">
        <f>(Table2[[#This Row],[Close Price]]-Table2[[#This Row],[20D EMA]])/Table2[[#This Row],[20D EMA]]</f>
        <v>-6.321623536275367E-2</v>
      </c>
      <c r="T149" s="1">
        <f>(Table2[[#This Row],[Close Price]]-Table2[[#This Row],[50D EMA]])/Table2[[#This Row],[50D EMA]]</f>
        <v>-9.7124254859942805E-2</v>
      </c>
      <c r="U149" s="1">
        <f>(Table2[[#This Row],[Close Price]]-Table2[[#This Row],[200D EMA]])/Table2[[#This Row],[200D EMA]]</f>
        <v>-5.0311162747030104E-2</v>
      </c>
      <c r="V149">
        <v>0.71892180504594305</v>
      </c>
      <c r="W149">
        <v>671.75</v>
      </c>
      <c r="X149">
        <v>698.25</v>
      </c>
      <c r="Y149">
        <v>671.25</v>
      </c>
      <c r="Z149">
        <v>708</v>
      </c>
      <c r="AA149">
        <v>671.25</v>
      </c>
      <c r="AB149">
        <v>798.95</v>
      </c>
      <c r="AC149" s="1">
        <f>(Table2[[#This Row],[Close Price]]/Table2[[#This Row],[Day Low]])-1</f>
        <v>3.9449199851133709E-3</v>
      </c>
      <c r="AD149" s="1">
        <f>(Table2[[#This Row],[Day High]]/Table2[[#This Row],[Close Price]])-1</f>
        <v>3.5364768683274095E-2</v>
      </c>
      <c r="AE149" s="1">
        <f>(Table2[[#This Row],[Close Price]]/Table2[[#This Row],[Current Week Low]])-1</f>
        <v>4.6927374301675151E-3</v>
      </c>
      <c r="AF149" s="1">
        <f>(Table2[[#This Row],[Current Week High]]/Table2[[#This Row],[Close Price]])-1</f>
        <v>4.9822064056939563E-2</v>
      </c>
      <c r="AG149" s="1">
        <f>(Table2[[#This Row],[Close Price]]/Table2[[#This Row],[Current Month Low]])-1</f>
        <v>4.6927374301675151E-3</v>
      </c>
      <c r="AH149" s="1">
        <f>(Table2[[#This Row],[Current Month High]]/Table2[[#This Row],[Close Price]])-1</f>
        <v>0.18468268090154227</v>
      </c>
      <c r="AI149">
        <v>38.908659549228901</v>
      </c>
      <c r="AJ149">
        <v>65.152442757438394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-0.06</v>
      </c>
      <c r="AM149" t="s">
        <v>3169</v>
      </c>
      <c r="AN149">
        <v>-7.7</v>
      </c>
      <c r="AO149" t="s">
        <v>3169</v>
      </c>
      <c r="AP149">
        <v>0.16216877950325001</v>
      </c>
      <c r="AQ149">
        <f>(Table2[[#This Row],[Sharpe Ratio]]-AVERAGE(Table2[Sharpe Ratio]))/_xlfn.STDEV.P(Table2[Sharpe Ratio])</f>
        <v>1.2163441833089748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184</v>
      </c>
      <c r="AT149">
        <f>_xlfn.RANK.AVG(Table2[[#This Row],[6M Return vs Nifty Z-Score]],Table2[6M Return vs Nifty Z-Score])</f>
        <v>382</v>
      </c>
      <c r="AU149">
        <f>_xlfn.RANK.AVG(Table2[[#This Row],[Sharpe Ratio Z-Score]],Table2[Sharpe Ratio Z-Score])</f>
        <v>77</v>
      </c>
      <c r="AV149">
        <f>(Table2[[#This Row],[Rank 1Y]]+Table2[[#This Row],[Rank 6M]]+Table2[[#This Row],[Rank Sharpe]])/3</f>
        <v>214.33333333333334</v>
      </c>
    </row>
    <row r="150" spans="1:48" x14ac:dyDescent="0.3">
      <c r="A150" t="s">
        <v>1848</v>
      </c>
      <c r="B150" t="s">
        <v>1849</v>
      </c>
      <c r="C150" t="s">
        <v>3131</v>
      </c>
      <c r="D150" t="s">
        <v>48</v>
      </c>
      <c r="E150">
        <v>4006.0976824999998</v>
      </c>
      <c r="F150">
        <v>2363.75</v>
      </c>
      <c r="G150">
        <v>7.7338893971626304</v>
      </c>
      <c r="H150">
        <f>(Table2[[#This Row],[1Y Return vs Nifty]]-AVERAGE(Table2[1Y Return vs Nifty]))/_xlfn.STDEV.P(Table2[1Y Return vs Nifty])</f>
        <v>-0.10906246361587028</v>
      </c>
      <c r="I150">
        <v>0.84995517321796399</v>
      </c>
      <c r="J150">
        <f>(Table2[[#This Row],[1M Return vs Nifty]]-AVERAGE(Table2[1M Return vs Nifty]))/_xlfn.STDEV.P(Table2[1M Return vs Nifty])</f>
        <v>0.53582762547463125</v>
      </c>
      <c r="K150">
        <v>40.744574312124698</v>
      </c>
      <c r="L150">
        <f>(Table2[[#This Row],[6M Return vs Nifty]]-AVERAGE(Table2[6M Return vs Nifty]))/_xlfn.STDEV.P(Table2[6M Return vs Nifty])</f>
        <v>1.3273519580482298</v>
      </c>
      <c r="M150">
        <v>0.65412751589880702</v>
      </c>
      <c r="N150">
        <f>(Table2[[#This Row],[1W Return vs Nifty]]-AVERAGE(Table2[1W Return vs Nifty]))/_xlfn.STDEV.P(Table2[1W Return vs Nifty])</f>
        <v>0.80714888731683343</v>
      </c>
      <c r="O150">
        <v>2262.5700000000002</v>
      </c>
      <c r="P150">
        <v>2199.7414255563499</v>
      </c>
      <c r="Q150">
        <v>1933.87042078182</v>
      </c>
      <c r="R150">
        <v>65.958781230950606</v>
      </c>
      <c r="S150" s="1">
        <f>(Table2[[#This Row],[Close Price]]-Table2[[#This Row],[20D EMA]])/Table2[[#This Row],[20D EMA]]</f>
        <v>4.4719058415872141E-2</v>
      </c>
      <c r="T150" s="1">
        <f>(Table2[[#This Row],[Close Price]]-Table2[[#This Row],[50D EMA]])/Table2[[#This Row],[50D EMA]]</f>
        <v>7.4558115121266907E-2</v>
      </c>
      <c r="U150" s="1">
        <f>(Table2[[#This Row],[Close Price]]-Table2[[#This Row],[200D EMA]])/Table2[[#This Row],[200D EMA]]</f>
        <v>0.22228975354221994</v>
      </c>
      <c r="V150">
        <v>0.62926372061514602</v>
      </c>
      <c r="W150">
        <v>2248</v>
      </c>
      <c r="X150">
        <v>2410</v>
      </c>
      <c r="Y150">
        <v>2160.1</v>
      </c>
      <c r="Z150">
        <v>2410</v>
      </c>
      <c r="AA150">
        <v>2130</v>
      </c>
      <c r="AB150">
        <v>2412</v>
      </c>
      <c r="AC150" s="1">
        <f>(Table2[[#This Row],[Close Price]]/Table2[[#This Row],[Day Low]])-1</f>
        <v>5.1490213523131656E-2</v>
      </c>
      <c r="AD150" s="1">
        <f>(Table2[[#This Row],[Day High]]/Table2[[#This Row],[Close Price]])-1</f>
        <v>1.9566367001586427E-2</v>
      </c>
      <c r="AE150" s="1">
        <f>(Table2[[#This Row],[Close Price]]/Table2[[#This Row],[Current Week Low]])-1</f>
        <v>9.4278042683209051E-2</v>
      </c>
      <c r="AF150" s="1">
        <f>(Table2[[#This Row],[Current Week High]]/Table2[[#This Row],[Close Price]])-1</f>
        <v>1.9566367001586427E-2</v>
      </c>
      <c r="AG150" s="1">
        <f>(Table2[[#This Row],[Close Price]]/Table2[[#This Row],[Current Month Low]])-1</f>
        <v>0.10974178403755874</v>
      </c>
      <c r="AH150" s="1">
        <f>(Table2[[#This Row],[Current Month High]]/Table2[[#This Row],[Close Price]])-1</f>
        <v>2.0412480169222702E-2</v>
      </c>
      <c r="AI150">
        <v>15.7059756742464</v>
      </c>
      <c r="AJ150">
        <v>67.167609618104606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0.28999999999999998</v>
      </c>
      <c r="AM150" t="s">
        <v>3170</v>
      </c>
      <c r="AN150">
        <v>2.81</v>
      </c>
      <c r="AO150" t="s">
        <v>3170</v>
      </c>
      <c r="AP150">
        <v>9.0106595003829004E-2</v>
      </c>
      <c r="AQ150">
        <f>(Table2[[#This Row],[Sharpe Ratio]]-AVERAGE(Table2[Sharpe Ratio]))/_xlfn.STDEV.P(Table2[Sharpe Ratio])</f>
        <v>0.37483452746696627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2.9361005346907905</v>
      </c>
      <c r="AS150">
        <f>_xlfn.RANK.AVG(Table2[[#This Row],[1Y Return vs Nifty Z-Score]],Table2[1Y Return vs Nifty Z-Score])</f>
        <v>333</v>
      </c>
      <c r="AT150">
        <f>_xlfn.RANK.AVG(Table2[[#This Row],[6M Return vs Nifty Z-Score]],Table2[6M Return vs Nifty Z-Score])</f>
        <v>62</v>
      </c>
      <c r="AU150">
        <f>_xlfn.RANK.AVG(Table2[[#This Row],[Sharpe Ratio Z-Score]],Table2[Sharpe Ratio Z-Score])</f>
        <v>249</v>
      </c>
      <c r="AV150">
        <f>(Table2[[#This Row],[Rank 1Y]]+Table2[[#This Row],[Rank 6M]]+Table2[[#This Row],[Rank Sharpe]])/3</f>
        <v>214.66666666666666</v>
      </c>
    </row>
    <row r="151" spans="1:48" x14ac:dyDescent="0.3">
      <c r="A151" t="s">
        <v>397</v>
      </c>
      <c r="B151" t="s">
        <v>398</v>
      </c>
      <c r="C151" t="s">
        <v>3122</v>
      </c>
      <c r="D151" t="s">
        <v>21</v>
      </c>
      <c r="E151">
        <v>55564.052084750001</v>
      </c>
      <c r="F151">
        <v>8327.5</v>
      </c>
      <c r="G151">
        <v>27.124680093474598</v>
      </c>
      <c r="H151">
        <f>(Table2[[#This Row],[1Y Return vs Nifty]]-AVERAGE(Table2[1Y Return vs Nifty]))/_xlfn.STDEV.P(Table2[1Y Return vs Nifty])</f>
        <v>0.27877625003667089</v>
      </c>
      <c r="I151">
        <v>22.210874040607202</v>
      </c>
      <c r="J151">
        <f>(Table2[[#This Row],[1M Return vs Nifty]]-AVERAGE(Table2[1M Return vs Nifty]))/_xlfn.STDEV.P(Table2[1M Return vs Nifty])</f>
        <v>2.6467167603747241</v>
      </c>
      <c r="K151">
        <v>63.796171745415101</v>
      </c>
      <c r="L151">
        <f>(Table2[[#This Row],[6M Return vs Nifty]]-AVERAGE(Table2[6M Return vs Nifty]))/_xlfn.STDEV.P(Table2[6M Return vs Nifty])</f>
        <v>2.097093202802669</v>
      </c>
      <c r="M151">
        <v>0.75063518374716698</v>
      </c>
      <c r="N151">
        <f>(Table2[[#This Row],[1W Return vs Nifty]]-AVERAGE(Table2[1W Return vs Nifty]))/_xlfn.STDEV.P(Table2[1W Return vs Nifty])</f>
        <v>0.83051529649251465</v>
      </c>
      <c r="O151">
        <v>7872.52</v>
      </c>
      <c r="P151">
        <v>7420.8152214157799</v>
      </c>
      <c r="Q151">
        <v>6374.4495886544801</v>
      </c>
      <c r="R151">
        <v>80.407529890400198</v>
      </c>
      <c r="S151" s="1">
        <f>(Table2[[#This Row],[Close Price]]-Table2[[#This Row],[20D EMA]])/Table2[[#This Row],[20D EMA]]</f>
        <v>5.77934384415663E-2</v>
      </c>
      <c r="T151" s="1">
        <f>(Table2[[#This Row],[Close Price]]-Table2[[#This Row],[50D EMA]])/Table2[[#This Row],[50D EMA]]</f>
        <v>0.12218129026681765</v>
      </c>
      <c r="U151" s="1">
        <f>(Table2[[#This Row],[Close Price]]-Table2[[#This Row],[200D EMA]])/Table2[[#This Row],[200D EMA]]</f>
        <v>0.30638730202238057</v>
      </c>
      <c r="V151">
        <v>0.80120152754058305</v>
      </c>
      <c r="W151">
        <v>8215.25</v>
      </c>
      <c r="X151">
        <v>8344.25</v>
      </c>
      <c r="Y151">
        <v>7905.45</v>
      </c>
      <c r="Z151">
        <v>8344.25</v>
      </c>
      <c r="AA151">
        <v>7468.9</v>
      </c>
      <c r="AB151">
        <v>8344.25</v>
      </c>
      <c r="AC151" s="1">
        <f>(Table2[[#This Row],[Close Price]]/Table2[[#This Row],[Day Low]])-1</f>
        <v>1.3663613401905028E-2</v>
      </c>
      <c r="AD151" s="1">
        <f>(Table2[[#This Row],[Day High]]/Table2[[#This Row],[Close Price]])-1</f>
        <v>2.0114079855899636E-3</v>
      </c>
      <c r="AE151" s="1">
        <f>(Table2[[#This Row],[Close Price]]/Table2[[#This Row],[Current Week Low]])-1</f>
        <v>5.3387220208843233E-2</v>
      </c>
      <c r="AF151" s="1">
        <f>(Table2[[#This Row],[Current Week High]]/Table2[[#This Row],[Close Price]])-1</f>
        <v>2.0114079855899636E-3</v>
      </c>
      <c r="AG151" s="1">
        <f>(Table2[[#This Row],[Close Price]]/Table2[[#This Row],[Current Month Low]])-1</f>
        <v>0.11495668706235196</v>
      </c>
      <c r="AH151" s="1">
        <f>(Table2[[#This Row],[Current Month High]]/Table2[[#This Row],[Close Price]])-1</f>
        <v>2.0114079855899636E-3</v>
      </c>
      <c r="AI151">
        <v>0.201140798558996</v>
      </c>
      <c r="AJ151">
        <v>94.238731121348096</v>
      </c>
      <c r="AK151" t="str">
        <f>IF(AND(Table2[[#This Row],[20D EMA]]&gt;Table2[[#This Row],[50D EMA]],Table2[[#This Row],[50D EMA]]&gt;Table2[[#This Row],[200D EMA]]),"Uptrend","Downtrend/NoTrend")</f>
        <v>Uptrend</v>
      </c>
      <c r="AL151">
        <v>0.28999999999999998</v>
      </c>
      <c r="AM151" t="s">
        <v>3170</v>
      </c>
      <c r="AN151">
        <v>10.4</v>
      </c>
      <c r="AO151" t="s">
        <v>3170</v>
      </c>
      <c r="AP151">
        <v>4.5459968621241999E-2</v>
      </c>
      <c r="AQ151">
        <f>(Table2[[#This Row],[Sharpe Ratio]]-AVERAGE(Table2[Sharpe Ratio]))/_xlfn.STDEV.P(Table2[Sharpe Ratio])</f>
        <v>-0.14652861830360622</v>
      </c>
      <c r="AR1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5.7065728914029723</v>
      </c>
      <c r="AS151">
        <f>_xlfn.RANK.AVG(Table2[[#This Row],[1Y Return vs Nifty Z-Score]],Table2[1Y Return vs Nifty Z-Score])</f>
        <v>223</v>
      </c>
      <c r="AT151">
        <f>_xlfn.RANK.AVG(Table2[[#This Row],[6M Return vs Nifty Z-Score]],Table2[6M Return vs Nifty Z-Score])</f>
        <v>29</v>
      </c>
      <c r="AU151">
        <f>_xlfn.RANK.AVG(Table2[[#This Row],[Sharpe Ratio Z-Score]],Table2[Sharpe Ratio Z-Score])</f>
        <v>393</v>
      </c>
      <c r="AV151">
        <f>(Table2[[#This Row],[Rank 1Y]]+Table2[[#This Row],[Rank 6M]]+Table2[[#This Row],[Rank Sharpe]])/3</f>
        <v>215</v>
      </c>
    </row>
    <row r="152" spans="1:48" hidden="1" x14ac:dyDescent="0.3">
      <c r="A152" t="s">
        <v>405</v>
      </c>
      <c r="B152" t="s">
        <v>406</v>
      </c>
      <c r="C152" t="s">
        <v>3131</v>
      </c>
      <c r="D152" t="s">
        <v>270</v>
      </c>
      <c r="E152">
        <v>54708.482911599996</v>
      </c>
      <c r="F152">
        <v>1653.4</v>
      </c>
      <c r="G152">
        <v>74.327943483671106</v>
      </c>
      <c r="H152">
        <f>(Table2[[#This Row],[1Y Return vs Nifty]]-AVERAGE(Table2[1Y Return vs Nifty]))/_xlfn.STDEV.P(Table2[1Y Return vs Nifty])</f>
        <v>1.2228972629532742</v>
      </c>
      <c r="I152">
        <v>-5.4641957967217802</v>
      </c>
      <c r="J152">
        <f>(Table2[[#This Row],[1M Return vs Nifty]]-AVERAGE(Table2[1M Return vs Nifty]))/_xlfn.STDEV.P(Table2[1M Return vs Nifty])</f>
        <v>-8.8137699299513886E-2</v>
      </c>
      <c r="K152">
        <v>21.620351772003399</v>
      </c>
      <c r="L152">
        <f>(Table2[[#This Row],[6M Return vs Nifty]]-AVERAGE(Table2[6M Return vs Nifty]))/_xlfn.STDEV.P(Table2[6M Return vs Nifty])</f>
        <v>0.68875400814065912</v>
      </c>
      <c r="M152">
        <v>-4.2806614186400296</v>
      </c>
      <c r="N152">
        <f>(Table2[[#This Row],[1W Return vs Nifty]]-AVERAGE(Table2[1W Return vs Nifty]))/_xlfn.STDEV.P(Table2[1W Return vs Nifty])</f>
        <v>-0.38766081030470129</v>
      </c>
      <c r="O152">
        <v>1718.2</v>
      </c>
      <c r="P152">
        <v>1735.76784609317</v>
      </c>
      <c r="Q152">
        <v>1503.29874972537</v>
      </c>
      <c r="R152">
        <v>30.880774614863999</v>
      </c>
      <c r="S152" s="1">
        <f>(Table2[[#This Row],[Close Price]]-Table2[[#This Row],[20D EMA]])/Table2[[#This Row],[20D EMA]]</f>
        <v>-3.7713886625538325E-2</v>
      </c>
      <c r="T152" s="1">
        <f>(Table2[[#This Row],[Close Price]]-Table2[[#This Row],[50D EMA]])/Table2[[#This Row],[50D EMA]]</f>
        <v>-4.7453261839457223E-2</v>
      </c>
      <c r="U152" s="1">
        <f>(Table2[[#This Row],[Close Price]]-Table2[[#This Row],[200D EMA]])/Table2[[#This Row],[200D EMA]]</f>
        <v>9.9847917988391377E-2</v>
      </c>
      <c r="V152">
        <v>1.1016239078560299</v>
      </c>
      <c r="W152">
        <v>1647.7</v>
      </c>
      <c r="X152">
        <v>1680.9</v>
      </c>
      <c r="Y152">
        <v>1647.7</v>
      </c>
      <c r="Z152">
        <v>1744</v>
      </c>
      <c r="AA152">
        <v>1618.25</v>
      </c>
      <c r="AB152">
        <v>1792.95</v>
      </c>
      <c r="AC152" s="1">
        <f>(Table2[[#This Row],[Close Price]]/Table2[[#This Row],[Day Low]])-1</f>
        <v>3.4593676033258802E-3</v>
      </c>
      <c r="AD152" s="1">
        <f>(Table2[[#This Row],[Day High]]/Table2[[#This Row],[Close Price]])-1</f>
        <v>1.6632393855086525E-2</v>
      </c>
      <c r="AE152" s="1">
        <f>(Table2[[#This Row],[Close Price]]/Table2[[#This Row],[Current Week Low]])-1</f>
        <v>3.4593676033258802E-3</v>
      </c>
      <c r="AF152" s="1">
        <f>(Table2[[#This Row],[Current Week High]]/Table2[[#This Row],[Close Price]])-1</f>
        <v>5.4796177573484872E-2</v>
      </c>
      <c r="AG152" s="1">
        <f>(Table2[[#This Row],[Close Price]]/Table2[[#This Row],[Current Month Low]])-1</f>
        <v>2.1720994901900159E-2</v>
      </c>
      <c r="AH152" s="1">
        <f>(Table2[[#This Row],[Current Month High]]/Table2[[#This Row],[Close Price]])-1</f>
        <v>8.4401838635538962E-2</v>
      </c>
      <c r="AI152">
        <v>17.6303374863916</v>
      </c>
      <c r="AJ152">
        <v>103.834062750416</v>
      </c>
      <c r="AK152" t="str">
        <f>IF(AND(Table2[[#This Row],[20D EMA]]&gt;Table2[[#This Row],[50D EMA]],Table2[[#This Row],[50D EMA]]&gt;Table2[[#This Row],[200D EMA]]),"Uptrend","Downtrend/NoTrend")</f>
        <v>Downtrend/NoTrend</v>
      </c>
      <c r="AL152">
        <v>-0.02</v>
      </c>
      <c r="AM152" t="s">
        <v>3169</v>
      </c>
      <c r="AN152">
        <v>-0.7</v>
      </c>
      <c r="AO152" t="s">
        <v>3169</v>
      </c>
      <c r="AP152">
        <v>2.9119216396339E-2</v>
      </c>
      <c r="AQ152">
        <f>(Table2[[#This Row],[Sharpe Ratio]]-AVERAGE(Table2[Sharpe Ratio]))/_xlfn.STDEV.P(Table2[Sharpe Ratio])</f>
        <v>-0.33734854523890667</v>
      </c>
      <c r="AR1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2">
        <f>_xlfn.RANK.AVG(Table2[[#This Row],[1Y Return vs Nifty Z-Score]],Table2[1Y Return vs Nifty Z-Score])</f>
        <v>75</v>
      </c>
      <c r="AT152">
        <f>_xlfn.RANK.AVG(Table2[[#This Row],[6M Return vs Nifty Z-Score]],Table2[6M Return vs Nifty Z-Score])</f>
        <v>141</v>
      </c>
      <c r="AU152">
        <f>_xlfn.RANK.AVG(Table2[[#This Row],[Sharpe Ratio Z-Score]],Table2[Sharpe Ratio Z-Score])</f>
        <v>430</v>
      </c>
      <c r="AV152">
        <f>(Table2[[#This Row],[Rank 1Y]]+Table2[[#This Row],[Rank 6M]]+Table2[[#This Row],[Rank Sharpe]])/3</f>
        <v>215.33333333333334</v>
      </c>
    </row>
    <row r="153" spans="1:48" x14ac:dyDescent="0.3">
      <c r="A153" t="s">
        <v>206</v>
      </c>
      <c r="B153" t="s">
        <v>207</v>
      </c>
      <c r="C153" t="s">
        <v>3123</v>
      </c>
      <c r="D153" t="s">
        <v>208</v>
      </c>
      <c r="E153">
        <v>116394.0915633</v>
      </c>
      <c r="F153">
        <v>10458.299999999999</v>
      </c>
      <c r="G153">
        <v>21.091779892130099</v>
      </c>
      <c r="H153">
        <f>(Table2[[#This Row],[1Y Return vs Nifty]]-AVERAGE(Table2[1Y Return vs Nifty]))/_xlfn.STDEV.P(Table2[1Y Return vs Nifty])</f>
        <v>0.15811112140276612</v>
      </c>
      <c r="I153">
        <v>2.8241768330366099</v>
      </c>
      <c r="J153">
        <f>(Table2[[#This Row],[1M Return vs Nifty]]-AVERAGE(Table2[1M Return vs Nifty]))/_xlfn.STDEV.P(Table2[1M Return vs Nifty])</f>
        <v>0.7309204994032773</v>
      </c>
      <c r="K153">
        <v>22.939584254118099</v>
      </c>
      <c r="L153">
        <f>(Table2[[#This Row],[6M Return vs Nifty]]-AVERAGE(Table2[6M Return vs Nifty]))/_xlfn.STDEV.P(Table2[6M Return vs Nifty])</f>
        <v>0.73280595099807477</v>
      </c>
      <c r="M153">
        <v>-6.2489801221139203</v>
      </c>
      <c r="N153">
        <f>(Table2[[#This Row],[1W Return vs Nifty]]-AVERAGE(Table2[1W Return vs Nifty]))/_xlfn.STDEV.P(Table2[1W Return vs Nifty])</f>
        <v>-0.86422957669313172</v>
      </c>
      <c r="O153">
        <v>10533</v>
      </c>
      <c r="P153">
        <v>10409.9749528133</v>
      </c>
      <c r="Q153">
        <v>9398.597152843</v>
      </c>
      <c r="R153">
        <v>44.8933254408376</v>
      </c>
      <c r="S153" s="1">
        <f>(Table2[[#This Row],[Close Price]]-Table2[[#This Row],[20D EMA]])/Table2[[#This Row],[20D EMA]]</f>
        <v>-7.0919965821703906E-3</v>
      </c>
      <c r="T153" s="1">
        <f>(Table2[[#This Row],[Close Price]]-Table2[[#This Row],[50D EMA]])/Table2[[#This Row],[50D EMA]]</f>
        <v>4.6421866916826404E-3</v>
      </c>
      <c r="U153" s="1">
        <f>(Table2[[#This Row],[Close Price]]-Table2[[#This Row],[200D EMA]])/Table2[[#This Row],[200D EMA]]</f>
        <v>0.1127511723211211</v>
      </c>
      <c r="V153">
        <v>0.687860281039961</v>
      </c>
      <c r="W153">
        <v>10400.4</v>
      </c>
      <c r="X153">
        <v>10615</v>
      </c>
      <c r="Y153">
        <v>10352.75</v>
      </c>
      <c r="Z153">
        <v>11005.1</v>
      </c>
      <c r="AA153">
        <v>10110.049999999999</v>
      </c>
      <c r="AB153">
        <v>11154.5</v>
      </c>
      <c r="AC153" s="1">
        <f>(Table2[[#This Row],[Close Price]]/Table2[[#This Row],[Day Low]])-1</f>
        <v>5.5670935733240778E-3</v>
      </c>
      <c r="AD153" s="1">
        <f>(Table2[[#This Row],[Day High]]/Table2[[#This Row],[Close Price]])-1</f>
        <v>1.4983314687855742E-2</v>
      </c>
      <c r="AE153" s="1">
        <f>(Table2[[#This Row],[Close Price]]/Table2[[#This Row],[Current Week Low]])-1</f>
        <v>1.0195358721112768E-2</v>
      </c>
      <c r="AF153" s="1">
        <f>(Table2[[#This Row],[Current Week High]]/Table2[[#This Row],[Close Price]])-1</f>
        <v>5.2283831980341144E-2</v>
      </c>
      <c r="AG153" s="1">
        <f>(Table2[[#This Row],[Close Price]]/Table2[[#This Row],[Current Month Low]])-1</f>
        <v>3.4445922621549885E-2</v>
      </c>
      <c r="AH153" s="1">
        <f>(Table2[[#This Row],[Current Month High]]/Table2[[#This Row],[Close Price]])-1</f>
        <v>6.6569136475335355E-2</v>
      </c>
      <c r="AI153">
        <v>8.5262423147165407</v>
      </c>
      <c r="AJ153">
        <v>45.052704576976403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-0.03</v>
      </c>
      <c r="AM153" t="s">
        <v>3169</v>
      </c>
      <c r="AN153">
        <v>-1.88</v>
      </c>
      <c r="AO153" t="s">
        <v>3169</v>
      </c>
      <c r="AP153">
        <v>8.8445369973195007E-2</v>
      </c>
      <c r="AQ153">
        <f>(Table2[[#This Row],[Sharpe Ratio]]-AVERAGE(Table2[Sharpe Ratio]))/_xlfn.STDEV.P(Table2[Sharpe Ratio])</f>
        <v>0.35543549157156989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1.1130434866825563</v>
      </c>
      <c r="AS153">
        <f>_xlfn.RANK.AVG(Table2[[#This Row],[1Y Return vs Nifty Z-Score]],Table2[1Y Return vs Nifty Z-Score])</f>
        <v>258</v>
      </c>
      <c r="AT153">
        <f>_xlfn.RANK.AVG(Table2[[#This Row],[6M Return vs Nifty Z-Score]],Table2[6M Return vs Nifty Z-Score])</f>
        <v>132</v>
      </c>
      <c r="AU153">
        <f>_xlfn.RANK.AVG(Table2[[#This Row],[Sharpe Ratio Z-Score]],Table2[Sharpe Ratio Z-Score])</f>
        <v>256</v>
      </c>
      <c r="AV153">
        <f>(Table2[[#This Row],[Rank 1Y]]+Table2[[#This Row],[Rank 6M]]+Table2[[#This Row],[Rank Sharpe]])/3</f>
        <v>215.33333333333334</v>
      </c>
    </row>
    <row r="154" spans="1:48" x14ac:dyDescent="0.3">
      <c r="A154" t="s">
        <v>813</v>
      </c>
      <c r="B154" t="s">
        <v>814</v>
      </c>
      <c r="C154" t="s">
        <v>3132</v>
      </c>
      <c r="D154" t="s">
        <v>105</v>
      </c>
      <c r="E154">
        <v>18374.1232206799</v>
      </c>
      <c r="F154">
        <v>700.6</v>
      </c>
      <c r="G154">
        <v>9.57579103047164</v>
      </c>
      <c r="H154">
        <f>(Table2[[#This Row],[1Y Return vs Nifty]]-AVERAGE(Table2[1Y Return vs Nifty]))/_xlfn.STDEV.P(Table2[1Y Return vs Nifty])</f>
        <v>-7.2222255739615465E-2</v>
      </c>
      <c r="I154">
        <v>-0.72768830901707404</v>
      </c>
      <c r="J154">
        <f>(Table2[[#This Row],[1M Return vs Nifty]]-AVERAGE(Table2[1M Return vs Nifty]))/_xlfn.STDEV.P(Table2[1M Return vs Nifty])</f>
        <v>0.37992466521012669</v>
      </c>
      <c r="K154">
        <v>10.7002547369587</v>
      </c>
      <c r="L154">
        <f>(Table2[[#This Row],[6M Return vs Nifty]]-AVERAGE(Table2[6M Return vs Nifty]))/_xlfn.STDEV.P(Table2[6M Return vs Nifty])</f>
        <v>0.32410903683574682</v>
      </c>
      <c r="M154">
        <v>-6.46733598571438E-2</v>
      </c>
      <c r="N154">
        <f>(Table2[[#This Row],[1W Return vs Nifty]]-AVERAGE(Table2[1W Return vs Nifty]))/_xlfn.STDEV.P(Table2[1W Return vs Nifty])</f>
        <v>0.63311302308745065</v>
      </c>
      <c r="O154">
        <v>715.68</v>
      </c>
      <c r="P154">
        <v>709.73138359796201</v>
      </c>
      <c r="Q154">
        <v>625.86807335176604</v>
      </c>
      <c r="R154">
        <v>43.567420545377203</v>
      </c>
      <c r="S154" s="1">
        <f>(Table2[[#This Row],[Close Price]]-Table2[[#This Row],[20D EMA]])/Table2[[#This Row],[20D EMA]]</f>
        <v>-2.1070869662418858E-2</v>
      </c>
      <c r="T154" s="1">
        <f>(Table2[[#This Row],[Close Price]]-Table2[[#This Row],[50D EMA]])/Table2[[#This Row],[50D EMA]]</f>
        <v>-1.2865971280107002E-2</v>
      </c>
      <c r="U154" s="1">
        <f>(Table2[[#This Row],[Close Price]]-Table2[[#This Row],[200D EMA]])/Table2[[#This Row],[200D EMA]]</f>
        <v>0.11940523862803155</v>
      </c>
      <c r="V154">
        <v>1.0057121061335701</v>
      </c>
      <c r="W154">
        <v>688</v>
      </c>
      <c r="X154">
        <v>705</v>
      </c>
      <c r="Y154">
        <v>650.15</v>
      </c>
      <c r="Z154">
        <v>705</v>
      </c>
      <c r="AA154">
        <v>650.15</v>
      </c>
      <c r="AB154">
        <v>806</v>
      </c>
      <c r="AC154" s="1">
        <f>(Table2[[#This Row],[Close Price]]/Table2[[#This Row],[Day Low]])-1</f>
        <v>1.8313953488372059E-2</v>
      </c>
      <c r="AD154" s="1">
        <f>(Table2[[#This Row],[Day High]]/Table2[[#This Row],[Close Price]])-1</f>
        <v>6.2803311447330312E-3</v>
      </c>
      <c r="AE154" s="1">
        <f>(Table2[[#This Row],[Close Price]]/Table2[[#This Row],[Current Week Low]])-1</f>
        <v>7.7597477505191081E-2</v>
      </c>
      <c r="AF154" s="1">
        <f>(Table2[[#This Row],[Current Week High]]/Table2[[#This Row],[Close Price]])-1</f>
        <v>6.2803311447330312E-3</v>
      </c>
      <c r="AG154" s="1">
        <f>(Table2[[#This Row],[Close Price]]/Table2[[#This Row],[Current Month Low]])-1</f>
        <v>7.7597477505191081E-2</v>
      </c>
      <c r="AH154" s="1">
        <f>(Table2[[#This Row],[Current Month High]]/Table2[[#This Row],[Close Price]])-1</f>
        <v>0.15044247787610621</v>
      </c>
      <c r="AI154">
        <v>15.044247787610599</v>
      </c>
      <c r="AJ154">
        <v>59.173009201408597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0.05</v>
      </c>
      <c r="AM154" t="s">
        <v>3170</v>
      </c>
      <c r="AN154">
        <v>-4.25</v>
      </c>
      <c r="AO154" t="s">
        <v>3169</v>
      </c>
      <c r="AP154">
        <v>0.14512078607444201</v>
      </c>
      <c r="AQ154">
        <f>(Table2[[#This Row],[Sharpe Ratio]]-AVERAGE(Table2[Sharpe Ratio]))/_xlfn.STDEV.P(Table2[Sharpe Ratio])</f>
        <v>1.0172654129007821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2.2821898822944906</v>
      </c>
      <c r="AS154">
        <f>_xlfn.RANK.AVG(Table2[[#This Row],[1Y Return vs Nifty Z-Score]],Table2[1Y Return vs Nifty Z-Score])</f>
        <v>320</v>
      </c>
      <c r="AT154">
        <f>_xlfn.RANK.AVG(Table2[[#This Row],[6M Return vs Nifty Z-Score]],Table2[6M Return vs Nifty Z-Score])</f>
        <v>217</v>
      </c>
      <c r="AU154">
        <f>_xlfn.RANK.AVG(Table2[[#This Row],[Sharpe Ratio Z-Score]],Table2[Sharpe Ratio Z-Score])</f>
        <v>111</v>
      </c>
      <c r="AV154">
        <f>(Table2[[#This Row],[Rank 1Y]]+Table2[[#This Row],[Rank 6M]]+Table2[[#This Row],[Rank Sharpe]])/3</f>
        <v>216</v>
      </c>
    </row>
    <row r="155" spans="1:48" x14ac:dyDescent="0.3">
      <c r="A155" t="s">
        <v>1759</v>
      </c>
      <c r="B155" t="s">
        <v>1760</v>
      </c>
      <c r="C155" t="s">
        <v>3133</v>
      </c>
      <c r="D155" t="s">
        <v>105</v>
      </c>
      <c r="E155">
        <v>4456.3393850699904</v>
      </c>
      <c r="F155">
        <v>825.95</v>
      </c>
      <c r="G155">
        <v>48.199929618297098</v>
      </c>
      <c r="H155">
        <f>(Table2[[#This Row],[1Y Return vs Nifty]]-AVERAGE(Table2[1Y Return vs Nifty]))/_xlfn.STDEV.P(Table2[1Y Return vs Nifty])</f>
        <v>0.70030612953602023</v>
      </c>
      <c r="I155">
        <v>19.911079832327601</v>
      </c>
      <c r="J155">
        <f>(Table2[[#This Row],[1M Return vs Nifty]]-AVERAGE(Table2[1M Return vs Nifty]))/_xlfn.STDEV.P(Table2[1M Return vs Nifty])</f>
        <v>2.4194507594643007</v>
      </c>
      <c r="K155">
        <v>6.9092368988193602</v>
      </c>
      <c r="L155">
        <f>(Table2[[#This Row],[6M Return vs Nifty]]-AVERAGE(Table2[6M Return vs Nifty]))/_xlfn.STDEV.P(Table2[6M Return vs Nifty])</f>
        <v>0.19751899039491208</v>
      </c>
      <c r="M155">
        <v>7.5079756512622202</v>
      </c>
      <c r="N155">
        <f>(Table2[[#This Row],[1W Return vs Nifty]]-AVERAGE(Table2[1W Return vs Nifty]))/_xlfn.STDEV.P(Table2[1W Return vs Nifty])</f>
        <v>2.4666006545123755</v>
      </c>
      <c r="O155">
        <v>739.07</v>
      </c>
      <c r="P155">
        <v>710.76985223005499</v>
      </c>
      <c r="Q155">
        <v>660.33309786924599</v>
      </c>
      <c r="R155">
        <v>75.728367302226403</v>
      </c>
      <c r="S155" s="1">
        <f>(Table2[[#This Row],[Close Price]]-Table2[[#This Row],[20D EMA]])/Table2[[#This Row],[20D EMA]]</f>
        <v>0.11755314110977308</v>
      </c>
      <c r="T155" s="1">
        <f>(Table2[[#This Row],[Close Price]]-Table2[[#This Row],[50D EMA]])/Table2[[#This Row],[50D EMA]]</f>
        <v>0.16204984976299286</v>
      </c>
      <c r="U155" s="1">
        <f>(Table2[[#This Row],[Close Price]]-Table2[[#This Row],[200D EMA]])/Table2[[#This Row],[200D EMA]]</f>
        <v>0.25080811891023552</v>
      </c>
      <c r="V155">
        <v>3.3257203301668099</v>
      </c>
      <c r="W155">
        <v>803.5</v>
      </c>
      <c r="X155">
        <v>848</v>
      </c>
      <c r="Y155">
        <v>722</v>
      </c>
      <c r="Z155">
        <v>848</v>
      </c>
      <c r="AA155">
        <v>668.2</v>
      </c>
      <c r="AB155">
        <v>848</v>
      </c>
      <c r="AC155" s="1">
        <f>(Table2[[#This Row],[Close Price]]/Table2[[#This Row],[Day Low]])-1</f>
        <v>2.7940261356565133E-2</v>
      </c>
      <c r="AD155" s="1">
        <f>(Table2[[#This Row],[Day High]]/Table2[[#This Row],[Close Price]])-1</f>
        <v>2.6696531267025758E-2</v>
      </c>
      <c r="AE155" s="1">
        <f>(Table2[[#This Row],[Close Price]]/Table2[[#This Row],[Current Week Low]])-1</f>
        <v>0.14397506925207759</v>
      </c>
      <c r="AF155" s="1">
        <f>(Table2[[#This Row],[Current Week High]]/Table2[[#This Row],[Close Price]])-1</f>
        <v>2.6696531267025758E-2</v>
      </c>
      <c r="AG155" s="1">
        <f>(Table2[[#This Row],[Close Price]]/Table2[[#This Row],[Current Month Low]])-1</f>
        <v>0.23608201137384022</v>
      </c>
      <c r="AH155" s="1">
        <f>(Table2[[#This Row],[Current Month High]]/Table2[[#This Row],[Close Price]])-1</f>
        <v>2.6696531267025758E-2</v>
      </c>
      <c r="AI155">
        <v>6.5439796597857001</v>
      </c>
      <c r="AJ155">
        <v>75.137828668362999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0.33</v>
      </c>
      <c r="AM155" t="s">
        <v>3170</v>
      </c>
      <c r="AN155">
        <v>22.78</v>
      </c>
      <c r="AO155" t="s">
        <v>3170</v>
      </c>
      <c r="AP155">
        <v>8.2221427138187003E-2</v>
      </c>
      <c r="AQ155">
        <f>(Table2[[#This Row],[Sharpe Ratio]]-AVERAGE(Table2[Sharpe Ratio]))/_xlfn.STDEV.P(Table2[Sharpe Ratio])</f>
        <v>0.28275509713931396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6.0666316310469224</v>
      </c>
      <c r="AS155">
        <f>_xlfn.RANK.AVG(Table2[[#This Row],[1Y Return vs Nifty Z-Score]],Table2[1Y Return vs Nifty Z-Score])</f>
        <v>128</v>
      </c>
      <c r="AT155">
        <f>_xlfn.RANK.AVG(Table2[[#This Row],[6M Return vs Nifty Z-Score]],Table2[6M Return vs Nifty Z-Score])</f>
        <v>246</v>
      </c>
      <c r="AU155">
        <f>_xlfn.RANK.AVG(Table2[[#This Row],[Sharpe Ratio Z-Score]],Table2[Sharpe Ratio Z-Score])</f>
        <v>274</v>
      </c>
      <c r="AV155">
        <f>(Table2[[#This Row],[Rank 1Y]]+Table2[[#This Row],[Rank 6M]]+Table2[[#This Row],[Rank Sharpe]])/3</f>
        <v>216</v>
      </c>
    </row>
    <row r="156" spans="1:48" hidden="1" x14ac:dyDescent="0.3">
      <c r="A156" t="s">
        <v>849</v>
      </c>
      <c r="B156" t="s">
        <v>850</v>
      </c>
      <c r="C156" t="s">
        <v>3132</v>
      </c>
      <c r="D156" t="s">
        <v>105</v>
      </c>
      <c r="E156">
        <v>17510.6757645</v>
      </c>
      <c r="F156">
        <v>11888.1</v>
      </c>
      <c r="G156">
        <v>95.943655476574605</v>
      </c>
      <c r="H156">
        <f>(Table2[[#This Row],[1Y Return vs Nifty]]-AVERAGE(Table2[1Y Return vs Nifty]))/_xlfn.STDEV.P(Table2[1Y Return vs Nifty])</f>
        <v>1.6552370300781902</v>
      </c>
      <c r="I156">
        <v>-5.4356907697677004</v>
      </c>
      <c r="J156">
        <f>(Table2[[#This Row],[1M Return vs Nifty]]-AVERAGE(Table2[1M Return vs Nifty]))/_xlfn.STDEV.P(Table2[1M Return vs Nifty])</f>
        <v>-8.5320828355855097E-2</v>
      </c>
      <c r="K156">
        <v>40.667398941051303</v>
      </c>
      <c r="L156">
        <f>(Table2[[#This Row],[6M Return vs Nifty]]-AVERAGE(Table2[6M Return vs Nifty]))/_xlfn.STDEV.P(Table2[6M Return vs Nifty])</f>
        <v>1.3247749103461632</v>
      </c>
      <c r="M156">
        <v>1.80319012301148</v>
      </c>
      <c r="N156">
        <f>(Table2[[#This Row],[1W Return vs Nifty]]-AVERAGE(Table2[1W Return vs Nifty]))/_xlfn.STDEV.P(Table2[1W Return vs Nifty])</f>
        <v>1.0853595999459857</v>
      </c>
      <c r="O156">
        <v>11909.95</v>
      </c>
      <c r="P156">
        <v>12525.7044884067</v>
      </c>
      <c r="Q156">
        <v>11188.670870825899</v>
      </c>
      <c r="R156">
        <v>33.952541590448199</v>
      </c>
      <c r="S156" s="1">
        <f>(Table2[[#This Row],[Close Price]]-Table2[[#This Row],[20D EMA]])/Table2[[#This Row],[20D EMA]]</f>
        <v>-1.8346004811103625E-3</v>
      </c>
      <c r="T156" s="1">
        <f>(Table2[[#This Row],[Close Price]]-Table2[[#This Row],[50D EMA]])/Table2[[#This Row],[50D EMA]]</f>
        <v>-5.0903682822538349E-2</v>
      </c>
      <c r="U156" s="1">
        <f>(Table2[[#This Row],[Close Price]]-Table2[[#This Row],[200D EMA]])/Table2[[#This Row],[200D EMA]]</f>
        <v>6.2512262381212769E-2</v>
      </c>
      <c r="V156">
        <v>1.3198444581166799</v>
      </c>
      <c r="W156">
        <v>11650.1</v>
      </c>
      <c r="X156">
        <v>12200</v>
      </c>
      <c r="Y156">
        <v>11001</v>
      </c>
      <c r="Z156">
        <v>12200</v>
      </c>
      <c r="AA156">
        <v>10600</v>
      </c>
      <c r="AB156">
        <v>12599</v>
      </c>
      <c r="AC156" s="1">
        <f>(Table2[[#This Row],[Close Price]]/Table2[[#This Row],[Day Low]])-1</f>
        <v>2.0429009193054126E-2</v>
      </c>
      <c r="AD156" s="1">
        <f>(Table2[[#This Row],[Day High]]/Table2[[#This Row],[Close Price]])-1</f>
        <v>2.623632035396728E-2</v>
      </c>
      <c r="AE156" s="1">
        <f>(Table2[[#This Row],[Close Price]]/Table2[[#This Row],[Current Week Low]])-1</f>
        <v>8.0638123806926698E-2</v>
      </c>
      <c r="AF156" s="1">
        <f>(Table2[[#This Row],[Current Week High]]/Table2[[#This Row],[Close Price]])-1</f>
        <v>2.623632035396728E-2</v>
      </c>
      <c r="AG156" s="1">
        <f>(Table2[[#This Row],[Close Price]]/Table2[[#This Row],[Current Month Low]])-1</f>
        <v>0.12151886792452826</v>
      </c>
      <c r="AH156" s="1">
        <f>(Table2[[#This Row],[Current Month High]]/Table2[[#This Row],[Close Price]])-1</f>
        <v>5.9799295093412752E-2</v>
      </c>
      <c r="AI156">
        <v>32.082502670737902</v>
      </c>
      <c r="AJ156">
        <v>123.250704225352</v>
      </c>
      <c r="AK156" t="str">
        <f>IF(AND(Table2[[#This Row],[20D EMA]]&gt;Table2[[#This Row],[50D EMA]],Table2[[#This Row],[50D EMA]]&gt;Table2[[#This Row],[200D EMA]]),"Uptrend","Downtrend/NoTrend")</f>
        <v>Downtrend/NoTrend</v>
      </c>
      <c r="AL156">
        <v>-0.09</v>
      </c>
      <c r="AM156" t="s">
        <v>3169</v>
      </c>
      <c r="AN156">
        <v>-0.83</v>
      </c>
      <c r="AO156" t="s">
        <v>3169</v>
      </c>
      <c r="AQ156">
        <f>(Table2[[#This Row],[Sharpe Ratio]]-AVERAGE(Table2[Sharpe Ratio]))/_xlfn.STDEV.P(Table2[Sharpe Ratio])</f>
        <v>-0.67738960752822819</v>
      </c>
      <c r="AR1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6">
        <f>_xlfn.RANK.AVG(Table2[[#This Row],[1Y Return vs Nifty Z-Score]],Table2[1Y Return vs Nifty Z-Score])</f>
        <v>47</v>
      </c>
      <c r="AT156">
        <f>_xlfn.RANK.AVG(Table2[[#This Row],[6M Return vs Nifty Z-Score]],Table2[6M Return vs Nifty Z-Score])</f>
        <v>63</v>
      </c>
      <c r="AU156">
        <f>_xlfn.RANK.AVG(Table2[[#This Row],[Sharpe Ratio Z-Score]],Table2[Sharpe Ratio Z-Score])</f>
        <v>541</v>
      </c>
      <c r="AV156">
        <f>(Table2[[#This Row],[Rank 1Y]]+Table2[[#This Row],[Rank 6M]]+Table2[[#This Row],[Rank Sharpe]])/3</f>
        <v>217</v>
      </c>
    </row>
    <row r="157" spans="1:48" hidden="1" x14ac:dyDescent="0.3">
      <c r="A157" t="s">
        <v>271</v>
      </c>
      <c r="B157" t="s">
        <v>272</v>
      </c>
      <c r="C157" t="s">
        <v>3132</v>
      </c>
      <c r="D157" t="s">
        <v>273</v>
      </c>
      <c r="E157">
        <v>92013.767999999996</v>
      </c>
      <c r="F157">
        <v>3319.4</v>
      </c>
      <c r="G157">
        <v>59.246688139400902</v>
      </c>
      <c r="H157">
        <f>(Table2[[#This Row],[1Y Return vs Nifty]]-AVERAGE(Table2[1Y Return vs Nifty]))/_xlfn.STDEV.P(Table2[1Y Return vs Nifty])</f>
        <v>0.92125434572557519</v>
      </c>
      <c r="I157">
        <v>-6.13804758980198</v>
      </c>
      <c r="J157">
        <f>(Table2[[#This Row],[1M Return vs Nifty]]-AVERAGE(Table2[1M Return vs Nifty]))/_xlfn.STDEV.P(Table2[1M Return vs Nifty])</f>
        <v>-0.15472783230720458</v>
      </c>
      <c r="K157">
        <v>-16.905106650966101</v>
      </c>
      <c r="L157">
        <f>(Table2[[#This Row],[6M Return vs Nifty]]-AVERAGE(Table2[6M Return vs Nifty]))/_xlfn.STDEV.P(Table2[6M Return vs Nifty])</f>
        <v>-0.59769194889334809</v>
      </c>
      <c r="M157">
        <v>-2.2979921289088998</v>
      </c>
      <c r="N157">
        <f>(Table2[[#This Row],[1W Return vs Nifty]]-AVERAGE(Table2[1W Return vs Nifty]))/_xlfn.STDEV.P(Table2[1W Return vs Nifty])</f>
        <v>9.2382515959369763E-2</v>
      </c>
      <c r="O157">
        <v>3450.81</v>
      </c>
      <c r="P157">
        <v>3563.7373931509501</v>
      </c>
      <c r="Q157">
        <v>3333.3939779934599</v>
      </c>
      <c r="R157">
        <v>36.129522681233297</v>
      </c>
      <c r="S157" s="1">
        <f>(Table2[[#This Row],[Close Price]]-Table2[[#This Row],[20D EMA]])/Table2[[#This Row],[20D EMA]]</f>
        <v>-3.8080914336054393E-2</v>
      </c>
      <c r="T157" s="1">
        <f>(Table2[[#This Row],[Close Price]]-Table2[[#This Row],[50D EMA]])/Table2[[#This Row],[50D EMA]]</f>
        <v>-6.8562120660331308E-2</v>
      </c>
      <c r="U157" s="1">
        <f>(Table2[[#This Row],[Close Price]]-Table2[[#This Row],[200D EMA]])/Table2[[#This Row],[200D EMA]]</f>
        <v>-4.1981170200239828E-3</v>
      </c>
      <c r="V157">
        <v>1.64308495045065</v>
      </c>
      <c r="W157">
        <v>3263.05</v>
      </c>
      <c r="X157">
        <v>3339</v>
      </c>
      <c r="Y157">
        <v>3244.25</v>
      </c>
      <c r="Z157">
        <v>3406.25</v>
      </c>
      <c r="AA157">
        <v>3244.25</v>
      </c>
      <c r="AB157">
        <v>3691.95</v>
      </c>
      <c r="AC157" s="1">
        <f>(Table2[[#This Row],[Close Price]]/Table2[[#This Row],[Day Low]])-1</f>
        <v>1.7269119382173015E-2</v>
      </c>
      <c r="AD157" s="1">
        <f>(Table2[[#This Row],[Day High]]/Table2[[#This Row],[Close Price]])-1</f>
        <v>5.9046815689582921E-3</v>
      </c>
      <c r="AE157" s="1">
        <f>(Table2[[#This Row],[Close Price]]/Table2[[#This Row],[Current Week Low]])-1</f>
        <v>2.3164059489866773E-2</v>
      </c>
      <c r="AF157" s="1">
        <f>(Table2[[#This Row],[Current Week High]]/Table2[[#This Row],[Close Price]])-1</f>
        <v>2.6164367054286819E-2</v>
      </c>
      <c r="AG157" s="1">
        <f>(Table2[[#This Row],[Close Price]]/Table2[[#This Row],[Current Month Low]])-1</f>
        <v>2.3164059489866773E-2</v>
      </c>
      <c r="AH157" s="1">
        <f>(Table2[[#This Row],[Current Month High]]/Table2[[#This Row],[Close Price]])-1</f>
        <v>0.11223413869976495</v>
      </c>
      <c r="AI157">
        <v>25.682352232331102</v>
      </c>
      <c r="AJ157">
        <v>80.967697969197204</v>
      </c>
      <c r="AK157" t="str">
        <f>IF(AND(Table2[[#This Row],[20D EMA]]&gt;Table2[[#This Row],[50D EMA]],Table2[[#This Row],[50D EMA]]&gt;Table2[[#This Row],[200D EMA]]),"Uptrend","Downtrend/NoTrend")</f>
        <v>Downtrend/NoTrend</v>
      </c>
      <c r="AL157">
        <v>-0.04</v>
      </c>
      <c r="AM157" t="s">
        <v>3169</v>
      </c>
      <c r="AN157">
        <v>-4.5</v>
      </c>
      <c r="AO157" t="s">
        <v>3169</v>
      </c>
      <c r="AP157">
        <v>0.20530149301723399</v>
      </c>
      <c r="AQ157">
        <f>(Table2[[#This Row],[Sharpe Ratio]]-AVERAGE(Table2[Sharpe Ratio]))/_xlfn.STDEV.P(Table2[Sharpe Ratio])</f>
        <v>1.7200285381036344</v>
      </c>
      <c r="AR1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7">
        <f>_xlfn.RANK.AVG(Table2[[#This Row],[1Y Return vs Nifty Z-Score]],Table2[1Y Return vs Nifty Z-Score])</f>
        <v>103</v>
      </c>
      <c r="AT157">
        <f>_xlfn.RANK.AVG(Table2[[#This Row],[6M Return vs Nifty Z-Score]],Table2[6M Return vs Nifty Z-Score])</f>
        <v>525</v>
      </c>
      <c r="AU157">
        <f>_xlfn.RANK.AVG(Table2[[#This Row],[Sharpe Ratio Z-Score]],Table2[Sharpe Ratio Z-Score])</f>
        <v>25</v>
      </c>
      <c r="AV157">
        <f>(Table2[[#This Row],[Rank 1Y]]+Table2[[#This Row],[Rank 6M]]+Table2[[#This Row],[Rank Sharpe]])/3</f>
        <v>217.66666666666666</v>
      </c>
    </row>
    <row r="158" spans="1:48" hidden="1" x14ac:dyDescent="0.3">
      <c r="A158" t="s">
        <v>1496</v>
      </c>
      <c r="B158" t="s">
        <v>1497</v>
      </c>
      <c r="C158" t="s">
        <v>3137</v>
      </c>
      <c r="D158" t="s">
        <v>414</v>
      </c>
      <c r="E158">
        <v>6669.5634274199901</v>
      </c>
      <c r="F158">
        <v>1479.55</v>
      </c>
      <c r="G158">
        <v>44.687572013515897</v>
      </c>
      <c r="H158">
        <f>(Table2[[#This Row],[1Y Return vs Nifty]]-AVERAGE(Table2[1Y Return vs Nifty]))/_xlfn.STDEV.P(Table2[1Y Return vs Nifty])</f>
        <v>0.63005482949052227</v>
      </c>
      <c r="I158">
        <v>1.04813865585706</v>
      </c>
      <c r="J158">
        <f>(Table2[[#This Row],[1M Return vs Nifty]]-AVERAGE(Table2[1M Return vs Nifty]))/_xlfn.STDEV.P(Table2[1M Return vs Nifty])</f>
        <v>0.55541214629120506</v>
      </c>
      <c r="K158">
        <v>9.6644596707221098</v>
      </c>
      <c r="L158">
        <f>(Table2[[#This Row],[6M Return vs Nifty]]-AVERAGE(Table2[6M Return vs Nifty]))/_xlfn.STDEV.P(Table2[6M Return vs Nifty])</f>
        <v>0.28952166448974043</v>
      </c>
      <c r="M158">
        <v>-4.5943329080031496</v>
      </c>
      <c r="N158">
        <f>(Table2[[#This Row],[1W Return vs Nifty]]-AVERAGE(Table2[1W Return vs Nifty]))/_xlfn.STDEV.P(Table2[1W Return vs Nifty])</f>
        <v>-0.46360686237095228</v>
      </c>
      <c r="O158">
        <v>1526.07</v>
      </c>
      <c r="P158">
        <v>1547.7347603267201</v>
      </c>
      <c r="Q158">
        <v>1436.81852470122</v>
      </c>
      <c r="R158">
        <v>34.124911163289603</v>
      </c>
      <c r="S158" s="1">
        <f>(Table2[[#This Row],[Close Price]]-Table2[[#This Row],[20D EMA]])/Table2[[#This Row],[20D EMA]]</f>
        <v>-3.0483529589075197E-2</v>
      </c>
      <c r="T158" s="1">
        <f>(Table2[[#This Row],[Close Price]]-Table2[[#This Row],[50D EMA]])/Table2[[#This Row],[50D EMA]]</f>
        <v>-4.4054551254199811E-2</v>
      </c>
      <c r="U158" s="1">
        <f>(Table2[[#This Row],[Close Price]]-Table2[[#This Row],[200D EMA]])/Table2[[#This Row],[200D EMA]]</f>
        <v>2.9740342683614682E-2</v>
      </c>
      <c r="V158">
        <v>0.89084997248007602</v>
      </c>
      <c r="W158">
        <v>1468</v>
      </c>
      <c r="X158">
        <v>1500</v>
      </c>
      <c r="Y158">
        <v>1468</v>
      </c>
      <c r="Z158">
        <v>1531.6</v>
      </c>
      <c r="AA158">
        <v>1468</v>
      </c>
      <c r="AB158">
        <v>1670</v>
      </c>
      <c r="AC158" s="1">
        <f>(Table2[[#This Row],[Close Price]]/Table2[[#This Row],[Day Low]])-1</f>
        <v>7.8678474114441954E-3</v>
      </c>
      <c r="AD158" s="1">
        <f>(Table2[[#This Row],[Day High]]/Table2[[#This Row],[Close Price]])-1</f>
        <v>1.3821770132810718E-2</v>
      </c>
      <c r="AE158" s="1">
        <f>(Table2[[#This Row],[Close Price]]/Table2[[#This Row],[Current Week Low]])-1</f>
        <v>7.8678474114441954E-3</v>
      </c>
      <c r="AF158" s="1">
        <f>(Table2[[#This Row],[Current Week High]]/Table2[[#This Row],[Close Price]])-1</f>
        <v>3.517961542360859E-2</v>
      </c>
      <c r="AG158" s="1">
        <f>(Table2[[#This Row],[Close Price]]/Table2[[#This Row],[Current Month Low]])-1</f>
        <v>7.8678474114441954E-3</v>
      </c>
      <c r="AH158" s="1">
        <f>(Table2[[#This Row],[Current Month High]]/Table2[[#This Row],[Close Price]])-1</f>
        <v>0.12872157074786261</v>
      </c>
      <c r="AI158">
        <v>30.161197661451101</v>
      </c>
      <c r="AJ158">
        <v>67.549968857935497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-0.05</v>
      </c>
      <c r="AM158" t="s">
        <v>3169</v>
      </c>
      <c r="AN158">
        <v>-5.99</v>
      </c>
      <c r="AO158" t="s">
        <v>3169</v>
      </c>
      <c r="AP158">
        <v>7.7937284056590006E-2</v>
      </c>
      <c r="AQ158">
        <f>(Table2[[#This Row],[Sharpe Ratio]]-AVERAGE(Table2[Sharpe Ratio]))/_xlfn.STDEV.P(Table2[Sharpe Ratio])</f>
        <v>0.23272680844371416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8">
        <f>_xlfn.RANK.AVG(Table2[[#This Row],[1Y Return vs Nifty Z-Score]],Table2[1Y Return vs Nifty Z-Score])</f>
        <v>143</v>
      </c>
      <c r="AT158">
        <f>_xlfn.RANK.AVG(Table2[[#This Row],[6M Return vs Nifty Z-Score]],Table2[6M Return vs Nifty Z-Score])</f>
        <v>224</v>
      </c>
      <c r="AU158">
        <f>_xlfn.RANK.AVG(Table2[[#This Row],[Sharpe Ratio Z-Score]],Table2[Sharpe Ratio Z-Score])</f>
        <v>288</v>
      </c>
      <c r="AV158">
        <f>(Table2[[#This Row],[Rank 1Y]]+Table2[[#This Row],[Rank 6M]]+Table2[[#This Row],[Rank Sharpe]])/3</f>
        <v>218.33333333333334</v>
      </c>
    </row>
    <row r="159" spans="1:48" hidden="1" x14ac:dyDescent="0.3">
      <c r="A159" t="s">
        <v>1034</v>
      </c>
      <c r="B159" t="s">
        <v>1035</v>
      </c>
      <c r="C159" t="s">
        <v>3127</v>
      </c>
      <c r="D159" t="s">
        <v>51</v>
      </c>
      <c r="E159">
        <v>12812.64871503</v>
      </c>
      <c r="F159">
        <v>1045.6500000000001</v>
      </c>
      <c r="G159">
        <v>46.552265784199797</v>
      </c>
      <c r="H159">
        <f>(Table2[[#This Row],[1Y Return vs Nifty]]-AVERAGE(Table2[1Y Return vs Nifty]))/_xlfn.STDEV.P(Table2[1Y Return vs Nifty])</f>
        <v>0.66735090703085176</v>
      </c>
      <c r="I159">
        <v>-0.63052681257699095</v>
      </c>
      <c r="J159">
        <f>(Table2[[#This Row],[1M Return vs Nifty]]-AVERAGE(Table2[1M Return vs Nifty]))/_xlfn.STDEV.P(Table2[1M Return vs Nifty])</f>
        <v>0.38952617853636834</v>
      </c>
      <c r="K159">
        <v>19.846743109987901</v>
      </c>
      <c r="L159">
        <f>(Table2[[#This Row],[6M Return vs Nifty]]-AVERAGE(Table2[6M Return vs Nifty]))/_xlfn.STDEV.P(Table2[6M Return vs Nifty])</f>
        <v>0.62952949048378481</v>
      </c>
      <c r="M159">
        <v>-1.8225512872110099</v>
      </c>
      <c r="N159">
        <f>(Table2[[#This Row],[1W Return vs Nifty]]-AVERAGE(Table2[1W Return vs Nifty]))/_xlfn.STDEV.P(Table2[1W Return vs Nifty])</f>
        <v>0.2074961177448674</v>
      </c>
      <c r="O159">
        <v>1078.43</v>
      </c>
      <c r="P159">
        <v>1079.90298333034</v>
      </c>
      <c r="Q159">
        <v>945.19694948345705</v>
      </c>
      <c r="R159">
        <v>37.688530052454198</v>
      </c>
      <c r="S159" s="1">
        <f>(Table2[[#This Row],[Close Price]]-Table2[[#This Row],[20D EMA]])/Table2[[#This Row],[20D EMA]]</f>
        <v>-3.0396038685867391E-2</v>
      </c>
      <c r="T159" s="1">
        <f>(Table2[[#This Row],[Close Price]]-Table2[[#This Row],[50D EMA]])/Table2[[#This Row],[50D EMA]]</f>
        <v>-3.1718574593345684E-2</v>
      </c>
      <c r="U159" s="1">
        <f>(Table2[[#This Row],[Close Price]]-Table2[[#This Row],[200D EMA]])/Table2[[#This Row],[200D EMA]]</f>
        <v>0.10627737485974735</v>
      </c>
      <c r="V159">
        <v>0.288324708531498</v>
      </c>
      <c r="W159">
        <v>1032.2</v>
      </c>
      <c r="X159">
        <v>1099.4000000000001</v>
      </c>
      <c r="Y159">
        <v>1032.2</v>
      </c>
      <c r="Z159">
        <v>1103.8</v>
      </c>
      <c r="AA159">
        <v>1012.05</v>
      </c>
      <c r="AB159">
        <v>1164</v>
      </c>
      <c r="AC159" s="1">
        <f>(Table2[[#This Row],[Close Price]]/Table2[[#This Row],[Day Low]])-1</f>
        <v>1.3030420461150882E-2</v>
      </c>
      <c r="AD159" s="1">
        <f>(Table2[[#This Row],[Day High]]/Table2[[#This Row],[Close Price]])-1</f>
        <v>5.1403433271171028E-2</v>
      </c>
      <c r="AE159" s="1">
        <f>(Table2[[#This Row],[Close Price]]/Table2[[#This Row],[Current Week Low]])-1</f>
        <v>1.3030420461150882E-2</v>
      </c>
      <c r="AF159" s="1">
        <f>(Table2[[#This Row],[Current Week High]]/Table2[[#This Row],[Close Price]])-1</f>
        <v>5.5611342227322558E-2</v>
      </c>
      <c r="AG159" s="1">
        <f>(Table2[[#This Row],[Close Price]]/Table2[[#This Row],[Current Month Low]])-1</f>
        <v>3.3199940714391696E-2</v>
      </c>
      <c r="AH159" s="1">
        <f>(Table2[[#This Row],[Current Month High]]/Table2[[#This Row],[Close Price]])-1</f>
        <v>0.11318318749103429</v>
      </c>
      <c r="AI159">
        <v>27.681346530865898</v>
      </c>
      <c r="AJ159">
        <v>68.5988390841664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0.05</v>
      </c>
      <c r="AM159" t="s">
        <v>3170</v>
      </c>
      <c r="AN159">
        <v>-2.59</v>
      </c>
      <c r="AO159" t="s">
        <v>3169</v>
      </c>
      <c r="AP159">
        <v>4.8644609754078E-2</v>
      </c>
      <c r="AQ159">
        <f>(Table2[[#This Row],[Sharpe Ratio]]-AVERAGE(Table2[Sharpe Ratio]))/_xlfn.STDEV.P(Table2[Sharpe Ratio])</f>
        <v>-0.10933981696086231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9">
        <f>_xlfn.RANK.AVG(Table2[[#This Row],[1Y Return vs Nifty Z-Score]],Table2[1Y Return vs Nifty Z-Score])</f>
        <v>131</v>
      </c>
      <c r="AT159">
        <f>_xlfn.RANK.AVG(Table2[[#This Row],[6M Return vs Nifty Z-Score]],Table2[6M Return vs Nifty Z-Score])</f>
        <v>147</v>
      </c>
      <c r="AU159">
        <f>_xlfn.RANK.AVG(Table2[[#This Row],[Sharpe Ratio Z-Score]],Table2[Sharpe Ratio Z-Score])</f>
        <v>381</v>
      </c>
      <c r="AV159">
        <f>(Table2[[#This Row],[Rank 1Y]]+Table2[[#This Row],[Rank 6M]]+Table2[[#This Row],[Rank Sharpe]])/3</f>
        <v>219.66666666666666</v>
      </c>
    </row>
    <row r="160" spans="1:48" hidden="1" x14ac:dyDescent="0.3">
      <c r="A160" t="s">
        <v>1494</v>
      </c>
      <c r="B160" t="s">
        <v>1495</v>
      </c>
      <c r="C160" t="s">
        <v>3137</v>
      </c>
      <c r="D160" t="s">
        <v>166</v>
      </c>
      <c r="E160">
        <v>6670.0455375000001</v>
      </c>
      <c r="F160">
        <v>963.5</v>
      </c>
      <c r="G160">
        <v>76.724535336845804</v>
      </c>
      <c r="H160">
        <f>(Table2[[#This Row],[1Y Return vs Nifty]]-AVERAGE(Table2[1Y Return vs Nifty]))/_xlfn.STDEV.P(Table2[1Y Return vs Nifty])</f>
        <v>1.270831930293179</v>
      </c>
      <c r="I160">
        <v>-8.0500556522881599</v>
      </c>
      <c r="J160">
        <f>(Table2[[#This Row],[1M Return vs Nifty]]-AVERAGE(Table2[1M Return vs Nifty]))/_xlfn.STDEV.P(Table2[1M Return vs Nifty])</f>
        <v>-0.34367274942428111</v>
      </c>
      <c r="K160">
        <v>10.1779659481127</v>
      </c>
      <c r="L160">
        <f>(Table2[[#This Row],[6M Return vs Nifty]]-AVERAGE(Table2[6M Return vs Nifty]))/_xlfn.STDEV.P(Table2[6M Return vs Nifty])</f>
        <v>0.30666871741272006</v>
      </c>
      <c r="M160">
        <v>-2.5565416181156002</v>
      </c>
      <c r="N160">
        <f>(Table2[[#This Row],[1W Return vs Nifty]]-AVERAGE(Table2[1W Return vs Nifty]))/_xlfn.STDEV.P(Table2[1W Return vs Nifty])</f>
        <v>2.9782586941710824E-2</v>
      </c>
      <c r="O160">
        <v>977.14</v>
      </c>
      <c r="P160">
        <v>994.34629648204304</v>
      </c>
      <c r="Q160">
        <v>860.325748954902</v>
      </c>
      <c r="R160">
        <v>49.356271302768498</v>
      </c>
      <c r="S160" s="1">
        <f>(Table2[[#This Row],[Close Price]]-Table2[[#This Row],[20D EMA]])/Table2[[#This Row],[20D EMA]]</f>
        <v>-1.3959105143582277E-2</v>
      </c>
      <c r="T160" s="1">
        <f>(Table2[[#This Row],[Close Price]]-Table2[[#This Row],[50D EMA]])/Table2[[#This Row],[50D EMA]]</f>
        <v>-3.1021683885358645E-2</v>
      </c>
      <c r="U160" s="1">
        <f>(Table2[[#This Row],[Close Price]]-Table2[[#This Row],[200D EMA]])/Table2[[#This Row],[200D EMA]]</f>
        <v>0.11992463455898071</v>
      </c>
      <c r="V160">
        <v>0.51918079580445098</v>
      </c>
      <c r="W160">
        <v>916.45</v>
      </c>
      <c r="X160">
        <v>973</v>
      </c>
      <c r="Y160">
        <v>904.15</v>
      </c>
      <c r="Z160">
        <v>973</v>
      </c>
      <c r="AA160">
        <v>904.15</v>
      </c>
      <c r="AB160">
        <v>1078</v>
      </c>
      <c r="AC160" s="1">
        <f>(Table2[[#This Row],[Close Price]]/Table2[[#This Row],[Day Low]])-1</f>
        <v>5.1339407496317158E-2</v>
      </c>
      <c r="AD160" s="1">
        <f>(Table2[[#This Row],[Day High]]/Table2[[#This Row],[Close Price]])-1</f>
        <v>9.8598858329008721E-3</v>
      </c>
      <c r="AE160" s="1">
        <f>(Table2[[#This Row],[Close Price]]/Table2[[#This Row],[Current Week Low]])-1</f>
        <v>6.564176298180624E-2</v>
      </c>
      <c r="AF160" s="1">
        <f>(Table2[[#This Row],[Current Week High]]/Table2[[#This Row],[Close Price]])-1</f>
        <v>9.8598858329008721E-3</v>
      </c>
      <c r="AG160" s="1">
        <f>(Table2[[#This Row],[Close Price]]/Table2[[#This Row],[Current Month Low]])-1</f>
        <v>6.564176298180624E-2</v>
      </c>
      <c r="AH160" s="1">
        <f>(Table2[[#This Row],[Current Month High]]/Table2[[#This Row],[Close Price]])-1</f>
        <v>0.11883757135443695</v>
      </c>
      <c r="AI160">
        <v>28.121432278152501</v>
      </c>
      <c r="AJ160">
        <v>114.779313419527</v>
      </c>
      <c r="AK160" t="str">
        <f>IF(AND(Table2[[#This Row],[20D EMA]]&gt;Table2[[#This Row],[50D EMA]],Table2[[#This Row],[50D EMA]]&gt;Table2[[#This Row],[200D EMA]]),"Uptrend","Downtrend/NoTrend")</f>
        <v>Downtrend/NoTrend</v>
      </c>
      <c r="AL160">
        <v>0.09</v>
      </c>
      <c r="AM160" t="s">
        <v>3170</v>
      </c>
      <c r="AN160">
        <v>-3.75</v>
      </c>
      <c r="AO160" t="s">
        <v>3169</v>
      </c>
      <c r="AP160">
        <v>5.3964628376872999E-2</v>
      </c>
      <c r="AQ160">
        <f>(Table2[[#This Row],[Sharpe Ratio]]-AVERAGE(Table2[Sharpe Ratio]))/_xlfn.STDEV.P(Table2[Sharpe Ratio])</f>
        <v>-4.7215041373782171E-2</v>
      </c>
      <c r="AR1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0">
        <f>_xlfn.RANK.AVG(Table2[[#This Row],[1Y Return vs Nifty Z-Score]],Table2[1Y Return vs Nifty Z-Score])</f>
        <v>74</v>
      </c>
      <c r="AT160">
        <f>_xlfn.RANK.AVG(Table2[[#This Row],[6M Return vs Nifty Z-Score]],Table2[6M Return vs Nifty Z-Score])</f>
        <v>221</v>
      </c>
      <c r="AU160">
        <f>_xlfn.RANK.AVG(Table2[[#This Row],[Sharpe Ratio Z-Score]],Table2[Sharpe Ratio Z-Score])</f>
        <v>365</v>
      </c>
      <c r="AV160">
        <f>(Table2[[#This Row],[Rank 1Y]]+Table2[[#This Row],[Rank 6M]]+Table2[[#This Row],[Rank Sharpe]])/3</f>
        <v>220</v>
      </c>
    </row>
    <row r="161" spans="1:48" x14ac:dyDescent="0.3">
      <c r="A161" t="s">
        <v>1570</v>
      </c>
      <c r="B161" t="s">
        <v>1571</v>
      </c>
      <c r="C161" t="s">
        <v>3135</v>
      </c>
      <c r="D161" t="s">
        <v>117</v>
      </c>
      <c r="E161">
        <v>6060.010533525</v>
      </c>
      <c r="F161">
        <v>1281.1500000000001</v>
      </c>
      <c r="G161">
        <v>43.747167672771702</v>
      </c>
      <c r="H161">
        <f>(Table2[[#This Row],[1Y Return vs Nifty]]-AVERAGE(Table2[1Y Return vs Nifty]))/_xlfn.STDEV.P(Table2[1Y Return vs Nifty])</f>
        <v>0.61124563209678928</v>
      </c>
      <c r="I161">
        <v>29.6999866178475</v>
      </c>
      <c r="J161">
        <f>(Table2[[#This Row],[1M Return vs Nifty]]-AVERAGE(Table2[1M Return vs Nifty]))/_xlfn.STDEV.P(Table2[1M Return vs Nifty])</f>
        <v>3.3867919634819552</v>
      </c>
      <c r="K161">
        <v>31.689983073617402</v>
      </c>
      <c r="L161">
        <f>(Table2[[#This Row],[6M Return vs Nifty]]-AVERAGE(Table2[6M Return vs Nifty]))/_xlfn.STDEV.P(Table2[6M Return vs Nifty])</f>
        <v>1.0250001426982953</v>
      </c>
      <c r="M161">
        <v>5.57768819310024</v>
      </c>
      <c r="N161">
        <f>(Table2[[#This Row],[1W Return vs Nifty]]-AVERAGE(Table2[1W Return vs Nifty]))/_xlfn.STDEV.P(Table2[1W Return vs Nifty])</f>
        <v>1.9992400024554935</v>
      </c>
      <c r="O161">
        <v>1162.98</v>
      </c>
      <c r="P161">
        <v>1064.07782948867</v>
      </c>
      <c r="Q161">
        <v>888.47663760972296</v>
      </c>
      <c r="R161">
        <v>71.991539015232505</v>
      </c>
      <c r="S161" s="1">
        <f>(Table2[[#This Row],[Close Price]]-Table2[[#This Row],[20D EMA]])/Table2[[#This Row],[20D EMA]]</f>
        <v>0.10160965794768617</v>
      </c>
      <c r="T161" s="1">
        <f>(Table2[[#This Row],[Close Price]]-Table2[[#This Row],[50D EMA]])/Table2[[#This Row],[50D EMA]]</f>
        <v>0.20400027563363629</v>
      </c>
      <c r="U161" s="1">
        <f>(Table2[[#This Row],[Close Price]]-Table2[[#This Row],[200D EMA]])/Table2[[#This Row],[200D EMA]]</f>
        <v>0.44196250724913821</v>
      </c>
      <c r="V161">
        <v>0.98692676894280296</v>
      </c>
      <c r="W161">
        <v>1252.4000000000001</v>
      </c>
      <c r="X161">
        <v>1298.95</v>
      </c>
      <c r="Y161">
        <v>1160.95</v>
      </c>
      <c r="Z161">
        <v>1335</v>
      </c>
      <c r="AA161">
        <v>1060</v>
      </c>
      <c r="AB161">
        <v>1335</v>
      </c>
      <c r="AC161" s="1">
        <f>(Table2[[#This Row],[Close Price]]/Table2[[#This Row],[Day Low]])-1</f>
        <v>2.2955924624720625E-2</v>
      </c>
      <c r="AD161" s="1">
        <f>(Table2[[#This Row],[Day High]]/Table2[[#This Row],[Close Price]])-1</f>
        <v>1.3893767318424732E-2</v>
      </c>
      <c r="AE161" s="1">
        <f>(Table2[[#This Row],[Close Price]]/Table2[[#This Row],[Current Week Low]])-1</f>
        <v>0.10353589732546631</v>
      </c>
      <c r="AF161" s="1">
        <f>(Table2[[#This Row],[Current Week High]]/Table2[[#This Row],[Close Price]])-1</f>
        <v>4.2032548881863807E-2</v>
      </c>
      <c r="AG161" s="1">
        <f>(Table2[[#This Row],[Close Price]]/Table2[[#This Row],[Current Month Low]])-1</f>
        <v>0.20863207547169815</v>
      </c>
      <c r="AH161" s="1">
        <f>(Table2[[#This Row],[Current Month High]]/Table2[[#This Row],[Close Price]])-1</f>
        <v>4.2032548881863807E-2</v>
      </c>
      <c r="AI161">
        <v>4.2032548881863798</v>
      </c>
      <c r="AJ161">
        <v>105.34540791793501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0.43</v>
      </c>
      <c r="AM161" t="s">
        <v>3170</v>
      </c>
      <c r="AN161">
        <v>15.72</v>
      </c>
      <c r="AO161" t="s">
        <v>3170</v>
      </c>
      <c r="AP161">
        <v>2.9891153484334E-2</v>
      </c>
      <c r="AQ161">
        <f>(Table2[[#This Row],[Sharpe Ratio]]-AVERAGE(Table2[Sharpe Ratio]))/_xlfn.STDEV.P(Table2[Sharpe Ratio])</f>
        <v>-0.32833421244060557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6.6939435282919284</v>
      </c>
      <c r="AS161">
        <f>_xlfn.RANK.AVG(Table2[[#This Row],[1Y Return vs Nifty Z-Score]],Table2[1Y Return vs Nifty Z-Score])</f>
        <v>148</v>
      </c>
      <c r="AT161">
        <f>_xlfn.RANK.AVG(Table2[[#This Row],[6M Return vs Nifty Z-Score]],Table2[6M Return vs Nifty Z-Score])</f>
        <v>89</v>
      </c>
      <c r="AU161">
        <f>_xlfn.RANK.AVG(Table2[[#This Row],[Sharpe Ratio Z-Score]],Table2[Sharpe Ratio Z-Score])</f>
        <v>426</v>
      </c>
      <c r="AV161">
        <f>(Table2[[#This Row],[Rank 1Y]]+Table2[[#This Row],[Rank 6M]]+Table2[[#This Row],[Rank Sharpe]])/3</f>
        <v>221</v>
      </c>
    </row>
    <row r="162" spans="1:48" x14ac:dyDescent="0.3">
      <c r="A162" t="s">
        <v>912</v>
      </c>
      <c r="B162" t="s">
        <v>913</v>
      </c>
      <c r="C162" t="s">
        <v>3122</v>
      </c>
      <c r="D162" t="s">
        <v>21</v>
      </c>
      <c r="E162">
        <v>15757.0582241799</v>
      </c>
      <c r="F162">
        <v>2801</v>
      </c>
      <c r="G162">
        <v>220.41474847054201</v>
      </c>
      <c r="H162">
        <f>(Table2[[#This Row],[1Y Return vs Nifty]]-AVERAGE(Table2[1Y Return vs Nifty]))/_xlfn.STDEV.P(Table2[1Y Return vs Nifty])</f>
        <v>4.1448058851990774</v>
      </c>
      <c r="I162">
        <v>3.7936459022338802</v>
      </c>
      <c r="J162">
        <f>(Table2[[#This Row],[1M Return vs Nifty]]-AVERAGE(Table2[1M Return vs Nifty]))/_xlfn.STDEV.P(Table2[1M Return vs Nifty])</f>
        <v>0.82672357498699844</v>
      </c>
      <c r="K162">
        <v>24.6179245078966</v>
      </c>
      <c r="L162">
        <f>(Table2[[#This Row],[6M Return vs Nifty]]-AVERAGE(Table2[6M Return vs Nifty]))/_xlfn.STDEV.P(Table2[6M Return vs Nifty])</f>
        <v>0.78884925644810133</v>
      </c>
      <c r="M162">
        <v>2.6141923278974999</v>
      </c>
      <c r="N162">
        <f>(Table2[[#This Row],[1W Return vs Nifty]]-AVERAGE(Table2[1W Return vs Nifty]))/_xlfn.STDEV.P(Table2[1W Return vs Nifty])</f>
        <v>1.2817192238415955</v>
      </c>
      <c r="O162">
        <v>2724.1</v>
      </c>
      <c r="P162">
        <v>2645.2635151272898</v>
      </c>
      <c r="Q162">
        <v>2189.6767052628902</v>
      </c>
      <c r="R162">
        <v>57.713614390056001</v>
      </c>
      <c r="S162" s="1">
        <f>(Table2[[#This Row],[Close Price]]-Table2[[#This Row],[20D EMA]])/Table2[[#This Row],[20D EMA]]</f>
        <v>2.8229506993135381E-2</v>
      </c>
      <c r="T162" s="1">
        <f>(Table2[[#This Row],[Close Price]]-Table2[[#This Row],[50D EMA]])/Table2[[#This Row],[50D EMA]]</f>
        <v>5.887371295226751E-2</v>
      </c>
      <c r="U162" s="1">
        <f>(Table2[[#This Row],[Close Price]]-Table2[[#This Row],[200D EMA]])/Table2[[#This Row],[200D EMA]]</f>
        <v>0.27918427102402543</v>
      </c>
      <c r="V162">
        <v>1.24281389796343</v>
      </c>
      <c r="W162">
        <v>2771</v>
      </c>
      <c r="X162">
        <v>2829</v>
      </c>
      <c r="Y162">
        <v>2606</v>
      </c>
      <c r="Z162">
        <v>2930</v>
      </c>
      <c r="AA162">
        <v>2606</v>
      </c>
      <c r="AB162">
        <v>2980</v>
      </c>
      <c r="AC162" s="1">
        <f>(Table2[[#This Row],[Close Price]]/Table2[[#This Row],[Day Low]])-1</f>
        <v>1.0826416456153121E-2</v>
      </c>
      <c r="AD162" s="1">
        <f>(Table2[[#This Row],[Day High]]/Table2[[#This Row],[Close Price]])-1</f>
        <v>9.9964298464834123E-3</v>
      </c>
      <c r="AE162" s="1">
        <f>(Table2[[#This Row],[Close Price]]/Table2[[#This Row],[Current Week Low]])-1</f>
        <v>7.4827321565617888E-2</v>
      </c>
      <c r="AF162" s="1">
        <f>(Table2[[#This Row],[Current Week High]]/Table2[[#This Row],[Close Price]])-1</f>
        <v>4.6054980364155673E-2</v>
      </c>
      <c r="AG162" s="1">
        <f>(Table2[[#This Row],[Close Price]]/Table2[[#This Row],[Current Month Low]])-1</f>
        <v>7.4827321565617888E-2</v>
      </c>
      <c r="AH162" s="1">
        <f>(Table2[[#This Row],[Current Month High]]/Table2[[#This Row],[Close Price]])-1</f>
        <v>6.390574794716164E-2</v>
      </c>
      <c r="AI162">
        <v>6.3905747947161604</v>
      </c>
      <c r="AJ162">
        <v>248.383084577114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0.09</v>
      </c>
      <c r="AM162" t="s">
        <v>3170</v>
      </c>
      <c r="AN162">
        <v>5.76</v>
      </c>
      <c r="AO162" t="s">
        <v>3170</v>
      </c>
      <c r="AQ162">
        <f>(Table2[[#This Row],[Sharpe Ratio]]-AVERAGE(Table2[Sharpe Ratio]))/_xlfn.STDEV.P(Table2[Sharpe Ratio])</f>
        <v>-0.67738960752822819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6.3647083329475445</v>
      </c>
      <c r="AS162">
        <f>_xlfn.RANK.AVG(Table2[[#This Row],[1Y Return vs Nifty Z-Score]],Table2[1Y Return vs Nifty Z-Score])</f>
        <v>3</v>
      </c>
      <c r="AT162">
        <f>_xlfn.RANK.AVG(Table2[[#This Row],[6M Return vs Nifty Z-Score]],Table2[6M Return vs Nifty Z-Score])</f>
        <v>121</v>
      </c>
      <c r="AU162">
        <f>_xlfn.RANK.AVG(Table2[[#This Row],[Sharpe Ratio Z-Score]],Table2[Sharpe Ratio Z-Score])</f>
        <v>541</v>
      </c>
      <c r="AV162">
        <f>(Table2[[#This Row],[Rank 1Y]]+Table2[[#This Row],[Rank 6M]]+Table2[[#This Row],[Rank Sharpe]])/3</f>
        <v>221.66666666666666</v>
      </c>
    </row>
    <row r="163" spans="1:48" x14ac:dyDescent="0.3">
      <c r="A163" t="s">
        <v>1610</v>
      </c>
      <c r="B163" t="s">
        <v>1611</v>
      </c>
      <c r="C163" t="s">
        <v>3132</v>
      </c>
      <c r="D163" t="s">
        <v>129</v>
      </c>
      <c r="E163">
        <v>5666.2188944849904</v>
      </c>
      <c r="F163">
        <v>856.85</v>
      </c>
      <c r="G163">
        <v>59.037006330214197</v>
      </c>
      <c r="H163">
        <f>(Table2[[#This Row],[1Y Return vs Nifty]]-AVERAGE(Table2[1Y Return vs Nifty]))/_xlfn.STDEV.P(Table2[1Y Return vs Nifty])</f>
        <v>0.91706046191624824</v>
      </c>
      <c r="I163">
        <v>56.724067859396897</v>
      </c>
      <c r="J163">
        <f>(Table2[[#This Row],[1M Return vs Nifty]]-AVERAGE(Table2[1M Return vs Nifty]))/_xlfn.STDEV.P(Table2[1M Return vs Nifty])</f>
        <v>6.0573156346584724</v>
      </c>
      <c r="K163">
        <v>70.168033875569193</v>
      </c>
      <c r="L163">
        <f>(Table2[[#This Row],[6M Return vs Nifty]]-AVERAGE(Table2[6M Return vs Nifty]))/_xlfn.STDEV.P(Table2[6M Return vs Nifty])</f>
        <v>2.3098630597144201</v>
      </c>
      <c r="M163">
        <v>10.2394430580531</v>
      </c>
      <c r="N163">
        <f>(Table2[[#This Row],[1W Return vs Nifty]]-AVERAGE(Table2[1W Return vs Nifty]))/_xlfn.STDEV.P(Table2[1W Return vs Nifty])</f>
        <v>3.1279427685648939</v>
      </c>
      <c r="O163">
        <v>728.59</v>
      </c>
      <c r="P163">
        <v>647.46219514225902</v>
      </c>
      <c r="Q163">
        <v>560.585644827039</v>
      </c>
      <c r="R163">
        <v>79.263863382104404</v>
      </c>
      <c r="S163" s="1">
        <f>(Table2[[#This Row],[Close Price]]-Table2[[#This Row],[20D EMA]])/Table2[[#This Row],[20D EMA]]</f>
        <v>0.17603864999519617</v>
      </c>
      <c r="T163" s="1">
        <f>(Table2[[#This Row],[Close Price]]-Table2[[#This Row],[50D EMA]])/Table2[[#This Row],[50D EMA]]</f>
        <v>0.32339773106248276</v>
      </c>
      <c r="U163" s="1">
        <f>(Table2[[#This Row],[Close Price]]-Table2[[#This Row],[200D EMA]])/Table2[[#This Row],[200D EMA]]</f>
        <v>0.52849079869743953</v>
      </c>
      <c r="V163">
        <v>2.8313285571050799</v>
      </c>
      <c r="W163">
        <v>836</v>
      </c>
      <c r="X163">
        <v>889.95</v>
      </c>
      <c r="Y163">
        <v>745.55</v>
      </c>
      <c r="Z163">
        <v>897.7</v>
      </c>
      <c r="AA163">
        <v>575</v>
      </c>
      <c r="AB163">
        <v>897.7</v>
      </c>
      <c r="AC163" s="1">
        <f>(Table2[[#This Row],[Close Price]]/Table2[[#This Row],[Day Low]])-1</f>
        <v>2.4940191387559763E-2</v>
      </c>
      <c r="AD163" s="1">
        <f>(Table2[[#This Row],[Day High]]/Table2[[#This Row],[Close Price]])-1</f>
        <v>3.8629865203944735E-2</v>
      </c>
      <c r="AE163" s="1">
        <f>(Table2[[#This Row],[Close Price]]/Table2[[#This Row],[Current Week Low]])-1</f>
        <v>0.14928576218898804</v>
      </c>
      <c r="AF163" s="1">
        <f>(Table2[[#This Row],[Current Week High]]/Table2[[#This Row],[Close Price]])-1</f>
        <v>4.7674622162572344E-2</v>
      </c>
      <c r="AG163" s="1">
        <f>(Table2[[#This Row],[Close Price]]/Table2[[#This Row],[Current Month Low]])-1</f>
        <v>0.49017391304347835</v>
      </c>
      <c r="AH163" s="1">
        <f>(Table2[[#This Row],[Current Month High]]/Table2[[#This Row],[Close Price]])-1</f>
        <v>4.7674622162572344E-2</v>
      </c>
      <c r="AI163">
        <v>4.76746221625723</v>
      </c>
      <c r="AJ163">
        <v>101.611764705882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0.76</v>
      </c>
      <c r="AM163" t="s">
        <v>3170</v>
      </c>
      <c r="AN163">
        <v>44.59</v>
      </c>
      <c r="AO163" t="s">
        <v>3170</v>
      </c>
      <c r="AQ163">
        <f>(Table2[[#This Row],[Sharpe Ratio]]-AVERAGE(Table2[Sharpe Ratio]))/_xlfn.STDEV.P(Table2[Sharpe Ratio])</f>
        <v>-0.67738960752822819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11.734792317325807</v>
      </c>
      <c r="AS163">
        <f>_xlfn.RANK.AVG(Table2[[#This Row],[1Y Return vs Nifty Z-Score]],Table2[1Y Return vs Nifty Z-Score])</f>
        <v>104</v>
      </c>
      <c r="AT163">
        <f>_xlfn.RANK.AVG(Table2[[#This Row],[6M Return vs Nifty Z-Score]],Table2[6M Return vs Nifty Z-Score])</f>
        <v>20</v>
      </c>
      <c r="AU163">
        <f>_xlfn.RANK.AVG(Table2[[#This Row],[Sharpe Ratio Z-Score]],Table2[Sharpe Ratio Z-Score])</f>
        <v>541</v>
      </c>
      <c r="AV163">
        <f>(Table2[[#This Row],[Rank 1Y]]+Table2[[#This Row],[Rank 6M]]+Table2[[#This Row],[Rank Sharpe]])/3</f>
        <v>221.66666666666666</v>
      </c>
    </row>
    <row r="164" spans="1:48" hidden="1" x14ac:dyDescent="0.3">
      <c r="A164" t="s">
        <v>790</v>
      </c>
      <c r="B164" t="s">
        <v>791</v>
      </c>
      <c r="C164" t="s">
        <v>3132</v>
      </c>
      <c r="D164" t="s">
        <v>464</v>
      </c>
      <c r="E164">
        <v>18906.541651799998</v>
      </c>
      <c r="F164">
        <v>297</v>
      </c>
      <c r="G164">
        <v>11.022462256980299</v>
      </c>
      <c r="H164">
        <f>(Table2[[#This Row],[1Y Return vs Nifty]]-AVERAGE(Table2[1Y Return vs Nifty]))/_xlfn.STDEV.P(Table2[1Y Return vs Nifty])</f>
        <v>-4.3287122750222916E-2</v>
      </c>
      <c r="I164">
        <v>-11.0155607661082</v>
      </c>
      <c r="J164">
        <f>(Table2[[#This Row],[1M Return vs Nifty]]-AVERAGE(Table2[1M Return vs Nifty]))/_xlfn.STDEV.P(Table2[1M Return vs Nifty])</f>
        <v>-0.63672439964191396</v>
      </c>
      <c r="K164">
        <v>1.7069929432319599</v>
      </c>
      <c r="L164">
        <f>(Table2[[#This Row],[6M Return vs Nifty]]-AVERAGE(Table2[6M Return vs Nifty]))/_xlfn.STDEV.P(Table2[6M Return vs Nifty])</f>
        <v>2.380514043382009E-2</v>
      </c>
      <c r="M164">
        <v>-1.29061172731211</v>
      </c>
      <c r="N164">
        <f>(Table2[[#This Row],[1W Return vs Nifty]]-AVERAGE(Table2[1W Return vs Nifty]))/_xlfn.STDEV.P(Table2[1W Return vs Nifty])</f>
        <v>0.33628917316155899</v>
      </c>
      <c r="O164">
        <v>311.41000000000003</v>
      </c>
      <c r="P164">
        <v>324.21554858992198</v>
      </c>
      <c r="Q164">
        <v>291.81754696552099</v>
      </c>
      <c r="R164">
        <v>37.330924840055097</v>
      </c>
      <c r="S164" s="1">
        <f>(Table2[[#This Row],[Close Price]]-Table2[[#This Row],[20D EMA]])/Table2[[#This Row],[20D EMA]]</f>
        <v>-4.6273401624867615E-2</v>
      </c>
      <c r="T164" s="1">
        <f>(Table2[[#This Row],[Close Price]]-Table2[[#This Row],[50D EMA]])/Table2[[#This Row],[50D EMA]]</f>
        <v>-8.3942761870267557E-2</v>
      </c>
      <c r="U164" s="1">
        <f>(Table2[[#This Row],[Close Price]]-Table2[[#This Row],[200D EMA]])/Table2[[#This Row],[200D EMA]]</f>
        <v>1.7759223488679834E-2</v>
      </c>
      <c r="V164">
        <v>0.45730260781371501</v>
      </c>
      <c r="W164">
        <v>294.5</v>
      </c>
      <c r="X164">
        <v>305.55</v>
      </c>
      <c r="Y164">
        <v>294.5</v>
      </c>
      <c r="Z164">
        <v>309.7</v>
      </c>
      <c r="AA164">
        <v>287.5</v>
      </c>
      <c r="AB164">
        <v>337.8</v>
      </c>
      <c r="AC164" s="1">
        <f>(Table2[[#This Row],[Close Price]]/Table2[[#This Row],[Day Low]])-1</f>
        <v>8.4889643463497144E-3</v>
      </c>
      <c r="AD164" s="1">
        <f>(Table2[[#This Row],[Day High]]/Table2[[#This Row],[Close Price]])-1</f>
        <v>2.8787878787878807E-2</v>
      </c>
      <c r="AE164" s="1">
        <f>(Table2[[#This Row],[Close Price]]/Table2[[#This Row],[Current Week Low]])-1</f>
        <v>8.4889643463497144E-3</v>
      </c>
      <c r="AF164" s="1">
        <f>(Table2[[#This Row],[Current Week High]]/Table2[[#This Row],[Close Price]])-1</f>
        <v>4.2760942760942777E-2</v>
      </c>
      <c r="AG164" s="1">
        <f>(Table2[[#This Row],[Close Price]]/Table2[[#This Row],[Current Month Low]])-1</f>
        <v>3.3043478260869508E-2</v>
      </c>
      <c r="AH164" s="1">
        <f>(Table2[[#This Row],[Current Month High]]/Table2[[#This Row],[Close Price]])-1</f>
        <v>0.13737373737373737</v>
      </c>
      <c r="AI164">
        <v>29.2424242424242</v>
      </c>
      <c r="AJ164">
        <v>56.336360047374598</v>
      </c>
      <c r="AK164" t="str">
        <f>IF(AND(Table2[[#This Row],[20D EMA]]&gt;Table2[[#This Row],[50D EMA]],Table2[[#This Row],[50D EMA]]&gt;Table2[[#This Row],[200D EMA]]),"Uptrend","Downtrend/NoTrend")</f>
        <v>Downtrend/NoTrend</v>
      </c>
      <c r="AL164">
        <v>-0.13</v>
      </c>
      <c r="AM164" t="s">
        <v>3169</v>
      </c>
      <c r="AN164">
        <v>-4.16</v>
      </c>
      <c r="AO164" t="s">
        <v>3169</v>
      </c>
      <c r="AP164">
        <v>0.17822859786113801</v>
      </c>
      <c r="AQ164">
        <f>(Table2[[#This Row],[Sharpe Ratio]]-AVERAGE(Table2[Sharpe Ratio]))/_xlfn.STDEV.P(Table2[Sharpe Ratio])</f>
        <v>1.403883491381714</v>
      </c>
      <c r="AR1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4">
        <f>_xlfn.RANK.AVG(Table2[[#This Row],[1Y Return vs Nifty Z-Score]],Table2[1Y Return vs Nifty Z-Score])</f>
        <v>311</v>
      </c>
      <c r="AT164">
        <f>_xlfn.RANK.AVG(Table2[[#This Row],[6M Return vs Nifty Z-Score]],Table2[6M Return vs Nifty Z-Score])</f>
        <v>303</v>
      </c>
      <c r="AU164">
        <f>_xlfn.RANK.AVG(Table2[[#This Row],[Sharpe Ratio Z-Score]],Table2[Sharpe Ratio Z-Score])</f>
        <v>52</v>
      </c>
      <c r="AV164">
        <f>(Table2[[#This Row],[Rank 1Y]]+Table2[[#This Row],[Rank 6M]]+Table2[[#This Row],[Rank Sharpe]])/3</f>
        <v>222</v>
      </c>
    </row>
    <row r="165" spans="1:48" hidden="1" x14ac:dyDescent="0.3">
      <c r="A165" t="s">
        <v>739</v>
      </c>
      <c r="B165" t="s">
        <v>740</v>
      </c>
      <c r="C165" t="s">
        <v>3128</v>
      </c>
      <c r="D165" t="s">
        <v>547</v>
      </c>
      <c r="E165">
        <v>22480.090333299999</v>
      </c>
      <c r="F165">
        <v>1228.25</v>
      </c>
      <c r="G165">
        <v>68.057789475790301</v>
      </c>
      <c r="H165">
        <f>(Table2[[#This Row],[1Y Return vs Nifty]]-AVERAGE(Table2[1Y Return vs Nifty]))/_xlfn.STDEV.P(Table2[1Y Return vs Nifty])</f>
        <v>1.0974867780016557</v>
      </c>
      <c r="I165">
        <v>-5.1728754371644197</v>
      </c>
      <c r="J165">
        <f>(Table2[[#This Row],[1M Return vs Nifty]]-AVERAGE(Table2[1M Return vs Nifty]))/_xlfn.STDEV.P(Table2[1M Return vs Nifty])</f>
        <v>-5.9349378648025898E-2</v>
      </c>
      <c r="K165">
        <v>1.9041247954859599</v>
      </c>
      <c r="L165">
        <f>(Table2[[#This Row],[6M Return vs Nifty]]-AVERAGE(Table2[6M Return vs Nifty]))/_xlfn.STDEV.P(Table2[6M Return vs Nifty])</f>
        <v>3.038778694124188E-2</v>
      </c>
      <c r="M165">
        <v>-5.0111938364856803</v>
      </c>
      <c r="N165">
        <f>(Table2[[#This Row],[1W Return vs Nifty]]-AVERAGE(Table2[1W Return vs Nifty]))/_xlfn.STDEV.P(Table2[1W Return vs Nifty])</f>
        <v>-0.56453711217848335</v>
      </c>
      <c r="O165">
        <v>1287.3</v>
      </c>
      <c r="P165">
        <v>1340.731938789</v>
      </c>
      <c r="Q165">
        <v>1245.3148996669599</v>
      </c>
      <c r="R165">
        <v>33.313160944660702</v>
      </c>
      <c r="S165" s="1">
        <f>(Table2[[#This Row],[Close Price]]-Table2[[#This Row],[20D EMA]])/Table2[[#This Row],[20D EMA]]</f>
        <v>-4.5871203293715496E-2</v>
      </c>
      <c r="T165" s="1">
        <f>(Table2[[#This Row],[Close Price]]-Table2[[#This Row],[50D EMA]])/Table2[[#This Row],[50D EMA]]</f>
        <v>-8.3895919486036807E-2</v>
      </c>
      <c r="U165" s="1">
        <f>(Table2[[#This Row],[Close Price]]-Table2[[#This Row],[200D EMA]])/Table2[[#This Row],[200D EMA]]</f>
        <v>-1.3703280729656158E-2</v>
      </c>
      <c r="V165">
        <v>0.70259306300172297</v>
      </c>
      <c r="W165">
        <v>1209.05</v>
      </c>
      <c r="X165">
        <v>1239.5999999999999</v>
      </c>
      <c r="Y165">
        <v>1209.05</v>
      </c>
      <c r="Z165">
        <v>1278.3499999999999</v>
      </c>
      <c r="AA165">
        <v>1209.05</v>
      </c>
      <c r="AB165">
        <v>1422</v>
      </c>
      <c r="AC165" s="1">
        <f>(Table2[[#This Row],[Close Price]]/Table2[[#This Row],[Day Low]])-1</f>
        <v>1.5880236549356885E-2</v>
      </c>
      <c r="AD165" s="1">
        <f>(Table2[[#This Row],[Day High]]/Table2[[#This Row],[Close Price]])-1</f>
        <v>9.240789741502109E-3</v>
      </c>
      <c r="AE165" s="1">
        <f>(Table2[[#This Row],[Close Price]]/Table2[[#This Row],[Current Week Low]])-1</f>
        <v>1.5880236549356885E-2</v>
      </c>
      <c r="AF165" s="1">
        <f>(Table2[[#This Row],[Current Week High]]/Table2[[#This Row],[Close Price]])-1</f>
        <v>4.0789741502137211E-2</v>
      </c>
      <c r="AG165" s="1">
        <f>(Table2[[#This Row],[Close Price]]/Table2[[#This Row],[Current Month Low]])-1</f>
        <v>1.5880236549356885E-2</v>
      </c>
      <c r="AH165" s="1">
        <f>(Table2[[#This Row],[Current Month High]]/Table2[[#This Row],[Close Price]])-1</f>
        <v>0.15774475880317529</v>
      </c>
      <c r="AI165">
        <v>44.591899043354303</v>
      </c>
      <c r="AJ165">
        <v>90.058027079303599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</v>
      </c>
      <c r="AM165" t="s">
        <v>3169</v>
      </c>
      <c r="AN165">
        <v>-10.62</v>
      </c>
      <c r="AO165" t="s">
        <v>3169</v>
      </c>
      <c r="AP165">
        <v>7.8910998272613997E-2</v>
      </c>
      <c r="AQ165">
        <f>(Table2[[#This Row],[Sharpe Ratio]]-AVERAGE(Table2[Sharpe Ratio]))/_xlfn.STDEV.P(Table2[Sharpe Ratio])</f>
        <v>0.24409740344449993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5">
        <f>_xlfn.RANK.AVG(Table2[[#This Row],[1Y Return vs Nifty Z-Score]],Table2[1Y Return vs Nifty Z-Score])</f>
        <v>87</v>
      </c>
      <c r="AT165">
        <f>_xlfn.RANK.AVG(Table2[[#This Row],[6M Return vs Nifty Z-Score]],Table2[6M Return vs Nifty Z-Score])</f>
        <v>297</v>
      </c>
      <c r="AU165">
        <f>_xlfn.RANK.AVG(Table2[[#This Row],[Sharpe Ratio Z-Score]],Table2[Sharpe Ratio Z-Score])</f>
        <v>283</v>
      </c>
      <c r="AV165">
        <f>(Table2[[#This Row],[Rank 1Y]]+Table2[[#This Row],[Rank 6M]]+Table2[[#This Row],[Rank Sharpe]])/3</f>
        <v>222.33333333333334</v>
      </c>
    </row>
    <row r="166" spans="1:48" x14ac:dyDescent="0.3">
      <c r="A166" t="s">
        <v>741</v>
      </c>
      <c r="B166" t="s">
        <v>742</v>
      </c>
      <c r="C166" t="s">
        <v>3124</v>
      </c>
      <c r="D166" t="s">
        <v>666</v>
      </c>
      <c r="E166">
        <v>22459.503883040001</v>
      </c>
      <c r="F166">
        <v>1279.5999999999999</v>
      </c>
      <c r="G166">
        <v>36.4310500573742</v>
      </c>
      <c r="H166">
        <f>(Table2[[#This Row],[1Y Return vs Nifty]]-AVERAGE(Table2[1Y Return vs Nifty]))/_xlfn.STDEV.P(Table2[1Y Return vs Nifty])</f>
        <v>0.46491463975483499</v>
      </c>
      <c r="I166">
        <v>-1.3604015233925</v>
      </c>
      <c r="J166">
        <f>(Table2[[#This Row],[1M Return vs Nifty]]-AVERAGE(Table2[1M Return vs Nifty]))/_xlfn.STDEV.P(Table2[1M Return vs Nifty])</f>
        <v>0.31739985258271758</v>
      </c>
      <c r="K166">
        <v>4.6967313690533903</v>
      </c>
      <c r="L166">
        <f>(Table2[[#This Row],[6M Return vs Nifty]]-AVERAGE(Table2[6M Return vs Nifty]))/_xlfn.STDEV.P(Table2[6M Return vs Nifty])</f>
        <v>0.12363878467655978</v>
      </c>
      <c r="M166">
        <v>-2.2106403029487098</v>
      </c>
      <c r="N166">
        <f>(Table2[[#This Row],[1W Return vs Nifty]]-AVERAGE(Table2[1W Return vs Nifty]))/_xlfn.STDEV.P(Table2[1W Return vs Nifty])</f>
        <v>0.11353211529313274</v>
      </c>
      <c r="O166">
        <v>1287.3</v>
      </c>
      <c r="P166">
        <v>1271.4429327862199</v>
      </c>
      <c r="Q166">
        <v>1152.0545783100999</v>
      </c>
      <c r="R166">
        <v>46.852272963308501</v>
      </c>
      <c r="S166" s="1">
        <f>(Table2[[#This Row],[Close Price]]-Table2[[#This Row],[20D EMA]])/Table2[[#This Row],[20D EMA]]</f>
        <v>-5.9815116911365231E-3</v>
      </c>
      <c r="T166" s="1">
        <f>(Table2[[#This Row],[Close Price]]-Table2[[#This Row],[50D EMA]])/Table2[[#This Row],[50D EMA]]</f>
        <v>6.4155983752292702E-3</v>
      </c>
      <c r="U166" s="1">
        <f>(Table2[[#This Row],[Close Price]]-Table2[[#This Row],[200D EMA]])/Table2[[#This Row],[200D EMA]]</f>
        <v>0.11071126671532433</v>
      </c>
      <c r="V166">
        <v>1.78380489102571</v>
      </c>
      <c r="W166">
        <v>1269.1500000000001</v>
      </c>
      <c r="X166">
        <v>1305</v>
      </c>
      <c r="Y166">
        <v>1235.05</v>
      </c>
      <c r="Z166">
        <v>1335.95</v>
      </c>
      <c r="AA166">
        <v>1235</v>
      </c>
      <c r="AB166">
        <v>1459.9</v>
      </c>
      <c r="AC166" s="1">
        <f>(Table2[[#This Row],[Close Price]]/Table2[[#This Row],[Day Low]])-1</f>
        <v>8.2338573060709574E-3</v>
      </c>
      <c r="AD166" s="1">
        <f>(Table2[[#This Row],[Day High]]/Table2[[#This Row],[Close Price]])-1</f>
        <v>1.9849953110347096E-2</v>
      </c>
      <c r="AE166" s="1">
        <f>(Table2[[#This Row],[Close Price]]/Table2[[#This Row],[Current Week Low]])-1</f>
        <v>3.6071414112788913E-2</v>
      </c>
      <c r="AF166" s="1">
        <f>(Table2[[#This Row],[Current Week High]]/Table2[[#This Row],[Close Price]])-1</f>
        <v>4.4037199124726589E-2</v>
      </c>
      <c r="AG166" s="1">
        <f>(Table2[[#This Row],[Close Price]]/Table2[[#This Row],[Current Month Low]])-1</f>
        <v>3.6113360323886567E-2</v>
      </c>
      <c r="AH166" s="1">
        <f>(Table2[[#This Row],[Current Month High]]/Table2[[#This Row],[Close Price]])-1</f>
        <v>0.14090340731478612</v>
      </c>
      <c r="AI166">
        <v>16.8333854329478</v>
      </c>
      <c r="AJ166">
        <v>96.483685220729299</v>
      </c>
      <c r="AK166" t="str">
        <f>IF(AND(Table2[[#This Row],[20D EMA]]&gt;Table2[[#This Row],[50D EMA]],Table2[[#This Row],[50D EMA]]&gt;Table2[[#This Row],[200D EMA]]),"Uptrend","Downtrend/NoTrend")</f>
        <v>Uptrend</v>
      </c>
      <c r="AL166">
        <v>-0.02</v>
      </c>
      <c r="AM166" t="s">
        <v>3169</v>
      </c>
      <c r="AN166">
        <v>-2.62</v>
      </c>
      <c r="AO166" t="s">
        <v>3169</v>
      </c>
      <c r="AP166">
        <v>0.10284801129455</v>
      </c>
      <c r="AQ166">
        <f>(Table2[[#This Row],[Sharpe Ratio]]-AVERAGE(Table2[Sharpe Ratio]))/_xlfn.STDEV.P(Table2[Sharpe Ratio])</f>
        <v>0.52362303439642977</v>
      </c>
      <c r="AR1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1.543108426703675</v>
      </c>
      <c r="AS166">
        <f>_xlfn.RANK.AVG(Table2[[#This Row],[1Y Return vs Nifty Z-Score]],Table2[1Y Return vs Nifty Z-Score])</f>
        <v>183</v>
      </c>
      <c r="AT166">
        <f>_xlfn.RANK.AVG(Table2[[#This Row],[6M Return vs Nifty Z-Score]],Table2[6M Return vs Nifty Z-Score])</f>
        <v>266</v>
      </c>
      <c r="AU166">
        <f>_xlfn.RANK.AVG(Table2[[#This Row],[Sharpe Ratio Z-Score]],Table2[Sharpe Ratio Z-Score])</f>
        <v>221</v>
      </c>
      <c r="AV166">
        <f>(Table2[[#This Row],[Rank 1Y]]+Table2[[#This Row],[Rank 6M]]+Table2[[#This Row],[Rank Sharpe]])/3</f>
        <v>223.33333333333334</v>
      </c>
    </row>
    <row r="167" spans="1:48" hidden="1" x14ac:dyDescent="0.3">
      <c r="A167" t="s">
        <v>226</v>
      </c>
      <c r="B167" t="s">
        <v>227</v>
      </c>
      <c r="C167" t="s">
        <v>3123</v>
      </c>
      <c r="D167" t="s">
        <v>54</v>
      </c>
      <c r="E167">
        <v>107171.352141175</v>
      </c>
      <c r="F167">
        <v>2850.05</v>
      </c>
      <c r="G167">
        <v>23.481585626410698</v>
      </c>
      <c r="H167">
        <f>(Table2[[#This Row],[1Y Return vs Nifty]]-AVERAGE(Table2[1Y Return vs Nifty]))/_xlfn.STDEV.P(Table2[1Y Return vs Nifty])</f>
        <v>0.20591005835066165</v>
      </c>
      <c r="I167">
        <v>-12.408440511760601</v>
      </c>
      <c r="J167">
        <f>(Table2[[#This Row],[1M Return vs Nifty]]-AVERAGE(Table2[1M Return vs Nifty]))/_xlfn.STDEV.P(Table2[1M Return vs Nifty])</f>
        <v>-0.77436898036305291</v>
      </c>
      <c r="K167">
        <v>16.171815709716899</v>
      </c>
      <c r="L167">
        <f>(Table2[[#This Row],[6M Return vs Nifty]]-AVERAGE(Table2[6M Return vs Nifty]))/_xlfn.STDEV.P(Table2[6M Return vs Nifty])</f>
        <v>0.50681594754373616</v>
      </c>
      <c r="M167">
        <v>-2.7450949123524699</v>
      </c>
      <c r="N167">
        <f>(Table2[[#This Row],[1W Return vs Nifty]]-AVERAGE(Table2[1W Return vs Nifty]))/_xlfn.STDEV.P(Table2[1W Return vs Nifty])</f>
        <v>-1.5869883196559E-2</v>
      </c>
      <c r="O167">
        <v>3012.51</v>
      </c>
      <c r="P167">
        <v>3128.7113371006999</v>
      </c>
      <c r="Q167">
        <v>2821.71593980232</v>
      </c>
      <c r="R167">
        <v>31.3383697648813</v>
      </c>
      <c r="S167" s="1">
        <f>(Table2[[#This Row],[Close Price]]-Table2[[#This Row],[20D EMA]])/Table2[[#This Row],[20D EMA]]</f>
        <v>-5.3928451689786931E-2</v>
      </c>
      <c r="T167" s="1">
        <f>(Table2[[#This Row],[Close Price]]-Table2[[#This Row],[50D EMA]])/Table2[[#This Row],[50D EMA]]</f>
        <v>-8.906585078536787E-2</v>
      </c>
      <c r="U167" s="1">
        <f>(Table2[[#This Row],[Close Price]]-Table2[[#This Row],[200D EMA]])/Table2[[#This Row],[200D EMA]]</f>
        <v>1.0041428975187758E-2</v>
      </c>
      <c r="V167">
        <v>0.88275502000964801</v>
      </c>
      <c r="W167">
        <v>2745.55</v>
      </c>
      <c r="X167">
        <v>2865</v>
      </c>
      <c r="Y167">
        <v>2745.55</v>
      </c>
      <c r="Z167">
        <v>2866.8</v>
      </c>
      <c r="AA167">
        <v>2745.55</v>
      </c>
      <c r="AB167">
        <v>3200</v>
      </c>
      <c r="AC167" s="1">
        <f>(Table2[[#This Row],[Close Price]]/Table2[[#This Row],[Day Low]])-1</f>
        <v>3.8061590573837734E-2</v>
      </c>
      <c r="AD167" s="1">
        <f>(Table2[[#This Row],[Day High]]/Table2[[#This Row],[Close Price]])-1</f>
        <v>5.2455220083857945E-3</v>
      </c>
      <c r="AE167" s="1">
        <f>(Table2[[#This Row],[Close Price]]/Table2[[#This Row],[Current Week Low]])-1</f>
        <v>3.8061590573837734E-2</v>
      </c>
      <c r="AF167" s="1">
        <f>(Table2[[#This Row],[Current Week High]]/Table2[[#This Row],[Close Price]])-1</f>
        <v>5.8770898756161927E-3</v>
      </c>
      <c r="AG167" s="1">
        <f>(Table2[[#This Row],[Close Price]]/Table2[[#This Row],[Current Month Low]])-1</f>
        <v>3.8061590573837734E-2</v>
      </c>
      <c r="AH167" s="1">
        <f>(Table2[[#This Row],[Current Month High]]/Table2[[#This Row],[Close Price]])-1</f>
        <v>0.12278731952071009</v>
      </c>
      <c r="AI167">
        <v>28.146874616234701</v>
      </c>
      <c r="AJ167">
        <v>47.323667002662098</v>
      </c>
      <c r="AK167" t="str">
        <f>IF(AND(Table2[[#This Row],[20D EMA]]&gt;Table2[[#This Row],[50D EMA]],Table2[[#This Row],[50D EMA]]&gt;Table2[[#This Row],[200D EMA]]),"Uptrend","Downtrend/NoTrend")</f>
        <v>Downtrend/NoTrend</v>
      </c>
      <c r="AL167">
        <v>-0.12</v>
      </c>
      <c r="AM167" t="s">
        <v>3169</v>
      </c>
      <c r="AN167">
        <v>-9.4600000000000009</v>
      </c>
      <c r="AO167" t="s">
        <v>3169</v>
      </c>
      <c r="AP167">
        <v>8.5394814890184995E-2</v>
      </c>
      <c r="AQ167">
        <f>(Table2[[#This Row],[Sharpe Ratio]]-AVERAGE(Table2[Sharpe Ratio]))/_xlfn.STDEV.P(Table2[Sharpe Ratio])</f>
        <v>0.31981248658132466</v>
      </c>
      <c r="AR1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7">
        <f>_xlfn.RANK.AVG(Table2[[#This Row],[1Y Return vs Nifty Z-Score]],Table2[1Y Return vs Nifty Z-Score])</f>
        <v>243</v>
      </c>
      <c r="AT167">
        <f>_xlfn.RANK.AVG(Table2[[#This Row],[6M Return vs Nifty Z-Score]],Table2[6M Return vs Nifty Z-Score])</f>
        <v>172</v>
      </c>
      <c r="AU167">
        <f>_xlfn.RANK.AVG(Table2[[#This Row],[Sharpe Ratio Z-Score]],Table2[Sharpe Ratio Z-Score])</f>
        <v>267</v>
      </c>
      <c r="AV167">
        <f>(Table2[[#This Row],[Rank 1Y]]+Table2[[#This Row],[Rank 6M]]+Table2[[#This Row],[Rank Sharpe]])/3</f>
        <v>227.33333333333334</v>
      </c>
    </row>
    <row r="168" spans="1:48" hidden="1" x14ac:dyDescent="0.3">
      <c r="A168" t="s">
        <v>924</v>
      </c>
      <c r="B168" t="s">
        <v>925</v>
      </c>
      <c r="C168" t="s">
        <v>3134</v>
      </c>
      <c r="D168" t="s">
        <v>451</v>
      </c>
      <c r="E168">
        <v>15540.919310654999</v>
      </c>
      <c r="F168">
        <v>1088.55</v>
      </c>
      <c r="G168">
        <v>15.5590569228013</v>
      </c>
      <c r="H168">
        <f>(Table2[[#This Row],[1Y Return vs Nifty]]-AVERAGE(Table2[1Y Return vs Nifty]))/_xlfn.STDEV.P(Table2[1Y Return vs Nifty])</f>
        <v>4.7450128097914955E-2</v>
      </c>
      <c r="I168">
        <v>-11.3694775998653</v>
      </c>
      <c r="J168">
        <f>(Table2[[#This Row],[1M Return vs Nifty]]-AVERAGE(Table2[1M Return vs Nifty]))/_xlfn.STDEV.P(Table2[1M Return vs Nifty])</f>
        <v>-0.67169851305314177</v>
      </c>
      <c r="K168">
        <v>0.405409376133952</v>
      </c>
      <c r="L168">
        <f>(Table2[[#This Row],[6M Return vs Nifty]]-AVERAGE(Table2[6M Return vs Nifty]))/_xlfn.STDEV.P(Table2[6M Return vs Nifty])</f>
        <v>-1.9657468089919614E-2</v>
      </c>
      <c r="M168">
        <v>-4.6929493667811002</v>
      </c>
      <c r="N168">
        <f>(Table2[[#This Row],[1W Return vs Nifty]]-AVERAGE(Table2[1W Return vs Nifty]))/_xlfn.STDEV.P(Table2[1W Return vs Nifty])</f>
        <v>-0.48748385140857986</v>
      </c>
      <c r="O168">
        <v>1170.0899999999999</v>
      </c>
      <c r="P168">
        <v>1219.58105220366</v>
      </c>
      <c r="Q168">
        <v>1153.5568238287699</v>
      </c>
      <c r="R168">
        <v>32.513755365916197</v>
      </c>
      <c r="S168" s="1">
        <f>(Table2[[#This Row],[Close Price]]-Table2[[#This Row],[20D EMA]])/Table2[[#This Row],[20D EMA]]</f>
        <v>-6.9686947157910906E-2</v>
      </c>
      <c r="T168" s="1">
        <f>(Table2[[#This Row],[Close Price]]-Table2[[#This Row],[50D EMA]])/Table2[[#This Row],[50D EMA]]</f>
        <v>-0.10743939647709359</v>
      </c>
      <c r="U168" s="1">
        <f>(Table2[[#This Row],[Close Price]]-Table2[[#This Row],[200D EMA]])/Table2[[#This Row],[200D EMA]]</f>
        <v>-5.6353378078945277E-2</v>
      </c>
      <c r="V168">
        <v>1.0898088385367599</v>
      </c>
      <c r="W168">
        <v>1053</v>
      </c>
      <c r="X168">
        <v>1094.95</v>
      </c>
      <c r="Y168">
        <v>1040.0999999999999</v>
      </c>
      <c r="Z168">
        <v>1119.9000000000001</v>
      </c>
      <c r="AA168">
        <v>1040.0999999999999</v>
      </c>
      <c r="AB168">
        <v>1334.6</v>
      </c>
      <c r="AC168" s="1">
        <f>(Table2[[#This Row],[Close Price]]/Table2[[#This Row],[Day Low]])-1</f>
        <v>3.3760683760683641E-2</v>
      </c>
      <c r="AD168" s="1">
        <f>(Table2[[#This Row],[Day High]]/Table2[[#This Row],[Close Price]])-1</f>
        <v>5.8793808277066706E-3</v>
      </c>
      <c r="AE168" s="1">
        <f>(Table2[[#This Row],[Close Price]]/Table2[[#This Row],[Current Week Low]])-1</f>
        <v>4.6582059417363819E-2</v>
      </c>
      <c r="AF168" s="1">
        <f>(Table2[[#This Row],[Current Week High]]/Table2[[#This Row],[Close Price]])-1</f>
        <v>2.8799779523219105E-2</v>
      </c>
      <c r="AG168" s="1">
        <f>(Table2[[#This Row],[Close Price]]/Table2[[#This Row],[Current Month Low]])-1</f>
        <v>4.6582059417363819E-2</v>
      </c>
      <c r="AH168" s="1">
        <f>(Table2[[#This Row],[Current Month High]]/Table2[[#This Row],[Close Price]])-1</f>
        <v>0.22603463322768813</v>
      </c>
      <c r="AI168">
        <v>41.812502870791398</v>
      </c>
      <c r="AJ168">
        <v>37.939555217639203</v>
      </c>
      <c r="AK168" t="str">
        <f>IF(AND(Table2[[#This Row],[20D EMA]]&gt;Table2[[#This Row],[50D EMA]],Table2[[#This Row],[50D EMA]]&gt;Table2[[#This Row],[200D EMA]]),"Uptrend","Downtrend/NoTrend")</f>
        <v>Downtrend/NoTrend</v>
      </c>
      <c r="AL168">
        <v>-0.09</v>
      </c>
      <c r="AM168" t="s">
        <v>3169</v>
      </c>
      <c r="AN168">
        <v>-15.84</v>
      </c>
      <c r="AO168" t="s">
        <v>3169</v>
      </c>
      <c r="AP168">
        <v>0.159679906041678</v>
      </c>
      <c r="AQ168">
        <f>(Table2[[#This Row],[Sharpe Ratio]]-AVERAGE(Table2[Sharpe Ratio]))/_xlfn.STDEV.P(Table2[Sharpe Ratio])</f>
        <v>1.1872802427050286</v>
      </c>
      <c r="AR1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8">
        <f>_xlfn.RANK.AVG(Table2[[#This Row],[1Y Return vs Nifty Z-Score]],Table2[1Y Return vs Nifty Z-Score])</f>
        <v>288</v>
      </c>
      <c r="AT168">
        <f>_xlfn.RANK.AVG(Table2[[#This Row],[6M Return vs Nifty Z-Score]],Table2[6M Return vs Nifty Z-Score])</f>
        <v>313</v>
      </c>
      <c r="AU168">
        <f>_xlfn.RANK.AVG(Table2[[#This Row],[Sharpe Ratio Z-Score]],Table2[Sharpe Ratio Z-Score])</f>
        <v>81</v>
      </c>
      <c r="AV168">
        <f>(Table2[[#This Row],[Rank 1Y]]+Table2[[#This Row],[Rank 6M]]+Table2[[#This Row],[Rank Sharpe]])/3</f>
        <v>227.33333333333334</v>
      </c>
    </row>
    <row r="169" spans="1:48" x14ac:dyDescent="0.3">
      <c r="A169" t="s">
        <v>934</v>
      </c>
      <c r="B169" t="s">
        <v>935</v>
      </c>
      <c r="C169" t="s">
        <v>3134</v>
      </c>
      <c r="D169" t="s">
        <v>719</v>
      </c>
      <c r="E169">
        <v>15349.495513495</v>
      </c>
      <c r="F169">
        <v>3314.85</v>
      </c>
      <c r="G169">
        <v>5.5027871344389103</v>
      </c>
      <c r="H169">
        <f>(Table2[[#This Row],[1Y Return vs Nifty]]-AVERAGE(Table2[1Y Return vs Nifty]))/_xlfn.STDEV.P(Table2[1Y Return vs Nifty])</f>
        <v>-0.15368714371035549</v>
      </c>
      <c r="I169">
        <v>15.267536178475501</v>
      </c>
      <c r="J169">
        <f>(Table2[[#This Row],[1M Return vs Nifty]]-AVERAGE(Table2[1M Return vs Nifty]))/_xlfn.STDEV.P(Table2[1M Return vs Nifty])</f>
        <v>1.9605750946484499</v>
      </c>
      <c r="K169">
        <v>37.117674950611203</v>
      </c>
      <c r="L169">
        <f>(Table2[[#This Row],[6M Return vs Nifty]]-AVERAGE(Table2[6M Return vs Nifty]))/_xlfn.STDEV.P(Table2[6M Return vs Nifty])</f>
        <v>1.2062421721772218</v>
      </c>
      <c r="M169">
        <v>-1.4481148754250199</v>
      </c>
      <c r="N169">
        <f>(Table2[[#This Row],[1W Return vs Nifty]]-AVERAGE(Table2[1W Return vs Nifty]))/_xlfn.STDEV.P(Table2[1W Return vs Nifty])</f>
        <v>0.29815455559887044</v>
      </c>
      <c r="O169">
        <v>3163.5</v>
      </c>
      <c r="P169">
        <v>3002.8460098799301</v>
      </c>
      <c r="Q169">
        <v>2634.7981975046901</v>
      </c>
      <c r="R169">
        <v>56.018298128456003</v>
      </c>
      <c r="S169" s="1">
        <f>(Table2[[#This Row],[Close Price]]-Table2[[#This Row],[20D EMA]])/Table2[[#This Row],[20D EMA]]</f>
        <v>4.7842579421526761E-2</v>
      </c>
      <c r="T169" s="1">
        <f>(Table2[[#This Row],[Close Price]]-Table2[[#This Row],[50D EMA]])/Table2[[#This Row],[50D EMA]]</f>
        <v>0.10390276061227176</v>
      </c>
      <c r="U169" s="1">
        <f>(Table2[[#This Row],[Close Price]]-Table2[[#This Row],[200D EMA]])/Table2[[#This Row],[200D EMA]]</f>
        <v>0.2581039425104204</v>
      </c>
      <c r="V169">
        <v>0.89934874961005096</v>
      </c>
      <c r="W169">
        <v>3247.5</v>
      </c>
      <c r="X169">
        <v>3389.85</v>
      </c>
      <c r="Y169">
        <v>3113.25</v>
      </c>
      <c r="Z169">
        <v>3399</v>
      </c>
      <c r="AA169">
        <v>2901</v>
      </c>
      <c r="AB169">
        <v>3443</v>
      </c>
      <c r="AC169" s="1">
        <f>(Table2[[#This Row],[Close Price]]/Table2[[#This Row],[Day Low]])-1</f>
        <v>2.073903002309474E-2</v>
      </c>
      <c r="AD169" s="1">
        <f>(Table2[[#This Row],[Day High]]/Table2[[#This Row],[Close Price]])-1</f>
        <v>2.2625458165527856E-2</v>
      </c>
      <c r="AE169" s="1">
        <f>(Table2[[#This Row],[Close Price]]/Table2[[#This Row],[Current Week Low]])-1</f>
        <v>6.4755480607082694E-2</v>
      </c>
      <c r="AF169" s="1">
        <f>(Table2[[#This Row],[Current Week High]]/Table2[[#This Row],[Close Price]])-1</f>
        <v>2.5385764061722327E-2</v>
      </c>
      <c r="AG169" s="1">
        <f>(Table2[[#This Row],[Close Price]]/Table2[[#This Row],[Current Month Low]])-1</f>
        <v>0.1426577042399173</v>
      </c>
      <c r="AH169" s="1">
        <f>(Table2[[#This Row],[Current Month High]]/Table2[[#This Row],[Close Price]])-1</f>
        <v>3.8659366185498589E-2</v>
      </c>
      <c r="AI169">
        <v>3.86593661854985</v>
      </c>
      <c r="AJ169">
        <v>56.804635761589402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0.11</v>
      </c>
      <c r="AM169" t="s">
        <v>3170</v>
      </c>
      <c r="AN169">
        <v>8.99</v>
      </c>
      <c r="AO169" t="s">
        <v>3170</v>
      </c>
      <c r="AP169">
        <v>8.6263197332011002E-2</v>
      </c>
      <c r="AQ169">
        <f>(Table2[[#This Row],[Sharpe Ratio]]-AVERAGE(Table2[Sharpe Ratio]))/_xlfn.STDEV.P(Table2[Sharpe Ratio])</f>
        <v>0.32995306467837249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3.6412377433925589</v>
      </c>
      <c r="AS169">
        <f>_xlfn.RANK.AVG(Table2[[#This Row],[1Y Return vs Nifty Z-Score]],Table2[1Y Return vs Nifty Z-Score])</f>
        <v>347</v>
      </c>
      <c r="AT169">
        <f>_xlfn.RANK.AVG(Table2[[#This Row],[6M Return vs Nifty Z-Score]],Table2[6M Return vs Nifty Z-Score])</f>
        <v>71</v>
      </c>
      <c r="AU169">
        <f>_xlfn.RANK.AVG(Table2[[#This Row],[Sharpe Ratio Z-Score]],Table2[Sharpe Ratio Z-Score])</f>
        <v>265</v>
      </c>
      <c r="AV169">
        <f>(Table2[[#This Row],[Rank 1Y]]+Table2[[#This Row],[Rank 6M]]+Table2[[#This Row],[Rank Sharpe]])/3</f>
        <v>227.66666666666666</v>
      </c>
    </row>
    <row r="170" spans="1:48" hidden="1" x14ac:dyDescent="0.3">
      <c r="A170" t="s">
        <v>1088</v>
      </c>
      <c r="B170" t="s">
        <v>1089</v>
      </c>
      <c r="C170" t="s">
        <v>3128</v>
      </c>
      <c r="D170" t="s">
        <v>211</v>
      </c>
      <c r="E170">
        <v>11353.480360305</v>
      </c>
      <c r="F170">
        <v>482.55</v>
      </c>
      <c r="G170">
        <v>19.264262068635901</v>
      </c>
      <c r="H170">
        <f>(Table2[[#This Row],[1Y Return vs Nifty]]-AVERAGE(Table2[1Y Return vs Nifty]))/_xlfn.STDEV.P(Table2[1Y Return vs Nifty])</f>
        <v>0.12155860670949536</v>
      </c>
      <c r="I170">
        <v>-5.9996714513404701</v>
      </c>
      <c r="J170">
        <f>(Table2[[#This Row],[1M Return vs Nifty]]-AVERAGE(Table2[1M Return vs Nifty]))/_xlfn.STDEV.P(Table2[1M Return vs Nifty])</f>
        <v>-0.1410534820125755</v>
      </c>
      <c r="K170">
        <v>7.4003425218060102</v>
      </c>
      <c r="L170">
        <f>(Table2[[#This Row],[6M Return vs Nifty]]-AVERAGE(Table2[6M Return vs Nifty]))/_xlfn.STDEV.P(Table2[6M Return vs Nifty])</f>
        <v>0.21391803842781404</v>
      </c>
      <c r="M170">
        <v>-4.2932197843673503</v>
      </c>
      <c r="N170">
        <f>(Table2[[#This Row],[1W Return vs Nifty]]-AVERAGE(Table2[1W Return vs Nifty]))/_xlfn.STDEV.P(Table2[1W Return vs Nifty])</f>
        <v>-0.39070143825380382</v>
      </c>
      <c r="O170">
        <v>503.18</v>
      </c>
      <c r="P170">
        <v>521.39719323042902</v>
      </c>
      <c r="Q170">
        <v>479.196605375584</v>
      </c>
      <c r="R170">
        <v>37.901449332418402</v>
      </c>
      <c r="S170" s="1">
        <f>(Table2[[#This Row],[Close Price]]-Table2[[#This Row],[20D EMA]])/Table2[[#This Row],[20D EMA]]</f>
        <v>-4.0999244803052573E-2</v>
      </c>
      <c r="T170" s="1">
        <f>(Table2[[#This Row],[Close Price]]-Table2[[#This Row],[50D EMA]])/Table2[[#This Row],[50D EMA]]</f>
        <v>-7.4505950041163116E-2</v>
      </c>
      <c r="U170" s="1">
        <f>(Table2[[#This Row],[Close Price]]-Table2[[#This Row],[200D EMA]])/Table2[[#This Row],[200D EMA]]</f>
        <v>6.9979515438922894E-3</v>
      </c>
      <c r="V170">
        <v>0.35800147009128902</v>
      </c>
      <c r="W170">
        <v>475.4</v>
      </c>
      <c r="X170">
        <v>486.2</v>
      </c>
      <c r="Y170">
        <v>475.4</v>
      </c>
      <c r="Z170">
        <v>500.75</v>
      </c>
      <c r="AA170">
        <v>470.15</v>
      </c>
      <c r="AB170">
        <v>537.79999999999995</v>
      </c>
      <c r="AC170" s="1">
        <f>(Table2[[#This Row],[Close Price]]/Table2[[#This Row],[Day Low]])-1</f>
        <v>1.5039966344131406E-2</v>
      </c>
      <c r="AD170" s="1">
        <f>(Table2[[#This Row],[Day High]]/Table2[[#This Row],[Close Price]])-1</f>
        <v>7.5639830069422764E-3</v>
      </c>
      <c r="AE170" s="1">
        <f>(Table2[[#This Row],[Close Price]]/Table2[[#This Row],[Current Week Low]])-1</f>
        <v>1.5039966344131406E-2</v>
      </c>
      <c r="AF170" s="1">
        <f>(Table2[[#This Row],[Current Week High]]/Table2[[#This Row],[Close Price]])-1</f>
        <v>3.7716298829136852E-2</v>
      </c>
      <c r="AG170" s="1">
        <f>(Table2[[#This Row],[Close Price]]/Table2[[#This Row],[Current Month Low]])-1</f>
        <v>2.6374561310220201E-2</v>
      </c>
      <c r="AH170" s="1">
        <f>(Table2[[#This Row],[Current Month High]]/Table2[[#This Row],[Close Price]])-1</f>
        <v>0.11449590715987967</v>
      </c>
      <c r="AI170">
        <v>35.115532069215597</v>
      </c>
      <c r="AJ170">
        <v>44.044776119402897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-0.06</v>
      </c>
      <c r="AM170" t="s">
        <v>3169</v>
      </c>
      <c r="AN170">
        <v>-4.2</v>
      </c>
      <c r="AO170" t="s">
        <v>3169</v>
      </c>
      <c r="AP170">
        <v>0.117538990828777</v>
      </c>
      <c r="AQ170">
        <f>(Table2[[#This Row],[Sharpe Ratio]]-AVERAGE(Table2[Sharpe Ratio]))/_xlfn.STDEV.P(Table2[Sharpe Ratio])</f>
        <v>0.69517766069184395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0">
        <f>_xlfn.RANK.AVG(Table2[[#This Row],[1Y Return vs Nifty Z-Score]],Table2[1Y Return vs Nifty Z-Score])</f>
        <v>271</v>
      </c>
      <c r="AT170">
        <f>_xlfn.RANK.AVG(Table2[[#This Row],[6M Return vs Nifty Z-Score]],Table2[6M Return vs Nifty Z-Score])</f>
        <v>242</v>
      </c>
      <c r="AU170">
        <f>_xlfn.RANK.AVG(Table2[[#This Row],[Sharpe Ratio Z-Score]],Table2[Sharpe Ratio Z-Score])</f>
        <v>170</v>
      </c>
      <c r="AV170">
        <f>(Table2[[#This Row],[Rank 1Y]]+Table2[[#This Row],[Rank 6M]]+Table2[[#This Row],[Rank Sharpe]])/3</f>
        <v>227.66666666666666</v>
      </c>
    </row>
    <row r="171" spans="1:48" hidden="1" x14ac:dyDescent="0.3">
      <c r="A171" t="s">
        <v>1945</v>
      </c>
      <c r="B171" t="s">
        <v>1946</v>
      </c>
      <c r="C171" t="s">
        <v>3137</v>
      </c>
      <c r="D171" t="s">
        <v>280</v>
      </c>
      <c r="E171">
        <v>3507.93795</v>
      </c>
      <c r="F171">
        <v>1133</v>
      </c>
      <c r="G171">
        <v>38.580764534345001</v>
      </c>
      <c r="H171">
        <f>(Table2[[#This Row],[1Y Return vs Nifty]]-AVERAGE(Table2[1Y Return vs Nifty]))/_xlfn.STDEV.P(Table2[1Y Return vs Nifty])</f>
        <v>0.50791146801863418</v>
      </c>
      <c r="I171">
        <v>-13.547553325346501</v>
      </c>
      <c r="J171">
        <f>(Table2[[#This Row],[1M Return vs Nifty]]-AVERAGE(Table2[1M Return vs Nifty]))/_xlfn.STDEV.P(Table2[1M Return vs Nifty])</f>
        <v>-0.88693627564429001</v>
      </c>
      <c r="K171">
        <v>36.363502224314601</v>
      </c>
      <c r="L171">
        <f>(Table2[[#This Row],[6M Return vs Nifty]]-AVERAGE(Table2[6M Return vs Nifty]))/_xlfn.STDEV.P(Table2[6M Return vs Nifty])</f>
        <v>1.1810587611455408</v>
      </c>
      <c r="M171">
        <v>-5.97538907920047</v>
      </c>
      <c r="N171">
        <f>(Table2[[#This Row],[1W Return vs Nifty]]-AVERAGE(Table2[1W Return vs Nifty]))/_xlfn.STDEV.P(Table2[1W Return vs Nifty])</f>
        <v>-0.79798779095687344</v>
      </c>
      <c r="O171">
        <v>1197.8900000000001</v>
      </c>
      <c r="P171">
        <v>1232.6686140429799</v>
      </c>
      <c r="Q171">
        <v>1071.9024071741401</v>
      </c>
      <c r="R171">
        <v>38.856185622616003</v>
      </c>
      <c r="S171" s="1">
        <f>(Table2[[#This Row],[Close Price]]-Table2[[#This Row],[20D EMA]])/Table2[[#This Row],[20D EMA]]</f>
        <v>-5.4170249355116155E-2</v>
      </c>
      <c r="T171" s="1">
        <f>(Table2[[#This Row],[Close Price]]-Table2[[#This Row],[50D EMA]])/Table2[[#This Row],[50D EMA]]</f>
        <v>-8.0855968025405359E-2</v>
      </c>
      <c r="U171" s="1">
        <f>(Table2[[#This Row],[Close Price]]-Table2[[#This Row],[200D EMA]])/Table2[[#This Row],[200D EMA]]</f>
        <v>5.699921225751485E-2</v>
      </c>
      <c r="V171">
        <v>0.53417198065504001</v>
      </c>
      <c r="W171">
        <v>1111.4000000000001</v>
      </c>
      <c r="X171">
        <v>1142.95</v>
      </c>
      <c r="Y171">
        <v>1105.5</v>
      </c>
      <c r="Z171">
        <v>1179.1500000000001</v>
      </c>
      <c r="AA171">
        <v>1090.8</v>
      </c>
      <c r="AB171">
        <v>1337.65</v>
      </c>
      <c r="AC171" s="1">
        <f>(Table2[[#This Row],[Close Price]]/Table2[[#This Row],[Day Low]])-1</f>
        <v>1.9434946913802431E-2</v>
      </c>
      <c r="AD171" s="1">
        <f>(Table2[[#This Row],[Day High]]/Table2[[#This Row],[Close Price]])-1</f>
        <v>8.7819947043248359E-3</v>
      </c>
      <c r="AE171" s="1">
        <f>(Table2[[#This Row],[Close Price]]/Table2[[#This Row],[Current Week Low]])-1</f>
        <v>2.4875621890547261E-2</v>
      </c>
      <c r="AF171" s="1">
        <f>(Table2[[#This Row],[Current Week High]]/Table2[[#This Row],[Close Price]])-1</f>
        <v>4.0732568402471303E-2</v>
      </c>
      <c r="AG171" s="1">
        <f>(Table2[[#This Row],[Close Price]]/Table2[[#This Row],[Current Month Low]])-1</f>
        <v>3.8687202053538705E-2</v>
      </c>
      <c r="AH171" s="1">
        <f>(Table2[[#This Row],[Current Month High]]/Table2[[#This Row],[Close Price]])-1</f>
        <v>0.18062665489849961</v>
      </c>
      <c r="AI171">
        <v>36.71226831421</v>
      </c>
      <c r="AJ171">
        <v>66.973693906123302</v>
      </c>
      <c r="AK171" t="str">
        <f>IF(AND(Table2[[#This Row],[20D EMA]]&gt;Table2[[#This Row],[50D EMA]],Table2[[#This Row],[50D EMA]]&gt;Table2[[#This Row],[200D EMA]]),"Uptrend","Downtrend/NoTrend")</f>
        <v>Downtrend/NoTrend</v>
      </c>
      <c r="AL171">
        <v>-0.05</v>
      </c>
      <c r="AM171" t="s">
        <v>3169</v>
      </c>
      <c r="AN171">
        <v>-6.57</v>
      </c>
      <c r="AO171" t="s">
        <v>3169</v>
      </c>
      <c r="AP171">
        <v>2.6695661790028E-2</v>
      </c>
      <c r="AQ171">
        <f>(Table2[[#This Row],[Sharpe Ratio]]-AVERAGE(Table2[Sharpe Ratio]))/_xlfn.STDEV.P(Table2[Sharpe Ratio])</f>
        <v>-0.36564972174136851</v>
      </c>
      <c r="AR1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1">
        <f>_xlfn.RANK.AVG(Table2[[#This Row],[1Y Return vs Nifty Z-Score]],Table2[1Y Return vs Nifty Z-Score])</f>
        <v>174</v>
      </c>
      <c r="AT171">
        <f>_xlfn.RANK.AVG(Table2[[#This Row],[6M Return vs Nifty Z-Score]],Table2[6M Return vs Nifty Z-Score])</f>
        <v>75</v>
      </c>
      <c r="AU171">
        <f>_xlfn.RANK.AVG(Table2[[#This Row],[Sharpe Ratio Z-Score]],Table2[Sharpe Ratio Z-Score])</f>
        <v>434</v>
      </c>
      <c r="AV171">
        <f>(Table2[[#This Row],[Rank 1Y]]+Table2[[#This Row],[Rank 6M]]+Table2[[#This Row],[Rank Sharpe]])/3</f>
        <v>227.66666666666666</v>
      </c>
    </row>
    <row r="172" spans="1:48" hidden="1" x14ac:dyDescent="0.3">
      <c r="A172" t="s">
        <v>278</v>
      </c>
      <c r="B172" t="s">
        <v>279</v>
      </c>
      <c r="C172" t="s">
        <v>3137</v>
      </c>
      <c r="D172" t="s">
        <v>280</v>
      </c>
      <c r="E172">
        <v>90824.415753224996</v>
      </c>
      <c r="F172">
        <v>10036.950000000001</v>
      </c>
      <c r="G172">
        <v>29.322893442047199</v>
      </c>
      <c r="H172">
        <f>(Table2[[#This Row],[1Y Return vs Nifty]]-AVERAGE(Table2[1Y Return vs Nifty]))/_xlfn.STDEV.P(Table2[1Y Return vs Nifty])</f>
        <v>0.32274311300767883</v>
      </c>
      <c r="I172">
        <v>-9.6334117591173207</v>
      </c>
      <c r="J172">
        <f>(Table2[[#This Row],[1M Return vs Nifty]]-AVERAGE(Table2[1M Return vs Nifty]))/_xlfn.STDEV.P(Table2[1M Return vs Nifty])</f>
        <v>-0.50014023208889202</v>
      </c>
      <c r="K172">
        <v>-4.8791380253078298</v>
      </c>
      <c r="L172">
        <f>(Table2[[#This Row],[6M Return vs Nifty]]-AVERAGE(Table2[6M Return vs Nifty]))/_xlfn.STDEV.P(Table2[6M Return vs Nifty])</f>
        <v>-0.19611960293855005</v>
      </c>
      <c r="M172">
        <v>-2.8343123685557599</v>
      </c>
      <c r="N172">
        <f>(Table2[[#This Row],[1W Return vs Nifty]]-AVERAGE(Table2[1W Return vs Nifty]))/_xlfn.STDEV.P(Table2[1W Return vs Nifty])</f>
        <v>-3.7471188395800936E-2</v>
      </c>
      <c r="O172">
        <v>10205.27</v>
      </c>
      <c r="P172">
        <v>10511.457829904401</v>
      </c>
      <c r="Q172">
        <v>9559.5478264011399</v>
      </c>
      <c r="R172">
        <v>47.580791687071297</v>
      </c>
      <c r="S172" s="1">
        <f>(Table2[[#This Row],[Close Price]]-Table2[[#This Row],[20D EMA]])/Table2[[#This Row],[20D EMA]]</f>
        <v>-1.6493439174073758E-2</v>
      </c>
      <c r="T172" s="1">
        <f>(Table2[[#This Row],[Close Price]]-Table2[[#This Row],[50D EMA]])/Table2[[#This Row],[50D EMA]]</f>
        <v>-4.5141961998311643E-2</v>
      </c>
      <c r="U172" s="1">
        <f>(Table2[[#This Row],[Close Price]]-Table2[[#This Row],[200D EMA]])/Table2[[#This Row],[200D EMA]]</f>
        <v>4.9939827936253685E-2</v>
      </c>
      <c r="V172">
        <v>0.89820529420297401</v>
      </c>
      <c r="W172">
        <v>9924.15</v>
      </c>
      <c r="X172">
        <v>10121</v>
      </c>
      <c r="Y172">
        <v>9659.0499999999993</v>
      </c>
      <c r="Z172">
        <v>10242.1</v>
      </c>
      <c r="AA172">
        <v>9630.5499999999993</v>
      </c>
      <c r="AB172">
        <v>10533.6</v>
      </c>
      <c r="AC172" s="1">
        <f>(Table2[[#This Row],[Close Price]]/Table2[[#This Row],[Day Low]])-1</f>
        <v>1.1366212723507907E-2</v>
      </c>
      <c r="AD172" s="1">
        <f>(Table2[[#This Row],[Day High]]/Table2[[#This Row],[Close Price]])-1</f>
        <v>8.3740578562212509E-3</v>
      </c>
      <c r="AE172" s="1">
        <f>(Table2[[#This Row],[Close Price]]/Table2[[#This Row],[Current Week Low]])-1</f>
        <v>3.912393040723483E-2</v>
      </c>
      <c r="AF172" s="1">
        <f>(Table2[[#This Row],[Current Week High]]/Table2[[#This Row],[Close Price]])-1</f>
        <v>2.0439476135678536E-2</v>
      </c>
      <c r="AG172" s="1">
        <f>(Table2[[#This Row],[Close Price]]/Table2[[#This Row],[Current Month Low]])-1</f>
        <v>4.2199043668326386E-2</v>
      </c>
      <c r="AH172" s="1">
        <f>(Table2[[#This Row],[Current Month High]]/Table2[[#This Row],[Close Price]])-1</f>
        <v>4.9482163406213919E-2</v>
      </c>
      <c r="AI172">
        <v>32.490447795396001</v>
      </c>
      <c r="AJ172">
        <v>69.848629713927906</v>
      </c>
      <c r="AK172" t="str">
        <f>IF(AND(Table2[[#This Row],[20D EMA]]&gt;Table2[[#This Row],[50D EMA]],Table2[[#This Row],[50D EMA]]&gt;Table2[[#This Row],[200D EMA]]),"Uptrend","Downtrend/NoTrend")</f>
        <v>Downtrend/NoTrend</v>
      </c>
      <c r="AL172">
        <v>0.05</v>
      </c>
      <c r="AM172" t="s">
        <v>3170</v>
      </c>
      <c r="AN172">
        <v>1.51</v>
      </c>
      <c r="AO172" t="s">
        <v>3170</v>
      </c>
      <c r="AP172">
        <v>0.146938218887226</v>
      </c>
      <c r="AQ172">
        <f>(Table2[[#This Row],[Sharpe Ratio]]-AVERAGE(Table2[Sharpe Ratio]))/_xlfn.STDEV.P(Table2[Sharpe Ratio])</f>
        <v>1.0384885727512043</v>
      </c>
      <c r="AR1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2">
        <f>_xlfn.RANK.AVG(Table2[[#This Row],[1Y Return vs Nifty Z-Score]],Table2[1Y Return vs Nifty Z-Score])</f>
        <v>207</v>
      </c>
      <c r="AT172">
        <f>_xlfn.RANK.AVG(Table2[[#This Row],[6M Return vs Nifty Z-Score]],Table2[6M Return vs Nifty Z-Score])</f>
        <v>369</v>
      </c>
      <c r="AU172">
        <f>_xlfn.RANK.AVG(Table2[[#This Row],[Sharpe Ratio Z-Score]],Table2[Sharpe Ratio Z-Score])</f>
        <v>108</v>
      </c>
      <c r="AV172">
        <f>(Table2[[#This Row],[Rank 1Y]]+Table2[[#This Row],[Rank 6M]]+Table2[[#This Row],[Rank Sharpe]])/3</f>
        <v>228</v>
      </c>
    </row>
    <row r="173" spans="1:48" x14ac:dyDescent="0.3">
      <c r="A173" t="s">
        <v>1153</v>
      </c>
      <c r="B173" t="s">
        <v>1154</v>
      </c>
      <c r="C173" t="s">
        <v>3132</v>
      </c>
      <c r="D173" t="s">
        <v>273</v>
      </c>
      <c r="E173">
        <v>10265.34882635</v>
      </c>
      <c r="F173">
        <v>1583.15</v>
      </c>
      <c r="G173">
        <v>149.906212205077</v>
      </c>
      <c r="H173">
        <f>(Table2[[#This Row],[1Y Return vs Nifty]]-AVERAGE(Table2[1Y Return vs Nifty]))/_xlfn.STDEV.P(Table2[1Y Return vs Nifty])</f>
        <v>2.7345518922083452</v>
      </c>
      <c r="I173">
        <v>11.9129496524206</v>
      </c>
      <c r="J173">
        <f>(Table2[[#This Row],[1M Return vs Nifty]]-AVERAGE(Table2[1M Return vs Nifty]))/_xlfn.STDEV.P(Table2[1M Return vs Nifty])</f>
        <v>1.6290743622177855</v>
      </c>
      <c r="K173">
        <v>24.2115682757439</v>
      </c>
      <c r="L173">
        <f>(Table2[[#This Row],[6M Return vs Nifty]]-AVERAGE(Table2[6M Return vs Nifty]))/_xlfn.STDEV.P(Table2[6M Return vs Nifty])</f>
        <v>0.77528016854188875</v>
      </c>
      <c r="M173">
        <v>0.30934339465996002</v>
      </c>
      <c r="N173">
        <f>(Table2[[#This Row],[1W Return vs Nifty]]-AVERAGE(Table2[1W Return vs Nifty]))/_xlfn.STDEV.P(Table2[1W Return vs Nifty])</f>
        <v>0.72366985364250047</v>
      </c>
      <c r="O173">
        <v>1553.18</v>
      </c>
      <c r="P173">
        <v>1467.57329794562</v>
      </c>
      <c r="Q173">
        <v>1194.28408384933</v>
      </c>
      <c r="R173">
        <v>52.939274418529799</v>
      </c>
      <c r="S173" s="1">
        <f>(Table2[[#This Row],[Close Price]]-Table2[[#This Row],[20D EMA]])/Table2[[#This Row],[20D EMA]]</f>
        <v>1.9295896161423676E-2</v>
      </c>
      <c r="T173" s="1">
        <f>(Table2[[#This Row],[Close Price]]-Table2[[#This Row],[50D EMA]])/Table2[[#This Row],[50D EMA]]</f>
        <v>7.8753614702700009E-2</v>
      </c>
      <c r="U173" s="1">
        <f>(Table2[[#This Row],[Close Price]]-Table2[[#This Row],[200D EMA]])/Table2[[#This Row],[200D EMA]]</f>
        <v>0.32560587670004404</v>
      </c>
      <c r="V173">
        <v>0.74600322809922004</v>
      </c>
      <c r="W173">
        <v>1565.75</v>
      </c>
      <c r="X173">
        <v>1611.7</v>
      </c>
      <c r="Y173">
        <v>1521.1</v>
      </c>
      <c r="Z173">
        <v>1639.95</v>
      </c>
      <c r="AA173">
        <v>1505.05</v>
      </c>
      <c r="AB173">
        <v>1734.85</v>
      </c>
      <c r="AC173" s="1">
        <f>(Table2[[#This Row],[Close Price]]/Table2[[#This Row],[Day Low]])-1</f>
        <v>1.1112885198786504E-2</v>
      </c>
      <c r="AD173" s="1">
        <f>(Table2[[#This Row],[Day High]]/Table2[[#This Row],[Close Price]])-1</f>
        <v>1.8033667056185365E-2</v>
      </c>
      <c r="AE173" s="1">
        <f>(Table2[[#This Row],[Close Price]]/Table2[[#This Row],[Current Week Low]])-1</f>
        <v>4.079284728157262E-2</v>
      </c>
      <c r="AF173" s="1">
        <f>(Table2[[#This Row],[Current Week High]]/Table2[[#This Row],[Close Price]])-1</f>
        <v>3.5877838486561675E-2</v>
      </c>
      <c r="AG173" s="1">
        <f>(Table2[[#This Row],[Close Price]]/Table2[[#This Row],[Current Month Low]])-1</f>
        <v>5.1891963722135559E-2</v>
      </c>
      <c r="AH173" s="1">
        <f>(Table2[[#This Row],[Current Month High]]/Table2[[#This Row],[Close Price]])-1</f>
        <v>9.582162145090467E-2</v>
      </c>
      <c r="AI173">
        <v>9.5821621450904608</v>
      </c>
      <c r="AJ173">
        <v>182.22657990908201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0.37</v>
      </c>
      <c r="AM173" t="s">
        <v>3170</v>
      </c>
      <c r="AN173">
        <v>-1.59</v>
      </c>
      <c r="AO173" t="s">
        <v>3169</v>
      </c>
      <c r="AQ173">
        <f>(Table2[[#This Row],[Sharpe Ratio]]-AVERAGE(Table2[Sharpe Ratio]))/_xlfn.STDEV.P(Table2[Sharpe Ratio])</f>
        <v>-0.67738960752822819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5.1851866690822916</v>
      </c>
      <c r="AS173">
        <f>_xlfn.RANK.AVG(Table2[[#This Row],[1Y Return vs Nifty Z-Score]],Table2[1Y Return vs Nifty Z-Score])</f>
        <v>19</v>
      </c>
      <c r="AT173">
        <f>_xlfn.RANK.AVG(Table2[[#This Row],[6M Return vs Nifty Z-Score]],Table2[6M Return vs Nifty Z-Score])</f>
        <v>124</v>
      </c>
      <c r="AU173">
        <f>_xlfn.RANK.AVG(Table2[[#This Row],[Sharpe Ratio Z-Score]],Table2[Sharpe Ratio Z-Score])</f>
        <v>541</v>
      </c>
      <c r="AV173">
        <f>(Table2[[#This Row],[Rank 1Y]]+Table2[[#This Row],[Rank 6M]]+Table2[[#This Row],[Rank Sharpe]])/3</f>
        <v>228</v>
      </c>
    </row>
    <row r="174" spans="1:48" hidden="1" x14ac:dyDescent="0.3">
      <c r="A174" t="s">
        <v>387</v>
      </c>
      <c r="B174" t="s">
        <v>388</v>
      </c>
      <c r="C174" t="s">
        <v>3136</v>
      </c>
      <c r="D174" t="s">
        <v>134</v>
      </c>
      <c r="E174">
        <v>58177.793419649999</v>
      </c>
      <c r="F174">
        <v>1627.35</v>
      </c>
      <c r="G174">
        <v>25.784907202760799</v>
      </c>
      <c r="H174">
        <f>(Table2[[#This Row],[1Y Return vs Nifty]]-AVERAGE(Table2[1Y Return vs Nifty]))/_xlfn.STDEV.P(Table2[1Y Return vs Nifty])</f>
        <v>0.25197921000571361</v>
      </c>
      <c r="I174">
        <v>0.58504990717820804</v>
      </c>
      <c r="J174">
        <f>(Table2[[#This Row],[1M Return vs Nifty]]-AVERAGE(Table2[1M Return vs Nifty]))/_xlfn.STDEV.P(Table2[1M Return vs Nifty])</f>
        <v>0.50964964823813586</v>
      </c>
      <c r="K174">
        <v>-4.7483316980666004</v>
      </c>
      <c r="L174">
        <f>(Table2[[#This Row],[6M Return vs Nifty]]-AVERAGE(Table2[6M Return vs Nifty]))/_xlfn.STDEV.P(Table2[6M Return vs Nifty])</f>
        <v>-0.19175170498944691</v>
      </c>
      <c r="M174">
        <v>6.4351407810490899</v>
      </c>
      <c r="N174">
        <f>(Table2[[#This Row],[1W Return vs Nifty]]-AVERAGE(Table2[1W Return vs Nifty]))/_xlfn.STDEV.P(Table2[1W Return vs Nifty])</f>
        <v>2.2068461799277443</v>
      </c>
      <c r="O174">
        <v>1523.95</v>
      </c>
      <c r="P174">
        <v>1596.3184921392401</v>
      </c>
      <c r="Q174">
        <v>1554.81082421509</v>
      </c>
      <c r="R174">
        <v>69.941655862477702</v>
      </c>
      <c r="S174" s="1">
        <f>(Table2[[#This Row],[Close Price]]-Table2[[#This Row],[20D EMA]])/Table2[[#This Row],[20D EMA]]</f>
        <v>6.7849995078578598E-2</v>
      </c>
      <c r="T174" s="1">
        <f>(Table2[[#This Row],[Close Price]]-Table2[[#This Row],[50D EMA]])/Table2[[#This Row],[50D EMA]]</f>
        <v>1.9439421402162805E-2</v>
      </c>
      <c r="U174" s="1">
        <f>(Table2[[#This Row],[Close Price]]-Table2[[#This Row],[200D EMA]])/Table2[[#This Row],[200D EMA]]</f>
        <v>4.6654663483919126E-2</v>
      </c>
      <c r="V174">
        <v>0.81923722535471399</v>
      </c>
      <c r="W174">
        <v>1515</v>
      </c>
      <c r="X174">
        <v>1637.8</v>
      </c>
      <c r="Y174">
        <v>1406.3</v>
      </c>
      <c r="Z174">
        <v>1637.8</v>
      </c>
      <c r="AA174">
        <v>1392.1</v>
      </c>
      <c r="AB174">
        <v>1637.8</v>
      </c>
      <c r="AC174" s="1">
        <f>(Table2[[#This Row],[Close Price]]/Table2[[#This Row],[Day Low]])-1</f>
        <v>7.4158415841584002E-2</v>
      </c>
      <c r="AD174" s="1">
        <f>(Table2[[#This Row],[Day High]]/Table2[[#This Row],[Close Price]])-1</f>
        <v>6.4214827787507645E-3</v>
      </c>
      <c r="AE174" s="1">
        <f>(Table2[[#This Row],[Close Price]]/Table2[[#This Row],[Current Week Low]])-1</f>
        <v>0.15718552229254068</v>
      </c>
      <c r="AF174" s="1">
        <f>(Table2[[#This Row],[Current Week High]]/Table2[[#This Row],[Close Price]])-1</f>
        <v>6.4214827787507645E-3</v>
      </c>
      <c r="AG174" s="1">
        <f>(Table2[[#This Row],[Close Price]]/Table2[[#This Row],[Current Month Low]])-1</f>
        <v>0.16898929674592345</v>
      </c>
      <c r="AH174" s="1">
        <f>(Table2[[#This Row],[Current Month High]]/Table2[[#This Row],[Close Price]])-1</f>
        <v>6.4214827787507645E-3</v>
      </c>
      <c r="AI174">
        <v>27.108489261683101</v>
      </c>
      <c r="AJ174">
        <v>51.946778711484498</v>
      </c>
      <c r="AK174" t="str">
        <f>IF(AND(Table2[[#This Row],[20D EMA]]&gt;Table2[[#This Row],[50D EMA]],Table2[[#This Row],[50D EMA]]&gt;Table2[[#This Row],[200D EMA]]),"Uptrend","Downtrend/NoTrend")</f>
        <v>Downtrend/NoTrend</v>
      </c>
      <c r="AL174">
        <v>-7.0000000000000007E-2</v>
      </c>
      <c r="AM174" t="s">
        <v>3169</v>
      </c>
      <c r="AN174">
        <v>8.75</v>
      </c>
      <c r="AO174" t="s">
        <v>3170</v>
      </c>
      <c r="AP174">
        <v>0.15746256609308701</v>
      </c>
      <c r="AQ174">
        <f>(Table2[[#This Row],[Sharpe Ratio]]-AVERAGE(Table2[Sharpe Ratio]))/_xlfn.STDEV.P(Table2[Sharpe Ratio])</f>
        <v>1.1613871478733206</v>
      </c>
      <c r="AR1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4">
        <f>_xlfn.RANK.AVG(Table2[[#This Row],[1Y Return vs Nifty Z-Score]],Table2[1Y Return vs Nifty Z-Score])</f>
        <v>228</v>
      </c>
      <c r="AT174">
        <f>_xlfn.RANK.AVG(Table2[[#This Row],[6M Return vs Nifty Z-Score]],Table2[6M Return vs Nifty Z-Score])</f>
        <v>367</v>
      </c>
      <c r="AU174">
        <f>_xlfn.RANK.AVG(Table2[[#This Row],[Sharpe Ratio Z-Score]],Table2[Sharpe Ratio Z-Score])</f>
        <v>90</v>
      </c>
      <c r="AV174">
        <f>(Table2[[#This Row],[Rank 1Y]]+Table2[[#This Row],[Rank 6M]]+Table2[[#This Row],[Rank Sharpe]])/3</f>
        <v>228.33333333333334</v>
      </c>
    </row>
    <row r="175" spans="1:48" hidden="1" x14ac:dyDescent="0.3">
      <c r="A175" t="s">
        <v>1216</v>
      </c>
      <c r="B175" t="s">
        <v>1217</v>
      </c>
      <c r="C175" t="s">
        <v>570</v>
      </c>
      <c r="D175" t="s">
        <v>436</v>
      </c>
      <c r="E175">
        <v>9524.37194886</v>
      </c>
      <c r="F175">
        <v>363.9</v>
      </c>
      <c r="G175">
        <v>41.385981405644699</v>
      </c>
      <c r="H175">
        <f>(Table2[[#This Row],[1Y Return vs Nifty]]-AVERAGE(Table2[1Y Return vs Nifty]))/_xlfn.STDEV.P(Table2[1Y Return vs Nifty])</f>
        <v>0.56401911829037932</v>
      </c>
      <c r="I175">
        <v>1.25447189553113</v>
      </c>
      <c r="J175">
        <f>(Table2[[#This Row],[1M Return vs Nifty]]-AVERAGE(Table2[1M Return vs Nifty]))/_xlfn.STDEV.P(Table2[1M Return vs Nifty])</f>
        <v>0.57580202729307806</v>
      </c>
      <c r="K175">
        <v>-6.2731903777290201</v>
      </c>
      <c r="L175">
        <f>(Table2[[#This Row],[6M Return vs Nifty]]-AVERAGE(Table2[6M Return vs Nifty]))/_xlfn.STDEV.P(Table2[6M Return vs Nifty])</f>
        <v>-0.24266993838106743</v>
      </c>
      <c r="M175">
        <v>1.0460998801153301</v>
      </c>
      <c r="N175">
        <f>(Table2[[#This Row],[1W Return vs Nifty]]-AVERAGE(Table2[1W Return vs Nifty]))/_xlfn.STDEV.P(Table2[1W Return vs Nifty])</f>
        <v>0.90205312500117685</v>
      </c>
      <c r="O175">
        <v>355.88</v>
      </c>
      <c r="P175">
        <v>363.81340001098999</v>
      </c>
      <c r="Q175">
        <v>339.701855009626</v>
      </c>
      <c r="R175">
        <v>57.761965175428202</v>
      </c>
      <c r="S175" s="1">
        <f>(Table2[[#This Row],[Close Price]]-Table2[[#This Row],[20D EMA]])/Table2[[#This Row],[20D EMA]]</f>
        <v>2.2535686186354899E-2</v>
      </c>
      <c r="T175" s="1">
        <f>(Table2[[#This Row],[Close Price]]-Table2[[#This Row],[50D EMA]])/Table2[[#This Row],[50D EMA]]</f>
        <v>2.380340828770103E-4</v>
      </c>
      <c r="U175" s="1">
        <f>(Table2[[#This Row],[Close Price]]-Table2[[#This Row],[200D EMA]])/Table2[[#This Row],[200D EMA]]</f>
        <v>7.1233479103869721E-2</v>
      </c>
      <c r="V175">
        <v>0.63768550220473497</v>
      </c>
      <c r="W175">
        <v>349.45</v>
      </c>
      <c r="X175">
        <v>366</v>
      </c>
      <c r="Y175">
        <v>332.5</v>
      </c>
      <c r="Z175">
        <v>366</v>
      </c>
      <c r="AA175">
        <v>332.5</v>
      </c>
      <c r="AB175">
        <v>385.7</v>
      </c>
      <c r="AC175" s="1">
        <f>(Table2[[#This Row],[Close Price]]/Table2[[#This Row],[Day Low]])-1</f>
        <v>4.1350693947632022E-2</v>
      </c>
      <c r="AD175" s="1">
        <f>(Table2[[#This Row],[Day High]]/Table2[[#This Row],[Close Price]])-1</f>
        <v>5.7708161582852302E-3</v>
      </c>
      <c r="AE175" s="1">
        <f>(Table2[[#This Row],[Close Price]]/Table2[[#This Row],[Current Week Low]])-1</f>
        <v>9.4436090225563873E-2</v>
      </c>
      <c r="AF175" s="1">
        <f>(Table2[[#This Row],[Current Week High]]/Table2[[#This Row],[Close Price]])-1</f>
        <v>5.7708161582852302E-3</v>
      </c>
      <c r="AG175" s="1">
        <f>(Table2[[#This Row],[Close Price]]/Table2[[#This Row],[Current Month Low]])-1</f>
        <v>9.4436090225563873E-2</v>
      </c>
      <c r="AH175" s="1">
        <f>(Table2[[#This Row],[Current Month High]]/Table2[[#This Row],[Close Price]])-1</f>
        <v>5.9906567738389649E-2</v>
      </c>
      <c r="AI175">
        <v>15.7735641659796</v>
      </c>
      <c r="AJ175">
        <v>71.005639097744293</v>
      </c>
      <c r="AK175" t="str">
        <f>IF(AND(Table2[[#This Row],[20D EMA]]&gt;Table2[[#This Row],[50D EMA]],Table2[[#This Row],[50D EMA]]&gt;Table2[[#This Row],[200D EMA]]),"Uptrend","Downtrend/NoTrend")</f>
        <v>Downtrend/NoTrend</v>
      </c>
      <c r="AL175">
        <v>-0.01</v>
      </c>
      <c r="AM175" t="s">
        <v>3169</v>
      </c>
      <c r="AN175">
        <v>0.41</v>
      </c>
      <c r="AO175" t="s">
        <v>3170</v>
      </c>
      <c r="AP175">
        <v>0.13378279898718001</v>
      </c>
      <c r="AQ175">
        <f>(Table2[[#This Row],[Sharpe Ratio]]-AVERAGE(Table2[Sharpe Ratio]))/_xlfn.STDEV.P(Table2[Sharpe Ratio])</f>
        <v>0.88486551858700879</v>
      </c>
      <c r="AR1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5">
        <f>_xlfn.RANK.AVG(Table2[[#This Row],[1Y Return vs Nifty Z-Score]],Table2[1Y Return vs Nifty Z-Score])</f>
        <v>158</v>
      </c>
      <c r="AT175">
        <f>_xlfn.RANK.AVG(Table2[[#This Row],[6M Return vs Nifty Z-Score]],Table2[6M Return vs Nifty Z-Score])</f>
        <v>393</v>
      </c>
      <c r="AU175">
        <f>_xlfn.RANK.AVG(Table2[[#This Row],[Sharpe Ratio Z-Score]],Table2[Sharpe Ratio Z-Score])</f>
        <v>134</v>
      </c>
      <c r="AV175">
        <f>(Table2[[#This Row],[Rank 1Y]]+Table2[[#This Row],[Rank 6M]]+Table2[[#This Row],[Rank Sharpe]])/3</f>
        <v>228.33333333333334</v>
      </c>
    </row>
    <row r="176" spans="1:48" hidden="1" x14ac:dyDescent="0.3">
      <c r="A176" t="s">
        <v>209</v>
      </c>
      <c r="B176" t="s">
        <v>210</v>
      </c>
      <c r="C176" t="s">
        <v>3128</v>
      </c>
      <c r="D176" t="s">
        <v>211</v>
      </c>
      <c r="E176">
        <v>116260.70339204</v>
      </c>
      <c r="F176">
        <v>165.23</v>
      </c>
      <c r="G176">
        <v>67.7321819785884</v>
      </c>
      <c r="H176">
        <f>(Table2[[#This Row],[1Y Return vs Nifty]]-AVERAGE(Table2[1Y Return vs Nifty]))/_xlfn.STDEV.P(Table2[1Y Return vs Nifty])</f>
        <v>1.0909742435285552</v>
      </c>
      <c r="I176">
        <v>-16.463192402163401</v>
      </c>
      <c r="J176">
        <f>(Table2[[#This Row],[1M Return vs Nifty]]-AVERAGE(Table2[1M Return vs Nifty]))/_xlfn.STDEV.P(Table2[1M Return vs Nifty])</f>
        <v>-1.1750601567727779</v>
      </c>
      <c r="K176">
        <v>18.158897748226899</v>
      </c>
      <c r="L176">
        <f>(Table2[[#This Row],[6M Return vs Nifty]]-AVERAGE(Table2[6M Return vs Nifty]))/_xlfn.STDEV.P(Table2[6M Return vs Nifty])</f>
        <v>0.57316878951827821</v>
      </c>
      <c r="M176">
        <v>-4.3904138705925098</v>
      </c>
      <c r="N176">
        <f>(Table2[[#This Row],[1W Return vs Nifty]]-AVERAGE(Table2[1W Return vs Nifty]))/_xlfn.STDEV.P(Table2[1W Return vs Nifty])</f>
        <v>-0.4142340428522488</v>
      </c>
      <c r="O176">
        <v>176.28</v>
      </c>
      <c r="P176">
        <v>185.85560268429299</v>
      </c>
      <c r="Q176">
        <v>166.20733297860201</v>
      </c>
      <c r="R176">
        <v>34.864573658064899</v>
      </c>
      <c r="S176" s="1">
        <f>(Table2[[#This Row],[Close Price]]-Table2[[#This Row],[20D EMA]])/Table2[[#This Row],[20D EMA]]</f>
        <v>-6.268436578171098E-2</v>
      </c>
      <c r="T176" s="1">
        <f>(Table2[[#This Row],[Close Price]]-Table2[[#This Row],[50D EMA]])/Table2[[#This Row],[50D EMA]]</f>
        <v>-0.11097649135350014</v>
      </c>
      <c r="U176" s="1">
        <f>(Table2[[#This Row],[Close Price]]-Table2[[#This Row],[200D EMA]])/Table2[[#This Row],[200D EMA]]</f>
        <v>-5.8802037255952224E-3</v>
      </c>
      <c r="V176">
        <v>1.09458459731264</v>
      </c>
      <c r="W176">
        <v>162.4</v>
      </c>
      <c r="X176">
        <v>166.13</v>
      </c>
      <c r="Y176">
        <v>161</v>
      </c>
      <c r="Z176">
        <v>169.99</v>
      </c>
      <c r="AA176">
        <v>158.80000000000001</v>
      </c>
      <c r="AB176">
        <v>189.74</v>
      </c>
      <c r="AC176" s="1">
        <f>(Table2[[#This Row],[Close Price]]/Table2[[#This Row],[Day Low]])-1</f>
        <v>1.7426108374384075E-2</v>
      </c>
      <c r="AD176" s="1">
        <f>(Table2[[#This Row],[Day High]]/Table2[[#This Row],[Close Price]])-1</f>
        <v>5.4469527325546885E-3</v>
      </c>
      <c r="AE176" s="1">
        <f>(Table2[[#This Row],[Close Price]]/Table2[[#This Row],[Current Week Low]])-1</f>
        <v>2.6273291925465792E-2</v>
      </c>
      <c r="AF176" s="1">
        <f>(Table2[[#This Row],[Current Week High]]/Table2[[#This Row],[Close Price]])-1</f>
        <v>2.8808327785511123E-2</v>
      </c>
      <c r="AG176" s="1">
        <f>(Table2[[#This Row],[Close Price]]/Table2[[#This Row],[Current Month Low]])-1</f>
        <v>4.0491183879093118E-2</v>
      </c>
      <c r="AH176" s="1">
        <f>(Table2[[#This Row],[Current Month High]]/Table2[[#This Row],[Close Price]])-1</f>
        <v>0.14833867941657086</v>
      </c>
      <c r="AI176">
        <v>31.326030381891901</v>
      </c>
      <c r="AJ176">
        <v>90.357142857142804</v>
      </c>
      <c r="AK176" t="str">
        <f>IF(AND(Table2[[#This Row],[20D EMA]]&gt;Table2[[#This Row],[50D EMA]],Table2[[#This Row],[50D EMA]]&gt;Table2[[#This Row],[200D EMA]]),"Uptrend","Downtrend/NoTrend")</f>
        <v>Downtrend/NoTrend</v>
      </c>
      <c r="AL176">
        <v>-0.05</v>
      </c>
      <c r="AM176" t="s">
        <v>3169</v>
      </c>
      <c r="AN176">
        <v>-10.74</v>
      </c>
      <c r="AO176" t="s">
        <v>3169</v>
      </c>
      <c r="AP176">
        <v>2.6166608678761E-2</v>
      </c>
      <c r="AQ176">
        <f>(Table2[[#This Row],[Sharpe Ratio]]-AVERAGE(Table2[Sharpe Ratio]))/_xlfn.STDEV.P(Table2[Sharpe Ratio])</f>
        <v>-0.37182776511705901</v>
      </c>
      <c r="AR1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6">
        <f>_xlfn.RANK.AVG(Table2[[#This Row],[1Y Return vs Nifty Z-Score]],Table2[1Y Return vs Nifty Z-Score])</f>
        <v>90</v>
      </c>
      <c r="AT176">
        <f>_xlfn.RANK.AVG(Table2[[#This Row],[6M Return vs Nifty Z-Score]],Table2[6M Return vs Nifty Z-Score])</f>
        <v>159</v>
      </c>
      <c r="AU176">
        <f>_xlfn.RANK.AVG(Table2[[#This Row],[Sharpe Ratio Z-Score]],Table2[Sharpe Ratio Z-Score])</f>
        <v>437</v>
      </c>
      <c r="AV176">
        <f>(Table2[[#This Row],[Rank 1Y]]+Table2[[#This Row],[Rank 6M]]+Table2[[#This Row],[Rank Sharpe]])/3</f>
        <v>228.66666666666666</v>
      </c>
    </row>
    <row r="177" spans="1:48" x14ac:dyDescent="0.3">
      <c r="A177" t="s">
        <v>762</v>
      </c>
      <c r="B177" t="s">
        <v>763</v>
      </c>
      <c r="C177" t="s">
        <v>3127</v>
      </c>
      <c r="D177" t="s">
        <v>248</v>
      </c>
      <c r="E177">
        <v>21529.465554300001</v>
      </c>
      <c r="F177">
        <v>432.3</v>
      </c>
      <c r="G177">
        <v>7.4364010081232701</v>
      </c>
      <c r="H177">
        <f>(Table2[[#This Row],[1Y Return vs Nifty]]-AVERAGE(Table2[1Y Return vs Nifty]))/_xlfn.STDEV.P(Table2[1Y Return vs Nifty])</f>
        <v>-0.11501258271820974</v>
      </c>
      <c r="I177">
        <v>2.5422484533520899</v>
      </c>
      <c r="J177">
        <f>(Table2[[#This Row],[1M Return vs Nifty]]-AVERAGE(Table2[1M Return vs Nifty]))/_xlfn.STDEV.P(Table2[1M Return vs Nifty])</f>
        <v>0.70306029558008953</v>
      </c>
      <c r="K177">
        <v>15.8430008223917</v>
      </c>
      <c r="L177">
        <f>(Table2[[#This Row],[6M Return vs Nifty]]-AVERAGE(Table2[6M Return vs Nifty]))/_xlfn.STDEV.P(Table2[6M Return vs Nifty])</f>
        <v>0.49583612797175425</v>
      </c>
      <c r="M177">
        <v>-2.2528679720257299</v>
      </c>
      <c r="N177">
        <f>(Table2[[#This Row],[1W Return vs Nifty]]-AVERAGE(Table2[1W Return vs Nifty]))/_xlfn.STDEV.P(Table2[1W Return vs Nifty])</f>
        <v>0.10330796402942899</v>
      </c>
      <c r="O177">
        <v>432.55</v>
      </c>
      <c r="P177">
        <v>423.38563021191902</v>
      </c>
      <c r="Q177">
        <v>395.34628865578202</v>
      </c>
      <c r="R177">
        <v>48.1201804910554</v>
      </c>
      <c r="S177" s="1">
        <f>(Table2[[#This Row],[Close Price]]-Table2[[#This Row],[20D EMA]])/Table2[[#This Row],[20D EMA]]</f>
        <v>-5.779678649867067E-4</v>
      </c>
      <c r="T177" s="1">
        <f>(Table2[[#This Row],[Close Price]]-Table2[[#This Row],[50D EMA]])/Table2[[#This Row],[50D EMA]]</f>
        <v>2.1054965383730764E-2</v>
      </c>
      <c r="U177" s="1">
        <f>(Table2[[#This Row],[Close Price]]-Table2[[#This Row],[200D EMA]])/Table2[[#This Row],[200D EMA]]</f>
        <v>9.3471754774439406E-2</v>
      </c>
      <c r="V177">
        <v>0.61655228842585896</v>
      </c>
      <c r="W177">
        <v>428</v>
      </c>
      <c r="X177">
        <v>434.6</v>
      </c>
      <c r="Y177">
        <v>426</v>
      </c>
      <c r="Z177">
        <v>440.5</v>
      </c>
      <c r="AA177">
        <v>426</v>
      </c>
      <c r="AB177">
        <v>452.85</v>
      </c>
      <c r="AC177" s="1">
        <f>(Table2[[#This Row],[Close Price]]/Table2[[#This Row],[Day Low]])-1</f>
        <v>1.0046728971962571E-2</v>
      </c>
      <c r="AD177" s="1">
        <f>(Table2[[#This Row],[Day High]]/Table2[[#This Row],[Close Price]])-1</f>
        <v>5.3203793661809051E-3</v>
      </c>
      <c r="AE177" s="1">
        <f>(Table2[[#This Row],[Close Price]]/Table2[[#This Row],[Current Week Low]])-1</f>
        <v>1.4788732394366289E-2</v>
      </c>
      <c r="AF177" s="1">
        <f>(Table2[[#This Row],[Current Week High]]/Table2[[#This Row],[Close Price]])-1</f>
        <v>1.896830904464486E-2</v>
      </c>
      <c r="AG177" s="1">
        <f>(Table2[[#This Row],[Close Price]]/Table2[[#This Row],[Current Month Low]])-1</f>
        <v>1.4788732394366289E-2</v>
      </c>
      <c r="AH177" s="1">
        <f>(Table2[[#This Row],[Current Month High]]/Table2[[#This Row],[Close Price]])-1</f>
        <v>4.7536433032616232E-2</v>
      </c>
      <c r="AI177">
        <v>29.077029840388601</v>
      </c>
      <c r="AJ177">
        <v>38.958534233365398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0.13</v>
      </c>
      <c r="AM177" t="s">
        <v>3170</v>
      </c>
      <c r="AN177">
        <v>-1.5</v>
      </c>
      <c r="AO177" t="s">
        <v>3169</v>
      </c>
      <c r="AP177">
        <v>0.11627749247470399</v>
      </c>
      <c r="AQ177">
        <f>(Table2[[#This Row],[Sharpe Ratio]]-AVERAGE(Table2[Sharpe Ratio]))/_xlfn.STDEV.P(Table2[Sharpe Ratio])</f>
        <v>0.68044645245613233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1.8676382573191954</v>
      </c>
      <c r="AS177">
        <f>_xlfn.RANK.AVG(Table2[[#This Row],[1Y Return vs Nifty Z-Score]],Table2[1Y Return vs Nifty Z-Score])</f>
        <v>335</v>
      </c>
      <c r="AT177">
        <f>_xlfn.RANK.AVG(Table2[[#This Row],[6M Return vs Nifty Z-Score]],Table2[6M Return vs Nifty Z-Score])</f>
        <v>177</v>
      </c>
      <c r="AU177">
        <f>_xlfn.RANK.AVG(Table2[[#This Row],[Sharpe Ratio Z-Score]],Table2[Sharpe Ratio Z-Score])</f>
        <v>175</v>
      </c>
      <c r="AV177">
        <f>(Table2[[#This Row],[Rank 1Y]]+Table2[[#This Row],[Rank 6M]]+Table2[[#This Row],[Rank Sharpe]])/3</f>
        <v>229</v>
      </c>
    </row>
    <row r="178" spans="1:48" x14ac:dyDescent="0.3">
      <c r="A178" t="s">
        <v>875</v>
      </c>
      <c r="B178" t="s">
        <v>876</v>
      </c>
      <c r="C178" t="s">
        <v>3123</v>
      </c>
      <c r="D178" t="s">
        <v>208</v>
      </c>
      <c r="E178">
        <v>16603.01442535</v>
      </c>
      <c r="F178">
        <v>1301.75</v>
      </c>
      <c r="G178">
        <v>45.661288585856298</v>
      </c>
      <c r="H178">
        <f>(Table2[[#This Row],[1Y Return vs Nifty]]-AVERAGE(Table2[1Y Return vs Nifty]))/_xlfn.STDEV.P(Table2[1Y Return vs Nifty])</f>
        <v>0.64953031085655488</v>
      </c>
      <c r="I178">
        <v>3.9243953739144302</v>
      </c>
      <c r="J178">
        <f>(Table2[[#This Row],[1M Return vs Nifty]]-AVERAGE(Table2[1M Return vs Nifty]))/_xlfn.STDEV.P(Table2[1M Return vs Nifty])</f>
        <v>0.83964425695193734</v>
      </c>
      <c r="K178">
        <v>34.533119180478202</v>
      </c>
      <c r="L178">
        <f>(Table2[[#This Row],[6M Return vs Nifty]]-AVERAGE(Table2[6M Return vs Nifty]))/_xlfn.STDEV.P(Table2[6M Return vs Nifty])</f>
        <v>1.1199384276581388</v>
      </c>
      <c r="M178">
        <v>-1.5529945952170301</v>
      </c>
      <c r="N178">
        <f>(Table2[[#This Row],[1W Return vs Nifty]]-AVERAGE(Table2[1W Return vs Nifty]))/_xlfn.STDEV.P(Table2[1W Return vs Nifty])</f>
        <v>0.27276110758040251</v>
      </c>
      <c r="O178">
        <v>1291.23</v>
      </c>
      <c r="P178">
        <v>1254.2049712998801</v>
      </c>
      <c r="Q178">
        <v>1082.0951116722699</v>
      </c>
      <c r="R178">
        <v>51.472400308632103</v>
      </c>
      <c r="S178" s="1">
        <f>(Table2[[#This Row],[Close Price]]-Table2[[#This Row],[20D EMA]])/Table2[[#This Row],[20D EMA]]</f>
        <v>8.1472704320686342E-3</v>
      </c>
      <c r="T178" s="1">
        <f>(Table2[[#This Row],[Close Price]]-Table2[[#This Row],[50D EMA]])/Table2[[#This Row],[50D EMA]]</f>
        <v>3.7908499637697518E-2</v>
      </c>
      <c r="U178" s="1">
        <f>(Table2[[#This Row],[Close Price]]-Table2[[#This Row],[200D EMA]])/Table2[[#This Row],[200D EMA]]</f>
        <v>0.20299037114055102</v>
      </c>
      <c r="V178">
        <v>0.62042385583195903</v>
      </c>
      <c r="W178">
        <v>1291</v>
      </c>
      <c r="X178">
        <v>1325</v>
      </c>
      <c r="Y178">
        <v>1257.95</v>
      </c>
      <c r="Z178">
        <v>1325</v>
      </c>
      <c r="AA178">
        <v>1253.8499999999999</v>
      </c>
      <c r="AB178">
        <v>1400</v>
      </c>
      <c r="AC178" s="1">
        <f>(Table2[[#This Row],[Close Price]]/Table2[[#This Row],[Day Low]])-1</f>
        <v>8.3268783888459375E-3</v>
      </c>
      <c r="AD178" s="1">
        <f>(Table2[[#This Row],[Day High]]/Table2[[#This Row],[Close Price]])-1</f>
        <v>1.7860572306510392E-2</v>
      </c>
      <c r="AE178" s="1">
        <f>(Table2[[#This Row],[Close Price]]/Table2[[#This Row],[Current Week Low]])-1</f>
        <v>3.4818553996581736E-2</v>
      </c>
      <c r="AF178" s="1">
        <f>(Table2[[#This Row],[Current Week High]]/Table2[[#This Row],[Close Price]])-1</f>
        <v>1.7860572306510392E-2</v>
      </c>
      <c r="AG178" s="1">
        <f>(Table2[[#This Row],[Close Price]]/Table2[[#This Row],[Current Month Low]])-1</f>
        <v>3.820233680264784E-2</v>
      </c>
      <c r="AH178" s="1">
        <f>(Table2[[#This Row],[Current Month High]]/Table2[[#This Row],[Close Price]])-1</f>
        <v>7.5475321682350716E-2</v>
      </c>
      <c r="AI178">
        <v>7.5475321682350698</v>
      </c>
      <c r="AJ178">
        <v>67.902747323616595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0.12</v>
      </c>
      <c r="AM178" t="s">
        <v>3170</v>
      </c>
      <c r="AN178">
        <v>-2.27</v>
      </c>
      <c r="AO178" t="s">
        <v>3169</v>
      </c>
      <c r="AP178">
        <v>1.5260415246199E-2</v>
      </c>
      <c r="AQ178">
        <f>(Table2[[#This Row],[Sharpe Ratio]]-AVERAGE(Table2[Sharpe Ratio]))/_xlfn.STDEV.P(Table2[Sharpe Ratio])</f>
        <v>-0.49918536807808722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2.3826887349689461</v>
      </c>
      <c r="AS178">
        <f>_xlfn.RANK.AVG(Table2[[#This Row],[1Y Return vs Nifty Z-Score]],Table2[1Y Return vs Nifty Z-Score])</f>
        <v>136</v>
      </c>
      <c r="AT178">
        <f>_xlfn.RANK.AVG(Table2[[#This Row],[6M Return vs Nifty Z-Score]],Table2[6M Return vs Nifty Z-Score])</f>
        <v>82</v>
      </c>
      <c r="AU178">
        <f>_xlfn.RANK.AVG(Table2[[#This Row],[Sharpe Ratio Z-Score]],Table2[Sharpe Ratio Z-Score])</f>
        <v>469</v>
      </c>
      <c r="AV178">
        <f>(Table2[[#This Row],[Rank 1Y]]+Table2[[#This Row],[Rank 6M]]+Table2[[#This Row],[Rank Sharpe]])/3</f>
        <v>229</v>
      </c>
    </row>
    <row r="179" spans="1:48" x14ac:dyDescent="0.3">
      <c r="A179" t="s">
        <v>815</v>
      </c>
      <c r="B179" t="s">
        <v>816</v>
      </c>
      <c r="C179" t="s">
        <v>3123</v>
      </c>
      <c r="D179" t="s">
        <v>394</v>
      </c>
      <c r="E179">
        <v>18319.318167469999</v>
      </c>
      <c r="F179">
        <v>1066.7</v>
      </c>
      <c r="G179">
        <v>77.321041100162603</v>
      </c>
      <c r="H179">
        <f>(Table2[[#This Row],[1Y Return vs Nifty]]-AVERAGE(Table2[1Y Return vs Nifty]))/_xlfn.STDEV.P(Table2[1Y Return vs Nifty])</f>
        <v>1.2827627500082883</v>
      </c>
      <c r="I179">
        <v>1.5044812930081799</v>
      </c>
      <c r="J179">
        <f>(Table2[[#This Row],[1M Return vs Nifty]]-AVERAGE(Table2[1M Return vs Nifty]))/_xlfn.STDEV.P(Table2[1M Return vs Nifty])</f>
        <v>0.60050799261383514</v>
      </c>
      <c r="K179">
        <v>35.9030714377705</v>
      </c>
      <c r="L179">
        <f>(Table2[[#This Row],[6M Return vs Nifty]]-AVERAGE(Table2[6M Return vs Nifty]))/_xlfn.STDEV.P(Table2[6M Return vs Nifty])</f>
        <v>1.1656840103160866</v>
      </c>
      <c r="M179">
        <v>3.4106772210085001</v>
      </c>
      <c r="N179">
        <f>(Table2[[#This Row],[1W Return vs Nifty]]-AVERAGE(Table2[1W Return vs Nifty]))/_xlfn.STDEV.P(Table2[1W Return vs Nifty])</f>
        <v>1.4745639203264733</v>
      </c>
      <c r="O179">
        <v>1013.59</v>
      </c>
      <c r="P179">
        <v>1005.19616856962</v>
      </c>
      <c r="Q179">
        <v>838.36385875280496</v>
      </c>
      <c r="R179">
        <v>67.331713402841999</v>
      </c>
      <c r="S179" s="1">
        <f>(Table2[[#This Row],[Close Price]]-Table2[[#This Row],[20D EMA]])/Table2[[#This Row],[20D EMA]]</f>
        <v>5.2397912370879755E-2</v>
      </c>
      <c r="T179" s="1">
        <f>(Table2[[#This Row],[Close Price]]-Table2[[#This Row],[50D EMA]])/Table2[[#This Row],[50D EMA]]</f>
        <v>6.11858991841355E-2</v>
      </c>
      <c r="U179" s="1">
        <f>(Table2[[#This Row],[Close Price]]-Table2[[#This Row],[200D EMA]])/Table2[[#This Row],[200D EMA]]</f>
        <v>0.27235923741617413</v>
      </c>
      <c r="V179">
        <v>0.48520063038958799</v>
      </c>
      <c r="W179">
        <v>1024.1500000000001</v>
      </c>
      <c r="X179">
        <v>1084.5</v>
      </c>
      <c r="Y179">
        <v>969.4</v>
      </c>
      <c r="Z179">
        <v>1084.5</v>
      </c>
      <c r="AA179">
        <v>956.6</v>
      </c>
      <c r="AB179">
        <v>1084.5</v>
      </c>
      <c r="AC179" s="1">
        <f>(Table2[[#This Row],[Close Price]]/Table2[[#This Row],[Day Low]])-1</f>
        <v>4.1546648440169864E-2</v>
      </c>
      <c r="AD179" s="1">
        <f>(Table2[[#This Row],[Day High]]/Table2[[#This Row],[Close Price]])-1</f>
        <v>1.6686978531920804E-2</v>
      </c>
      <c r="AE179" s="1">
        <f>(Table2[[#This Row],[Close Price]]/Table2[[#This Row],[Current Week Low]])-1</f>
        <v>0.10037136373014244</v>
      </c>
      <c r="AF179" s="1">
        <f>(Table2[[#This Row],[Current Week High]]/Table2[[#This Row],[Close Price]])-1</f>
        <v>1.6686978531920804E-2</v>
      </c>
      <c r="AG179" s="1">
        <f>(Table2[[#This Row],[Close Price]]/Table2[[#This Row],[Current Month Low]])-1</f>
        <v>0.11509512858038895</v>
      </c>
      <c r="AH179" s="1">
        <f>(Table2[[#This Row],[Current Month High]]/Table2[[#This Row],[Close Price]])-1</f>
        <v>1.6686978531920804E-2</v>
      </c>
      <c r="AI179">
        <v>11.4652667104153</v>
      </c>
      <c r="AJ179">
        <v>133.797260273972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7.0000000000000007E-2</v>
      </c>
      <c r="AM179" t="s">
        <v>3170</v>
      </c>
      <c r="AN179">
        <v>5.66</v>
      </c>
      <c r="AO179" t="s">
        <v>3170</v>
      </c>
      <c r="AQ179">
        <f>(Table2[[#This Row],[Sharpe Ratio]]-AVERAGE(Table2[Sharpe Ratio]))/_xlfn.STDEV.P(Table2[Sharpe Ratio])</f>
        <v>-0.67738960752822819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3.8461290657364557</v>
      </c>
      <c r="AS179">
        <f>_xlfn.RANK.AVG(Table2[[#This Row],[1Y Return vs Nifty Z-Score]],Table2[1Y Return vs Nifty Z-Score])</f>
        <v>72</v>
      </c>
      <c r="AT179">
        <f>_xlfn.RANK.AVG(Table2[[#This Row],[6M Return vs Nifty Z-Score]],Table2[6M Return vs Nifty Z-Score])</f>
        <v>77</v>
      </c>
      <c r="AU179">
        <f>_xlfn.RANK.AVG(Table2[[#This Row],[Sharpe Ratio Z-Score]],Table2[Sharpe Ratio Z-Score])</f>
        <v>541</v>
      </c>
      <c r="AV179">
        <f>(Table2[[#This Row],[Rank 1Y]]+Table2[[#This Row],[Rank 6M]]+Table2[[#This Row],[Rank Sharpe]])/3</f>
        <v>230</v>
      </c>
    </row>
    <row r="180" spans="1:48" x14ac:dyDescent="0.3">
      <c r="A180" t="s">
        <v>481</v>
      </c>
      <c r="B180" t="s">
        <v>482</v>
      </c>
      <c r="C180" t="s">
        <v>3123</v>
      </c>
      <c r="D180" t="s">
        <v>208</v>
      </c>
      <c r="E180">
        <v>43015.723135439999</v>
      </c>
      <c r="F180">
        <v>679.2</v>
      </c>
      <c r="G180">
        <v>44.2320269457027</v>
      </c>
      <c r="H180">
        <f>(Table2[[#This Row],[1Y Return vs Nifty]]-AVERAGE(Table2[1Y Return vs Nifty]))/_xlfn.STDEV.P(Table2[1Y Return vs Nifty])</f>
        <v>0.62094339015426903</v>
      </c>
      <c r="I180">
        <v>-1.5314396316482599</v>
      </c>
      <c r="J180">
        <f>(Table2[[#This Row],[1M Return vs Nifty]]-AVERAGE(Table2[1M Return vs Nifty]))/_xlfn.STDEV.P(Table2[1M Return vs Nifty])</f>
        <v>0.30049784164337845</v>
      </c>
      <c r="K180">
        <v>8.6644589211289098</v>
      </c>
      <c r="L180">
        <f>(Table2[[#This Row],[6M Return vs Nifty]]-AVERAGE(Table2[6M Return vs Nifty]))/_xlfn.STDEV.P(Table2[6M Return vs Nifty])</f>
        <v>0.25612953954157502</v>
      </c>
      <c r="M180">
        <v>-1.2422246465781199</v>
      </c>
      <c r="N180">
        <f>(Table2[[#This Row],[1W Return vs Nifty]]-AVERAGE(Table2[1W Return vs Nifty]))/_xlfn.STDEV.P(Table2[1W Return vs Nifty])</f>
        <v>0.34800463942921006</v>
      </c>
      <c r="O180">
        <v>688.81</v>
      </c>
      <c r="P180">
        <v>683.43520791449203</v>
      </c>
      <c r="Q180">
        <v>609.772348495497</v>
      </c>
      <c r="R180">
        <v>43.634391813654297</v>
      </c>
      <c r="S180" s="1">
        <f>(Table2[[#This Row],[Close Price]]-Table2[[#This Row],[20D EMA]])/Table2[[#This Row],[20D EMA]]</f>
        <v>-1.3951597682960323E-2</v>
      </c>
      <c r="T180" s="1">
        <f>(Table2[[#This Row],[Close Price]]-Table2[[#This Row],[50D EMA]])/Table2[[#This Row],[50D EMA]]</f>
        <v>-6.1969413712468085E-3</v>
      </c>
      <c r="U180" s="1">
        <f>(Table2[[#This Row],[Close Price]]-Table2[[#This Row],[200D EMA]])/Table2[[#This Row],[200D EMA]]</f>
        <v>0.11385831396881675</v>
      </c>
      <c r="V180">
        <v>0.662445430754801</v>
      </c>
      <c r="W180">
        <v>674.2</v>
      </c>
      <c r="X180">
        <v>686</v>
      </c>
      <c r="Y180">
        <v>660.9</v>
      </c>
      <c r="Z180">
        <v>702</v>
      </c>
      <c r="AA180">
        <v>660.9</v>
      </c>
      <c r="AB180">
        <v>745</v>
      </c>
      <c r="AC180" s="1">
        <f>(Table2[[#This Row],[Close Price]]/Table2[[#This Row],[Day Low]])-1</f>
        <v>7.4161969741917133E-3</v>
      </c>
      <c r="AD180" s="1">
        <f>(Table2[[#This Row],[Day High]]/Table2[[#This Row],[Close Price]])-1</f>
        <v>1.0011778563015161E-2</v>
      </c>
      <c r="AE180" s="1">
        <f>(Table2[[#This Row],[Close Price]]/Table2[[#This Row],[Current Week Low]])-1</f>
        <v>2.7689514298683715E-2</v>
      </c>
      <c r="AF180" s="1">
        <f>(Table2[[#This Row],[Current Week High]]/Table2[[#This Row],[Close Price]])-1</f>
        <v>3.3568904593639592E-2</v>
      </c>
      <c r="AG180" s="1">
        <f>(Table2[[#This Row],[Close Price]]/Table2[[#This Row],[Current Month Low]])-1</f>
        <v>2.7689514298683715E-2</v>
      </c>
      <c r="AH180" s="1">
        <f>(Table2[[#This Row],[Current Month High]]/Table2[[#This Row],[Close Price]])-1</f>
        <v>9.6878680800942307E-2</v>
      </c>
      <c r="AI180">
        <v>10.2179034157832</v>
      </c>
      <c r="AJ180">
        <v>68.556892914753703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0</v>
      </c>
      <c r="AM180" t="s">
        <v>3168</v>
      </c>
      <c r="AN180">
        <v>-3.41</v>
      </c>
      <c r="AO180" t="s">
        <v>3169</v>
      </c>
      <c r="AP180">
        <v>6.8457251335152E-2</v>
      </c>
      <c r="AQ180">
        <f>(Table2[[#This Row],[Sharpe Ratio]]-AVERAGE(Table2[Sharpe Ratio]))/_xlfn.STDEV.P(Table2[Sharpe Ratio])</f>
        <v>0.12202326638203309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1.6475986771504656</v>
      </c>
      <c r="AS180">
        <f>_xlfn.RANK.AVG(Table2[[#This Row],[1Y Return vs Nifty Z-Score]],Table2[1Y Return vs Nifty Z-Score])</f>
        <v>145</v>
      </c>
      <c r="AT180">
        <f>_xlfn.RANK.AVG(Table2[[#This Row],[6M Return vs Nifty Z-Score]],Table2[6M Return vs Nifty Z-Score])</f>
        <v>233</v>
      </c>
      <c r="AU180">
        <f>_xlfn.RANK.AVG(Table2[[#This Row],[Sharpe Ratio Z-Score]],Table2[Sharpe Ratio Z-Score])</f>
        <v>316</v>
      </c>
      <c r="AV180">
        <f>(Table2[[#This Row],[Rank 1Y]]+Table2[[#This Row],[Rank 6M]]+Table2[[#This Row],[Rank Sharpe]])/3</f>
        <v>231.33333333333334</v>
      </c>
    </row>
    <row r="181" spans="1:48" hidden="1" x14ac:dyDescent="0.3">
      <c r="A181" t="s">
        <v>978</v>
      </c>
      <c r="B181" t="s">
        <v>979</v>
      </c>
      <c r="C181" t="s">
        <v>3132</v>
      </c>
      <c r="D181" t="s">
        <v>48</v>
      </c>
      <c r="E181">
        <v>14322.715816960001</v>
      </c>
      <c r="F181">
        <v>779.2</v>
      </c>
      <c r="G181">
        <v>-4.1758213986070896</v>
      </c>
      <c r="H181">
        <f>(Table2[[#This Row],[1Y Return vs Nifty]]-AVERAGE(Table2[1Y Return vs Nifty]))/_xlfn.STDEV.P(Table2[1Y Return vs Nifty])</f>
        <v>-0.3472707444098882</v>
      </c>
      <c r="I181">
        <v>-9.7704764684433201</v>
      </c>
      <c r="J181">
        <f>(Table2[[#This Row],[1M Return vs Nifty]]-AVERAGE(Table2[1M Return vs Nifty]))/_xlfn.STDEV.P(Table2[1M Return vs Nifty])</f>
        <v>-0.5136849867640384</v>
      </c>
      <c r="K181">
        <v>42.624456995181497</v>
      </c>
      <c r="L181">
        <f>(Table2[[#This Row],[6M Return vs Nifty]]-AVERAGE(Table2[6M Return vs Nifty]))/_xlfn.STDEV.P(Table2[6M Return vs Nifty])</f>
        <v>1.3901251884343682</v>
      </c>
      <c r="M181">
        <v>-3.6930643471560298</v>
      </c>
      <c r="N181">
        <f>(Table2[[#This Row],[1W Return vs Nifty]]-AVERAGE(Table2[1W Return vs Nifty]))/_xlfn.STDEV.P(Table2[1W Return vs Nifty])</f>
        <v>-0.24539197396414433</v>
      </c>
      <c r="O181">
        <v>718.22</v>
      </c>
      <c r="P181">
        <v>728.59781919561999</v>
      </c>
      <c r="Q181">
        <v>659.64671110216602</v>
      </c>
      <c r="R181">
        <v>70.454808613721198</v>
      </c>
      <c r="S181" s="1">
        <f>(Table2[[#This Row],[Close Price]]-Table2[[#This Row],[20D EMA]])/Table2[[#This Row],[20D EMA]]</f>
        <v>8.4904346857508861E-2</v>
      </c>
      <c r="T181" s="1">
        <f>(Table2[[#This Row],[Close Price]]-Table2[[#This Row],[50D EMA]])/Table2[[#This Row],[50D EMA]]</f>
        <v>6.9451457952818776E-2</v>
      </c>
      <c r="U181" s="1">
        <f>(Table2[[#This Row],[Close Price]]-Table2[[#This Row],[200D EMA]])/Table2[[#This Row],[200D EMA]]</f>
        <v>0.18123836121016848</v>
      </c>
      <c r="V181">
        <v>1.1117355411471499</v>
      </c>
      <c r="W181">
        <v>670.3</v>
      </c>
      <c r="X181">
        <v>804</v>
      </c>
      <c r="Y181">
        <v>670.3</v>
      </c>
      <c r="Z181">
        <v>804</v>
      </c>
      <c r="AA181">
        <v>665.55</v>
      </c>
      <c r="AB181">
        <v>804</v>
      </c>
      <c r="AC181" s="1">
        <f>(Table2[[#This Row],[Close Price]]/Table2[[#This Row],[Day Low]])-1</f>
        <v>0.16246456810383436</v>
      </c>
      <c r="AD181" s="1">
        <f>(Table2[[#This Row],[Day High]]/Table2[[#This Row],[Close Price]])-1</f>
        <v>3.1827515400410622E-2</v>
      </c>
      <c r="AE181" s="1">
        <f>(Table2[[#This Row],[Close Price]]/Table2[[#This Row],[Current Week Low]])-1</f>
        <v>0.16246456810383436</v>
      </c>
      <c r="AF181" s="1">
        <f>(Table2[[#This Row],[Current Week High]]/Table2[[#This Row],[Close Price]])-1</f>
        <v>3.1827515400410622E-2</v>
      </c>
      <c r="AG181" s="1">
        <f>(Table2[[#This Row],[Close Price]]/Table2[[#This Row],[Current Month Low]])-1</f>
        <v>0.1707610247164002</v>
      </c>
      <c r="AH181" s="1">
        <f>(Table2[[#This Row],[Current Month High]]/Table2[[#This Row],[Close Price]])-1</f>
        <v>3.1827515400410622E-2</v>
      </c>
      <c r="AI181">
        <v>6.0959958932238196</v>
      </c>
      <c r="AJ181">
        <v>73.928571428571402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0.13</v>
      </c>
      <c r="AM181" t="s">
        <v>3170</v>
      </c>
      <c r="AN181">
        <v>9.66</v>
      </c>
      <c r="AO181" t="s">
        <v>3170</v>
      </c>
      <c r="AP181">
        <v>0.10445106729692601</v>
      </c>
      <c r="AQ181">
        <f>(Table2[[#This Row],[Sharpe Ratio]]-AVERAGE(Table2[Sharpe Ratio]))/_xlfn.STDEV.P(Table2[Sharpe Ratio])</f>
        <v>0.5423427986420688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420</v>
      </c>
      <c r="AT181">
        <f>_xlfn.RANK.AVG(Table2[[#This Row],[6M Return vs Nifty Z-Score]],Table2[6M Return vs Nifty Z-Score])</f>
        <v>60</v>
      </c>
      <c r="AU181">
        <f>_xlfn.RANK.AVG(Table2[[#This Row],[Sharpe Ratio Z-Score]],Table2[Sharpe Ratio Z-Score])</f>
        <v>215</v>
      </c>
      <c r="AV181">
        <f>(Table2[[#This Row],[Rank 1Y]]+Table2[[#This Row],[Rank 6M]]+Table2[[#This Row],[Rank Sharpe]])/3</f>
        <v>231.66666666666666</v>
      </c>
    </row>
    <row r="182" spans="1:48" hidden="1" x14ac:dyDescent="0.3">
      <c r="A182" t="s">
        <v>1391</v>
      </c>
      <c r="B182" t="s">
        <v>1392</v>
      </c>
      <c r="C182" t="s">
        <v>3135</v>
      </c>
      <c r="D182" t="s">
        <v>114</v>
      </c>
      <c r="E182">
        <v>7612.0577891599996</v>
      </c>
      <c r="F182">
        <v>3845.05</v>
      </c>
      <c r="G182">
        <v>86.473635024264794</v>
      </c>
      <c r="H182">
        <f>(Table2[[#This Row],[1Y Return vs Nifty]]-AVERAGE(Table2[1Y Return vs Nifty]))/_xlfn.STDEV.P(Table2[1Y Return vs Nifty])</f>
        <v>1.4658254373273258</v>
      </c>
      <c r="I182">
        <v>-14.135348022487101</v>
      </c>
      <c r="J182">
        <f>(Table2[[#This Row],[1M Return vs Nifty]]-AVERAGE(Table2[1M Return vs Nifty]))/_xlfn.STDEV.P(Table2[1M Return vs Nifty])</f>
        <v>-0.94502223381157691</v>
      </c>
      <c r="K182">
        <v>64.8841203136339</v>
      </c>
      <c r="L182">
        <f>(Table2[[#This Row],[6M Return vs Nifty]]-AVERAGE(Table2[6M Return vs Nifty]))/_xlfn.STDEV.P(Table2[6M Return vs Nifty])</f>
        <v>2.1334220900979219</v>
      </c>
      <c r="M182">
        <v>-1.54608150113388</v>
      </c>
      <c r="N182">
        <f>(Table2[[#This Row],[1W Return vs Nifty]]-AVERAGE(Table2[1W Return vs Nifty]))/_xlfn.STDEV.P(Table2[1W Return vs Nifty])</f>
        <v>0.27443490395967757</v>
      </c>
      <c r="O182">
        <v>3917.24</v>
      </c>
      <c r="P182">
        <v>3954.3350322688202</v>
      </c>
      <c r="Q182">
        <v>3239.1344097403498</v>
      </c>
      <c r="R182">
        <v>50.3282955429436</v>
      </c>
      <c r="S182" s="1">
        <f>(Table2[[#This Row],[Close Price]]-Table2[[#This Row],[20D EMA]])/Table2[[#This Row],[20D EMA]]</f>
        <v>-1.8428791700278665E-2</v>
      </c>
      <c r="T182" s="1">
        <f>(Table2[[#This Row],[Close Price]]-Table2[[#This Row],[50D EMA]])/Table2[[#This Row],[50D EMA]]</f>
        <v>-2.7636766074956774E-2</v>
      </c>
      <c r="U182" s="1">
        <f>(Table2[[#This Row],[Close Price]]-Table2[[#This Row],[200D EMA]])/Table2[[#This Row],[200D EMA]]</f>
        <v>0.18706095938396725</v>
      </c>
      <c r="V182">
        <v>1.05609343290367</v>
      </c>
      <c r="W182">
        <v>3592.75</v>
      </c>
      <c r="X182">
        <v>3874.05</v>
      </c>
      <c r="Y182">
        <v>3389.05</v>
      </c>
      <c r="Z182">
        <v>3874.05</v>
      </c>
      <c r="AA182">
        <v>3389.05</v>
      </c>
      <c r="AB182">
        <v>4475.95</v>
      </c>
      <c r="AC182" s="1">
        <f>(Table2[[#This Row],[Close Price]]/Table2[[#This Row],[Day Low]])-1</f>
        <v>7.0224758193584425E-2</v>
      </c>
      <c r="AD182" s="1">
        <f>(Table2[[#This Row],[Day High]]/Table2[[#This Row],[Close Price]])-1</f>
        <v>7.5421646012405752E-3</v>
      </c>
      <c r="AE182" s="1">
        <f>(Table2[[#This Row],[Close Price]]/Table2[[#This Row],[Current Week Low]])-1</f>
        <v>0.13455098036322855</v>
      </c>
      <c r="AF182" s="1">
        <f>(Table2[[#This Row],[Current Week High]]/Table2[[#This Row],[Close Price]])-1</f>
        <v>7.5421646012405752E-3</v>
      </c>
      <c r="AG182" s="1">
        <f>(Table2[[#This Row],[Close Price]]/Table2[[#This Row],[Current Month Low]])-1</f>
        <v>0.13455098036322855</v>
      </c>
      <c r="AH182" s="1">
        <f>(Table2[[#This Row],[Current Month High]]/Table2[[#This Row],[Close Price]])-1</f>
        <v>0.16408109127319537</v>
      </c>
      <c r="AI182">
        <v>17.5537379227838</v>
      </c>
      <c r="AJ182">
        <v>124.751578209025</v>
      </c>
      <c r="AK182" t="str">
        <f>IF(AND(Table2[[#This Row],[20D EMA]]&gt;Table2[[#This Row],[50D EMA]],Table2[[#This Row],[50D EMA]]&gt;Table2[[#This Row],[200D EMA]]),"Uptrend","Downtrend/NoTrend")</f>
        <v>Downtrend/NoTrend</v>
      </c>
      <c r="AL182">
        <v>0.13</v>
      </c>
      <c r="AM182" t="s">
        <v>3170</v>
      </c>
      <c r="AN182">
        <v>-8.33</v>
      </c>
      <c r="AO182" t="s">
        <v>3169</v>
      </c>
      <c r="AP182">
        <v>-2.1789861470968001E-2</v>
      </c>
      <c r="AQ182">
        <f>(Table2[[#This Row],[Sharpe Ratio]]-AVERAGE(Table2[Sharpe Ratio]))/_xlfn.STDEV.P(Table2[Sharpe Ratio])</f>
        <v>-0.93184177206712937</v>
      </c>
      <c r="AR1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2">
        <f>_xlfn.RANK.AVG(Table2[[#This Row],[1Y Return vs Nifty Z-Score]],Table2[1Y Return vs Nifty Z-Score])</f>
        <v>56</v>
      </c>
      <c r="AT182">
        <f>_xlfn.RANK.AVG(Table2[[#This Row],[6M Return vs Nifty Z-Score]],Table2[6M Return vs Nifty Z-Score])</f>
        <v>27</v>
      </c>
      <c r="AU182">
        <f>_xlfn.RANK.AVG(Table2[[#This Row],[Sharpe Ratio Z-Score]],Table2[Sharpe Ratio Z-Score])</f>
        <v>612</v>
      </c>
      <c r="AV182">
        <f>(Table2[[#This Row],[Rank 1Y]]+Table2[[#This Row],[Rank 6M]]+Table2[[#This Row],[Rank Sharpe]])/3</f>
        <v>231.66666666666666</v>
      </c>
    </row>
    <row r="183" spans="1:48" hidden="1" x14ac:dyDescent="0.3">
      <c r="A183" t="s">
        <v>182</v>
      </c>
      <c r="B183" t="s">
        <v>183</v>
      </c>
      <c r="C183" t="s">
        <v>3123</v>
      </c>
      <c r="D183" t="s">
        <v>139</v>
      </c>
      <c r="E183">
        <v>133306.965</v>
      </c>
      <c r="F183">
        <v>506.25</v>
      </c>
      <c r="G183">
        <v>29.417474770870999</v>
      </c>
      <c r="H183">
        <f>(Table2[[#This Row],[1Y Return vs Nifty]]-AVERAGE(Table2[1Y Return vs Nifty]))/_xlfn.STDEV.P(Table2[1Y Return vs Nifty])</f>
        <v>0.32463485128081421</v>
      </c>
      <c r="I183">
        <v>-5.1034596468303404</v>
      </c>
      <c r="J183">
        <f>(Table2[[#This Row],[1M Return vs Nifty]]-AVERAGE(Table2[1M Return vs Nifty]))/_xlfn.STDEV.P(Table2[1M Return vs Nifty])</f>
        <v>-5.2489700067887189E-2</v>
      </c>
      <c r="K183">
        <v>-11.380193011035001</v>
      </c>
      <c r="L183">
        <f>(Table2[[#This Row],[6M Return vs Nifty]]-AVERAGE(Table2[6M Return vs Nifty]))/_xlfn.STDEV.P(Table2[6M Return vs Nifty])</f>
        <v>-0.41320348059224687</v>
      </c>
      <c r="M183">
        <v>-4.56592337218897</v>
      </c>
      <c r="N183">
        <f>(Table2[[#This Row],[1W Return vs Nifty]]-AVERAGE(Table2[1W Return vs Nifty]))/_xlfn.STDEV.P(Table2[1W Return vs Nifty])</f>
        <v>-0.45672835361485686</v>
      </c>
      <c r="O183">
        <v>516.96</v>
      </c>
      <c r="P183">
        <v>533.58889968288997</v>
      </c>
      <c r="Q183">
        <v>507.36398900016599</v>
      </c>
      <c r="R183">
        <v>45.808909018045902</v>
      </c>
      <c r="S183" s="1">
        <f>(Table2[[#This Row],[Close Price]]-Table2[[#This Row],[20D EMA]])/Table2[[#This Row],[20D EMA]]</f>
        <v>-2.0717270194986141E-2</v>
      </c>
      <c r="T183" s="1">
        <f>(Table2[[#This Row],[Close Price]]-Table2[[#This Row],[50D EMA]])/Table2[[#This Row],[50D EMA]]</f>
        <v>-5.1235885340076205E-2</v>
      </c>
      <c r="U183" s="1">
        <f>(Table2[[#This Row],[Close Price]]-Table2[[#This Row],[200D EMA]])/Table2[[#This Row],[200D EMA]]</f>
        <v>-2.1956406530965326E-3</v>
      </c>
      <c r="V183">
        <v>1.2285198615036499</v>
      </c>
      <c r="W183">
        <v>490.05</v>
      </c>
      <c r="X183">
        <v>512</v>
      </c>
      <c r="Y183">
        <v>469</v>
      </c>
      <c r="Z183">
        <v>525.70000000000005</v>
      </c>
      <c r="AA183">
        <v>469</v>
      </c>
      <c r="AB183">
        <v>541</v>
      </c>
      <c r="AC183" s="1">
        <f>(Table2[[#This Row],[Close Price]]/Table2[[#This Row],[Day Low]])-1</f>
        <v>3.3057851239669311E-2</v>
      </c>
      <c r="AD183" s="1">
        <f>(Table2[[#This Row],[Day High]]/Table2[[#This Row],[Close Price]])-1</f>
        <v>1.1358024691358048E-2</v>
      </c>
      <c r="AE183" s="1">
        <f>(Table2[[#This Row],[Close Price]]/Table2[[#This Row],[Current Week Low]])-1</f>
        <v>7.9424307036247255E-2</v>
      </c>
      <c r="AF183" s="1">
        <f>(Table2[[#This Row],[Current Week High]]/Table2[[#This Row],[Close Price]])-1</f>
        <v>3.8419753086419872E-2</v>
      </c>
      <c r="AG183" s="1">
        <f>(Table2[[#This Row],[Close Price]]/Table2[[#This Row],[Current Month Low]])-1</f>
        <v>7.9424307036247255E-2</v>
      </c>
      <c r="AH183" s="1">
        <f>(Table2[[#This Row],[Current Month High]]/Table2[[#This Row],[Close Price]])-1</f>
        <v>6.8641975308642023E-2</v>
      </c>
      <c r="AI183">
        <v>29.185185185185102</v>
      </c>
      <c r="AJ183">
        <v>52.553864697905603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-0.19</v>
      </c>
      <c r="AM183" t="s">
        <v>3169</v>
      </c>
      <c r="AN183">
        <v>-2.33</v>
      </c>
      <c r="AO183" t="s">
        <v>3169</v>
      </c>
      <c r="AP183">
        <v>0.20422089973954699</v>
      </c>
      <c r="AQ183">
        <f>(Table2[[#This Row],[Sharpe Ratio]]-AVERAGE(Table2[Sharpe Ratio]))/_xlfn.STDEV.P(Table2[Sharpe Ratio])</f>
        <v>1.7074098576746657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206</v>
      </c>
      <c r="AT183">
        <f>_xlfn.RANK.AVG(Table2[[#This Row],[6M Return vs Nifty Z-Score]],Table2[6M Return vs Nifty Z-Score])</f>
        <v>463</v>
      </c>
      <c r="AU183">
        <f>_xlfn.RANK.AVG(Table2[[#This Row],[Sharpe Ratio Z-Score]],Table2[Sharpe Ratio Z-Score])</f>
        <v>27</v>
      </c>
      <c r="AV183">
        <f>(Table2[[#This Row],[Rank 1Y]]+Table2[[#This Row],[Rank 6M]]+Table2[[#This Row],[Rank Sharpe]])/3</f>
        <v>232</v>
      </c>
    </row>
    <row r="184" spans="1:48" hidden="1" x14ac:dyDescent="0.3">
      <c r="A184" t="s">
        <v>1059</v>
      </c>
      <c r="B184" t="s">
        <v>1060</v>
      </c>
      <c r="C184" t="s">
        <v>3131</v>
      </c>
      <c r="D184" t="s">
        <v>436</v>
      </c>
      <c r="E184">
        <v>12217.832300374999</v>
      </c>
      <c r="F184">
        <v>2499.25</v>
      </c>
      <c r="G184">
        <v>-9.7493700319273096</v>
      </c>
      <c r="H184">
        <f>(Table2[[#This Row],[1Y Return vs Nifty]]-AVERAGE(Table2[1Y Return vs Nifty]))/_xlfn.STDEV.P(Table2[1Y Return vs Nifty])</f>
        <v>-0.45874829920799781</v>
      </c>
      <c r="I184">
        <v>4.5351679100803999</v>
      </c>
      <c r="J184">
        <f>(Table2[[#This Row],[1M Return vs Nifty]]-AVERAGE(Table2[1M Return vs Nifty]))/_xlfn.STDEV.P(Table2[1M Return vs Nifty])</f>
        <v>0.90000088854124582</v>
      </c>
      <c r="K184">
        <v>14.451265663271</v>
      </c>
      <c r="L184">
        <f>(Table2[[#This Row],[6M Return vs Nifty]]-AVERAGE(Table2[6M Return vs Nifty]))/_xlfn.STDEV.P(Table2[6M Return vs Nifty])</f>
        <v>0.44936316847945545</v>
      </c>
      <c r="M184">
        <v>3.2665904140268398</v>
      </c>
      <c r="N184">
        <f>(Table2[[#This Row],[1W Return vs Nifty]]-AVERAGE(Table2[1W Return vs Nifty]))/_xlfn.STDEV.P(Table2[1W Return vs Nifty])</f>
        <v>1.4396776634744164</v>
      </c>
      <c r="O184">
        <v>2353.2800000000002</v>
      </c>
      <c r="P184">
        <v>2355.7077436377399</v>
      </c>
      <c r="Q184">
        <v>2184.5259089879601</v>
      </c>
      <c r="R184">
        <v>80.216663846367794</v>
      </c>
      <c r="S184" s="1">
        <f>(Table2[[#This Row],[Close Price]]-Table2[[#This Row],[20D EMA]])/Table2[[#This Row],[20D EMA]]</f>
        <v>6.2028317922219113E-2</v>
      </c>
      <c r="T184" s="1">
        <f>(Table2[[#This Row],[Close Price]]-Table2[[#This Row],[50D EMA]])/Table2[[#This Row],[50D EMA]]</f>
        <v>6.0933813521620785E-2</v>
      </c>
      <c r="U184" s="1">
        <f>(Table2[[#This Row],[Close Price]]-Table2[[#This Row],[200D EMA]])/Table2[[#This Row],[200D EMA]]</f>
        <v>0.14406974516399498</v>
      </c>
      <c r="V184">
        <v>0.77980174239373901</v>
      </c>
      <c r="W184">
        <v>2461.5500000000002</v>
      </c>
      <c r="X184">
        <v>2506.5</v>
      </c>
      <c r="Y184">
        <v>2290</v>
      </c>
      <c r="Z184">
        <v>2513.6999999999998</v>
      </c>
      <c r="AA184">
        <v>2150.5</v>
      </c>
      <c r="AB184">
        <v>2513.6999999999998</v>
      </c>
      <c r="AC184" s="1">
        <f>(Table2[[#This Row],[Close Price]]/Table2[[#This Row],[Day Low]])-1</f>
        <v>1.5315553208344213E-2</v>
      </c>
      <c r="AD184" s="1">
        <f>(Table2[[#This Row],[Day High]]/Table2[[#This Row],[Close Price]])-1</f>
        <v>2.9008702610782144E-3</v>
      </c>
      <c r="AE184" s="1">
        <f>(Table2[[#This Row],[Close Price]]/Table2[[#This Row],[Current Week Low]])-1</f>
        <v>9.1375545851528406E-2</v>
      </c>
      <c r="AF184" s="1">
        <f>(Table2[[#This Row],[Current Week High]]/Table2[[#This Row],[Close Price]])-1</f>
        <v>5.7817345203561299E-3</v>
      </c>
      <c r="AG184" s="1">
        <f>(Table2[[#This Row],[Close Price]]/Table2[[#This Row],[Current Month Low]])-1</f>
        <v>0.16217158800279008</v>
      </c>
      <c r="AH184" s="1">
        <f>(Table2[[#This Row],[Current Month High]]/Table2[[#This Row],[Close Price]])-1</f>
        <v>5.7817345203561299E-3</v>
      </c>
      <c r="AI184">
        <v>8.0324097229168707</v>
      </c>
      <c r="AJ184">
        <v>51.598325852238197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0.12</v>
      </c>
      <c r="AM184" t="s">
        <v>3170</v>
      </c>
      <c r="AN184">
        <v>12.79</v>
      </c>
      <c r="AO184" t="s">
        <v>3170</v>
      </c>
      <c r="AP184">
        <v>0.195605915784826</v>
      </c>
      <c r="AQ184">
        <f>(Table2[[#This Row],[Sharpe Ratio]]-AVERAGE(Table2[Sharpe Ratio]))/_xlfn.STDEV.P(Table2[Sharpe Ratio])</f>
        <v>1.6068079645572022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473</v>
      </c>
      <c r="AT184">
        <f>_xlfn.RANK.AVG(Table2[[#This Row],[6M Return vs Nifty Z-Score]],Table2[6M Return vs Nifty Z-Score])</f>
        <v>187</v>
      </c>
      <c r="AU184">
        <f>_xlfn.RANK.AVG(Table2[[#This Row],[Sharpe Ratio Z-Score]],Table2[Sharpe Ratio Z-Score])</f>
        <v>38</v>
      </c>
      <c r="AV184">
        <f>(Table2[[#This Row],[Rank 1Y]]+Table2[[#This Row],[Rank 6M]]+Table2[[#This Row],[Rank Sharpe]])/3</f>
        <v>232.66666666666666</v>
      </c>
    </row>
    <row r="185" spans="1:48" x14ac:dyDescent="0.3">
      <c r="A185" t="s">
        <v>44</v>
      </c>
      <c r="B185" t="s">
        <v>45</v>
      </c>
      <c r="C185" t="s">
        <v>3122</v>
      </c>
      <c r="D185" t="s">
        <v>21</v>
      </c>
      <c r="E185">
        <v>513732.33599015902</v>
      </c>
      <c r="F185">
        <v>1836.35</v>
      </c>
      <c r="G185">
        <v>17.431112705068902</v>
      </c>
      <c r="H185">
        <f>(Table2[[#This Row],[1Y Return vs Nifty]]-AVERAGE(Table2[1Y Return vs Nifty]))/_xlfn.STDEV.P(Table2[1Y Return vs Nifty])</f>
        <v>8.4893454564151344E-2</v>
      </c>
      <c r="I185">
        <v>2.6496500486771302</v>
      </c>
      <c r="J185">
        <f>(Table2[[#This Row],[1M Return vs Nifty]]-AVERAGE(Table2[1M Return vs Nifty]))/_xlfn.STDEV.P(Table2[1M Return vs Nifty])</f>
        <v>0.71367373697977943</v>
      </c>
      <c r="K185">
        <v>30.935240730141601</v>
      </c>
      <c r="L185">
        <f>(Table2[[#This Row],[6M Return vs Nifty]]-AVERAGE(Table2[6M Return vs Nifty]))/_xlfn.STDEV.P(Table2[6M Return vs Nifty])</f>
        <v>0.99979771095285164</v>
      </c>
      <c r="M185">
        <v>-2.8073551401118499</v>
      </c>
      <c r="N185">
        <f>(Table2[[#This Row],[1W Return vs Nifty]]-AVERAGE(Table2[1W Return vs Nifty]))/_xlfn.STDEV.P(Table2[1W Return vs Nifty])</f>
        <v>-3.0944311888408304E-2</v>
      </c>
      <c r="O185">
        <v>1839.39</v>
      </c>
      <c r="P185">
        <v>1800.2393857219899</v>
      </c>
      <c r="Q185">
        <v>1621.9947594597099</v>
      </c>
      <c r="R185">
        <v>68.409854688919097</v>
      </c>
      <c r="S185" s="1">
        <f>(Table2[[#This Row],[Close Price]]-Table2[[#This Row],[20D EMA]])/Table2[[#This Row],[20D EMA]]</f>
        <v>-1.6527218262577218E-3</v>
      </c>
      <c r="T185" s="1">
        <f>(Table2[[#This Row],[Close Price]]-Table2[[#This Row],[50D EMA]])/Table2[[#This Row],[50D EMA]]</f>
        <v>2.0058784717415633E-2</v>
      </c>
      <c r="U185" s="1">
        <f>(Table2[[#This Row],[Close Price]]-Table2[[#This Row],[200D EMA]])/Table2[[#This Row],[200D EMA]]</f>
        <v>0.13215532250652412</v>
      </c>
      <c r="V185">
        <v>0.78209586643307005</v>
      </c>
      <c r="W185">
        <v>1836.5</v>
      </c>
      <c r="X185">
        <v>1902</v>
      </c>
      <c r="Y185">
        <v>1815</v>
      </c>
      <c r="Z185">
        <v>1902</v>
      </c>
      <c r="AA185">
        <v>1745</v>
      </c>
      <c r="AB185">
        <v>1902</v>
      </c>
      <c r="AC185" s="1">
        <f>(Table2[[#This Row],[Close Price]]/Table2[[#This Row],[Day Low]])-1</f>
        <v>-8.1677103185406885E-5</v>
      </c>
      <c r="AD185" s="1">
        <f>(Table2[[#This Row],[Day High]]/Table2[[#This Row],[Close Price]])-1</f>
        <v>3.5750265472268339E-2</v>
      </c>
      <c r="AE185" s="1">
        <f>(Table2[[#This Row],[Close Price]]/Table2[[#This Row],[Current Week Low]])-1</f>
        <v>1.1763085399449036E-2</v>
      </c>
      <c r="AF185" s="1">
        <f>(Table2[[#This Row],[Current Week High]]/Table2[[#This Row],[Close Price]])-1</f>
        <v>3.5750265472268339E-2</v>
      </c>
      <c r="AG185" s="1">
        <f>(Table2[[#This Row],[Close Price]]/Table2[[#This Row],[Current Month Low]])-1</f>
        <v>5.2349570200572959E-2</v>
      </c>
      <c r="AH185" s="1">
        <f>(Table2[[#This Row],[Current Month High]]/Table2[[#This Row],[Close Price]])-1</f>
        <v>3.5750265472268339E-2</v>
      </c>
      <c r="AI185">
        <v>3.30274729762845</v>
      </c>
      <c r="AJ185">
        <v>48.692307692307601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0.05</v>
      </c>
      <c r="AM185" t="s">
        <v>3170</v>
      </c>
      <c r="AN185">
        <v>7.68</v>
      </c>
      <c r="AO185" t="s">
        <v>3170</v>
      </c>
      <c r="AP185">
        <v>6.5427403580455998E-2</v>
      </c>
      <c r="AQ185">
        <f>(Table2[[#This Row],[Sharpe Ratio]]-AVERAGE(Table2[Sharpe Ratio]))/_xlfn.STDEV.P(Table2[Sharpe Ratio])</f>
        <v>8.6642072222863506E-2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1.8540626628312378</v>
      </c>
      <c r="AS185">
        <f>_xlfn.RANK.AVG(Table2[[#This Row],[1Y Return vs Nifty Z-Score]],Table2[1Y Return vs Nifty Z-Score])</f>
        <v>280</v>
      </c>
      <c r="AT185">
        <f>_xlfn.RANK.AVG(Table2[[#This Row],[6M Return vs Nifty Z-Score]],Table2[6M Return vs Nifty Z-Score])</f>
        <v>93</v>
      </c>
      <c r="AU185">
        <f>_xlfn.RANK.AVG(Table2[[#This Row],[Sharpe Ratio Z-Score]],Table2[Sharpe Ratio Z-Score])</f>
        <v>326</v>
      </c>
      <c r="AV185">
        <f>(Table2[[#This Row],[Rank 1Y]]+Table2[[#This Row],[Rank 6M]]+Table2[[#This Row],[Rank Sharpe]])/3</f>
        <v>233</v>
      </c>
    </row>
    <row r="186" spans="1:48" x14ac:dyDescent="0.3">
      <c r="A186" t="s">
        <v>722</v>
      </c>
      <c r="B186" t="s">
        <v>723</v>
      </c>
      <c r="C186" t="s">
        <v>3123</v>
      </c>
      <c r="D186" t="s">
        <v>411</v>
      </c>
      <c r="E186">
        <v>23230.005632820001</v>
      </c>
      <c r="F186">
        <v>6485.1</v>
      </c>
      <c r="G186">
        <v>83.670536862458704</v>
      </c>
      <c r="H186">
        <f>(Table2[[#This Row],[1Y Return vs Nifty]]-AVERAGE(Table2[1Y Return vs Nifty]))/_xlfn.STDEV.P(Table2[1Y Return vs Nifty])</f>
        <v>1.4097601637475616</v>
      </c>
      <c r="I186">
        <v>-4.5698182328848196</v>
      </c>
      <c r="J186">
        <f>(Table2[[#This Row],[1M Return vs Nifty]]-AVERAGE(Table2[1M Return vs Nifty]))/_xlfn.STDEV.P(Table2[1M Return vs Nifty])</f>
        <v>2.4482271287369872E-4</v>
      </c>
      <c r="K186">
        <v>28.7636150177395</v>
      </c>
      <c r="L186">
        <f>(Table2[[#This Row],[6M Return vs Nifty]]-AVERAGE(Table2[6M Return vs Nifty]))/_xlfn.STDEV.P(Table2[6M Return vs Nifty])</f>
        <v>0.9272825681805299</v>
      </c>
      <c r="M186">
        <v>-5.6111793225718296</v>
      </c>
      <c r="N186">
        <f>(Table2[[#This Row],[1W Return vs Nifty]]-AVERAGE(Table2[1W Return vs Nifty]))/_xlfn.STDEV.P(Table2[1W Return vs Nifty])</f>
        <v>-0.7098054279499042</v>
      </c>
      <c r="O186">
        <v>6731.95</v>
      </c>
      <c r="P186">
        <v>6653.7088868022902</v>
      </c>
      <c r="Q186">
        <v>5489.4663816563998</v>
      </c>
      <c r="R186">
        <v>38.877166731171499</v>
      </c>
      <c r="S186" s="1">
        <f>(Table2[[#This Row],[Close Price]]-Table2[[#This Row],[20D EMA]])/Table2[[#This Row],[20D EMA]]</f>
        <v>-3.6668424453538642E-2</v>
      </c>
      <c r="T186" s="1">
        <f>(Table2[[#This Row],[Close Price]]-Table2[[#This Row],[50D EMA]])/Table2[[#This Row],[50D EMA]]</f>
        <v>-2.5340586681922246E-2</v>
      </c>
      <c r="U186" s="1">
        <f>(Table2[[#This Row],[Close Price]]-Table2[[#This Row],[200D EMA]])/Table2[[#This Row],[200D EMA]]</f>
        <v>0.18137165784831286</v>
      </c>
      <c r="V186">
        <v>0.71517035424530895</v>
      </c>
      <c r="W186">
        <v>6459.85</v>
      </c>
      <c r="X186">
        <v>6585</v>
      </c>
      <c r="Y186">
        <v>6350</v>
      </c>
      <c r="Z186">
        <v>6829.7</v>
      </c>
      <c r="AA186">
        <v>6273.05</v>
      </c>
      <c r="AB186">
        <v>7489.75</v>
      </c>
      <c r="AC186" s="1">
        <f>(Table2[[#This Row],[Close Price]]/Table2[[#This Row],[Day Low]])-1</f>
        <v>3.9087594913194135E-3</v>
      </c>
      <c r="AD186" s="1">
        <f>(Table2[[#This Row],[Day High]]/Table2[[#This Row],[Close Price]])-1</f>
        <v>1.5404542721006553E-2</v>
      </c>
      <c r="AE186" s="1">
        <f>(Table2[[#This Row],[Close Price]]/Table2[[#This Row],[Current Week Low]])-1</f>
        <v>2.1275590551181223E-2</v>
      </c>
      <c r="AF186" s="1">
        <f>(Table2[[#This Row],[Current Week High]]/Table2[[#This Row],[Close Price]])-1</f>
        <v>5.3137191407996776E-2</v>
      </c>
      <c r="AG186" s="1">
        <f>(Table2[[#This Row],[Close Price]]/Table2[[#This Row],[Current Month Low]])-1</f>
        <v>3.380333330676466E-2</v>
      </c>
      <c r="AH186" s="1">
        <f>(Table2[[#This Row],[Current Month High]]/Table2[[#This Row],[Close Price]])-1</f>
        <v>0.1549166551016945</v>
      </c>
      <c r="AI186">
        <v>15.491665510169399</v>
      </c>
      <c r="AJ186">
        <v>110.55519480519401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-0.03</v>
      </c>
      <c r="AM186" t="s">
        <v>3169</v>
      </c>
      <c r="AN186">
        <v>-7.31</v>
      </c>
      <c r="AO186" t="s">
        <v>3169</v>
      </c>
      <c r="AQ186">
        <f>(Table2[[#This Row],[Sharpe Ratio]]-AVERAGE(Table2[Sharpe Ratio]))/_xlfn.STDEV.P(Table2[Sharpe Ratio])</f>
        <v>-0.67738960752822819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0.95009251916283288</v>
      </c>
      <c r="AS186">
        <f>_xlfn.RANK.AVG(Table2[[#This Row],[1Y Return vs Nifty Z-Score]],Table2[1Y Return vs Nifty Z-Score])</f>
        <v>61</v>
      </c>
      <c r="AT186">
        <f>_xlfn.RANK.AVG(Table2[[#This Row],[6M Return vs Nifty Z-Score]],Table2[6M Return vs Nifty Z-Score])</f>
        <v>102</v>
      </c>
      <c r="AU186">
        <f>_xlfn.RANK.AVG(Table2[[#This Row],[Sharpe Ratio Z-Score]],Table2[Sharpe Ratio Z-Score])</f>
        <v>541</v>
      </c>
      <c r="AV186">
        <f>(Table2[[#This Row],[Rank 1Y]]+Table2[[#This Row],[Rank 6M]]+Table2[[#This Row],[Rank Sharpe]])/3</f>
        <v>234.66666666666666</v>
      </c>
    </row>
    <row r="187" spans="1:48" x14ac:dyDescent="0.3">
      <c r="A187" t="s">
        <v>606</v>
      </c>
      <c r="B187" t="s">
        <v>607</v>
      </c>
      <c r="C187" t="s">
        <v>3125</v>
      </c>
      <c r="D187" t="s">
        <v>199</v>
      </c>
      <c r="E187">
        <v>30350.848670309999</v>
      </c>
      <c r="F187">
        <v>9314.2999999999993</v>
      </c>
      <c r="G187">
        <v>24.5004068364373</v>
      </c>
      <c r="H187">
        <f>(Table2[[#This Row],[1Y Return vs Nifty]]-AVERAGE(Table2[1Y Return vs Nifty]))/_xlfn.STDEV.P(Table2[1Y Return vs Nifty])</f>
        <v>0.22628768573714031</v>
      </c>
      <c r="I187">
        <v>8.7362129017967494</v>
      </c>
      <c r="J187">
        <f>(Table2[[#This Row],[1M Return vs Nifty]]-AVERAGE(Table2[1M Return vs Nifty]))/_xlfn.STDEV.P(Table2[1M Return vs Nifty])</f>
        <v>1.3151487706756038</v>
      </c>
      <c r="K187">
        <v>28.3041877833843</v>
      </c>
      <c r="L187">
        <f>(Table2[[#This Row],[6M Return vs Nifty]]-AVERAGE(Table2[6M Return vs Nifty]))/_xlfn.STDEV.P(Table2[6M Return vs Nifty])</f>
        <v>0.91194132806604034</v>
      </c>
      <c r="M187">
        <v>-4.25678222827678</v>
      </c>
      <c r="N187">
        <f>(Table2[[#This Row],[1W Return vs Nifty]]-AVERAGE(Table2[1W Return vs Nifty]))/_xlfn.STDEV.P(Table2[1W Return vs Nifty])</f>
        <v>-0.38187918750465183</v>
      </c>
      <c r="O187">
        <v>9422.24</v>
      </c>
      <c r="P187">
        <v>9112.56520480584</v>
      </c>
      <c r="Q187">
        <v>7926.59080175709</v>
      </c>
      <c r="R187">
        <v>43.320845989089399</v>
      </c>
      <c r="S187" s="1">
        <f>(Table2[[#This Row],[Close Price]]-Table2[[#This Row],[20D EMA]])/Table2[[#This Row],[20D EMA]]</f>
        <v>-1.1455874611557391E-2</v>
      </c>
      <c r="T187" s="1">
        <f>(Table2[[#This Row],[Close Price]]-Table2[[#This Row],[50D EMA]])/Table2[[#This Row],[50D EMA]]</f>
        <v>2.2138090719808195E-2</v>
      </c>
      <c r="U187" s="1">
        <f>(Table2[[#This Row],[Close Price]]-Table2[[#This Row],[200D EMA]])/Table2[[#This Row],[200D EMA]]</f>
        <v>0.17507011941821132</v>
      </c>
      <c r="V187">
        <v>0.43293441453732601</v>
      </c>
      <c r="W187">
        <v>9170</v>
      </c>
      <c r="X187">
        <v>9404</v>
      </c>
      <c r="Y187">
        <v>9110</v>
      </c>
      <c r="Z187">
        <v>9572.5</v>
      </c>
      <c r="AA187">
        <v>9110</v>
      </c>
      <c r="AB187">
        <v>10633</v>
      </c>
      <c r="AC187" s="1">
        <f>(Table2[[#This Row],[Close Price]]/Table2[[#This Row],[Day Low]])-1</f>
        <v>1.5736095965103614E-2</v>
      </c>
      <c r="AD187" s="1">
        <f>(Table2[[#This Row],[Day High]]/Table2[[#This Row],[Close Price]])-1</f>
        <v>9.6303533276789199E-3</v>
      </c>
      <c r="AE187" s="1">
        <f>(Table2[[#This Row],[Close Price]]/Table2[[#This Row],[Current Week Low]])-1</f>
        <v>2.2425905598243645E-2</v>
      </c>
      <c r="AF187" s="1">
        <f>(Table2[[#This Row],[Current Week High]]/Table2[[#This Row],[Close Price]])-1</f>
        <v>2.7720816379116053E-2</v>
      </c>
      <c r="AG187" s="1">
        <f>(Table2[[#This Row],[Close Price]]/Table2[[#This Row],[Current Month Low]])-1</f>
        <v>2.2425905598243645E-2</v>
      </c>
      <c r="AH187" s="1">
        <f>(Table2[[#This Row],[Current Month High]]/Table2[[#This Row],[Close Price]])-1</f>
        <v>0.14157800371471829</v>
      </c>
      <c r="AI187">
        <v>14.157800371471801</v>
      </c>
      <c r="AJ187">
        <v>56.3838449979432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0.16</v>
      </c>
      <c r="AM187" t="s">
        <v>3170</v>
      </c>
      <c r="AN187">
        <v>-10.38</v>
      </c>
      <c r="AO187" t="s">
        <v>3169</v>
      </c>
      <c r="AP187">
        <v>5.4493868377441003E-2</v>
      </c>
      <c r="AQ187">
        <f>(Table2[[#This Row],[Sharpe Ratio]]-AVERAGE(Table2[Sharpe Ratio]))/_xlfn.STDEV.P(Table2[Sharpe Ratio])</f>
        <v>-4.1034815589211571E-2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2.0304637813849209</v>
      </c>
      <c r="AS187">
        <f>_xlfn.RANK.AVG(Table2[[#This Row],[1Y Return vs Nifty Z-Score]],Table2[1Y Return vs Nifty Z-Score])</f>
        <v>240</v>
      </c>
      <c r="AT187">
        <f>_xlfn.RANK.AVG(Table2[[#This Row],[6M Return vs Nifty Z-Score]],Table2[6M Return vs Nifty Z-Score])</f>
        <v>105</v>
      </c>
      <c r="AU187">
        <f>_xlfn.RANK.AVG(Table2[[#This Row],[Sharpe Ratio Z-Score]],Table2[Sharpe Ratio Z-Score])</f>
        <v>361</v>
      </c>
      <c r="AV187">
        <f>(Table2[[#This Row],[Rank 1Y]]+Table2[[#This Row],[Rank 6M]]+Table2[[#This Row],[Rank Sharpe]])/3</f>
        <v>235.33333333333334</v>
      </c>
    </row>
    <row r="188" spans="1:48" hidden="1" x14ac:dyDescent="0.3">
      <c r="A188" t="s">
        <v>554</v>
      </c>
      <c r="B188" t="s">
        <v>555</v>
      </c>
      <c r="C188" t="s">
        <v>3139</v>
      </c>
      <c r="D188" t="s">
        <v>166</v>
      </c>
      <c r="E188">
        <v>34616.430988754997</v>
      </c>
      <c r="F188">
        <v>1027.95</v>
      </c>
      <c r="G188">
        <v>33.259350785914698</v>
      </c>
      <c r="H188">
        <f>(Table2[[#This Row],[1Y Return vs Nifty]]-AVERAGE(Table2[1Y Return vs Nifty]))/_xlfn.STDEV.P(Table2[1Y Return vs Nifty])</f>
        <v>0.40147690867925201</v>
      </c>
      <c r="I188">
        <v>0.37686077732171203</v>
      </c>
      <c r="J188">
        <f>(Table2[[#This Row],[1M Return vs Nifty]]-AVERAGE(Table2[1M Return vs Nifty]))/_xlfn.STDEV.P(Table2[1M Return vs Nifty])</f>
        <v>0.48907636789628256</v>
      </c>
      <c r="K188">
        <v>17.379575094185601</v>
      </c>
      <c r="L188">
        <f>(Table2[[#This Row],[6M Return vs Nifty]]-AVERAGE(Table2[6M Return vs Nifty]))/_xlfn.STDEV.P(Table2[6M Return vs Nifty])</f>
        <v>0.54714556958642402</v>
      </c>
      <c r="M188">
        <v>5.1123849282062803</v>
      </c>
      <c r="N188">
        <f>(Table2[[#This Row],[1W Return vs Nifty]]-AVERAGE(Table2[1W Return vs Nifty]))/_xlfn.STDEV.P(Table2[1W Return vs Nifty])</f>
        <v>1.8865809078913574</v>
      </c>
      <c r="O188">
        <v>1013.13</v>
      </c>
      <c r="P188">
        <v>1036.9080416465399</v>
      </c>
      <c r="Q188">
        <v>929.16009387465897</v>
      </c>
      <c r="R188">
        <v>57.5720768627016</v>
      </c>
      <c r="S188" s="1">
        <f>(Table2[[#This Row],[Close Price]]-Table2[[#This Row],[20D EMA]])/Table2[[#This Row],[20D EMA]]</f>
        <v>1.4627935210683772E-2</v>
      </c>
      <c r="T188" s="1">
        <f>(Table2[[#This Row],[Close Price]]-Table2[[#This Row],[50D EMA]])/Table2[[#This Row],[50D EMA]]</f>
        <v>-8.6391862023898515E-3</v>
      </c>
      <c r="U188" s="1">
        <f>(Table2[[#This Row],[Close Price]]-Table2[[#This Row],[200D EMA]])/Table2[[#This Row],[200D EMA]]</f>
        <v>0.10632172730684186</v>
      </c>
      <c r="V188">
        <v>0.88131830216219398</v>
      </c>
      <c r="W188">
        <v>1001.2</v>
      </c>
      <c r="X188">
        <v>1036.6500000000001</v>
      </c>
      <c r="Y188">
        <v>934.15</v>
      </c>
      <c r="Z188">
        <v>1079.8499999999999</v>
      </c>
      <c r="AA188">
        <v>921</v>
      </c>
      <c r="AB188">
        <v>1079.8499999999999</v>
      </c>
      <c r="AC188" s="1">
        <f>(Table2[[#This Row],[Close Price]]/Table2[[#This Row],[Day Low]])-1</f>
        <v>2.6717938473831415E-2</v>
      </c>
      <c r="AD188" s="1">
        <f>(Table2[[#This Row],[Day High]]/Table2[[#This Row],[Close Price]])-1</f>
        <v>8.4634466656938745E-3</v>
      </c>
      <c r="AE188" s="1">
        <f>(Table2[[#This Row],[Close Price]]/Table2[[#This Row],[Current Week Low]])-1</f>
        <v>0.10041213937804438</v>
      </c>
      <c r="AF188" s="1">
        <f>(Table2[[#This Row],[Current Week High]]/Table2[[#This Row],[Close Price]])-1</f>
        <v>5.0488837005690845E-2</v>
      </c>
      <c r="AG188" s="1">
        <f>(Table2[[#This Row],[Close Price]]/Table2[[#This Row],[Current Month Low]])-1</f>
        <v>0.11612377850162869</v>
      </c>
      <c r="AH188" s="1">
        <f>(Table2[[#This Row],[Current Month High]]/Table2[[#This Row],[Close Price]])-1</f>
        <v>5.0488837005690845E-2</v>
      </c>
      <c r="AI188">
        <v>27.827228950824399</v>
      </c>
      <c r="AJ188">
        <v>59.979768111431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-0.03</v>
      </c>
      <c r="AM188" t="s">
        <v>3169</v>
      </c>
      <c r="AN188">
        <v>-0.02</v>
      </c>
      <c r="AO188" t="s">
        <v>3169</v>
      </c>
      <c r="AP188">
        <v>6.0046075444585997E-2</v>
      </c>
      <c r="AQ188">
        <f>(Table2[[#This Row],[Sharpe Ratio]]-AVERAGE(Table2[Sharpe Ratio]))/_xlfn.STDEV.P(Table2[Sharpe Ratio])</f>
        <v>2.3801351822203647E-2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195</v>
      </c>
      <c r="AT188">
        <f>_xlfn.RANK.AVG(Table2[[#This Row],[6M Return vs Nifty Z-Score]],Table2[6M Return vs Nifty Z-Score])</f>
        <v>165</v>
      </c>
      <c r="AU188">
        <f>_xlfn.RANK.AVG(Table2[[#This Row],[Sharpe Ratio Z-Score]],Table2[Sharpe Ratio Z-Score])</f>
        <v>347</v>
      </c>
      <c r="AV188">
        <f>(Table2[[#This Row],[Rank 1Y]]+Table2[[#This Row],[Rank 6M]]+Table2[[#This Row],[Rank Sharpe]])/3</f>
        <v>235.66666666666666</v>
      </c>
    </row>
    <row r="189" spans="1:48" hidden="1" x14ac:dyDescent="0.3">
      <c r="A189" t="s">
        <v>1199</v>
      </c>
      <c r="B189" t="s">
        <v>1200</v>
      </c>
      <c r="C189" t="s">
        <v>3131</v>
      </c>
      <c r="D189" t="s">
        <v>270</v>
      </c>
      <c r="E189">
        <v>9648.6750570000004</v>
      </c>
      <c r="F189">
        <v>1405.05</v>
      </c>
      <c r="G189">
        <v>37.010705494825203</v>
      </c>
      <c r="H189">
        <f>(Table2[[#This Row],[1Y Return vs Nifty]]-AVERAGE(Table2[1Y Return vs Nifty]))/_xlfn.STDEV.P(Table2[1Y Return vs Nifty])</f>
        <v>0.47650843305308643</v>
      </c>
      <c r="I189">
        <v>-16.261768450231301</v>
      </c>
      <c r="J189">
        <f>(Table2[[#This Row],[1M Return vs Nifty]]-AVERAGE(Table2[1M Return vs Nifty]))/_xlfn.STDEV.P(Table2[1M Return vs Nifty])</f>
        <v>-1.1551554123054779</v>
      </c>
      <c r="K189">
        <v>34.025291951514497</v>
      </c>
      <c r="L189">
        <f>(Table2[[#This Row],[6M Return vs Nifty]]-AVERAGE(Table2[6M Return vs Nifty]))/_xlfn.STDEV.P(Table2[6M Return vs Nifty])</f>
        <v>1.1029810100876669</v>
      </c>
      <c r="M189">
        <v>-4.9584174871848097</v>
      </c>
      <c r="N189">
        <f>(Table2[[#This Row],[1W Return vs Nifty]]-AVERAGE(Table2[1W Return vs Nifty]))/_xlfn.STDEV.P(Table2[1W Return vs Nifty])</f>
        <v>-0.55175891744995142</v>
      </c>
      <c r="O189">
        <v>1503.37</v>
      </c>
      <c r="P189">
        <v>1541.3721934385901</v>
      </c>
      <c r="Q189">
        <v>1315.1124552830299</v>
      </c>
      <c r="R189">
        <v>33.512916938453102</v>
      </c>
      <c r="S189" s="1">
        <f>(Table2[[#This Row],[Close Price]]-Table2[[#This Row],[20D EMA]])/Table2[[#This Row],[20D EMA]]</f>
        <v>-6.5399735261445907E-2</v>
      </c>
      <c r="T189" s="1">
        <f>(Table2[[#This Row],[Close Price]]-Table2[[#This Row],[50D EMA]])/Table2[[#This Row],[50D EMA]]</f>
        <v>-8.8442099850311956E-2</v>
      </c>
      <c r="U189" s="1">
        <f>(Table2[[#This Row],[Close Price]]-Table2[[#This Row],[200D EMA]])/Table2[[#This Row],[200D EMA]]</f>
        <v>6.8387721791908856E-2</v>
      </c>
      <c r="V189">
        <v>0.43965071767784197</v>
      </c>
      <c r="W189">
        <v>1380.65</v>
      </c>
      <c r="X189">
        <v>1424</v>
      </c>
      <c r="Y189">
        <v>1369.05</v>
      </c>
      <c r="Z189">
        <v>1436.65</v>
      </c>
      <c r="AA189">
        <v>1369.05</v>
      </c>
      <c r="AB189">
        <v>1644.25</v>
      </c>
      <c r="AC189" s="1">
        <f>(Table2[[#This Row],[Close Price]]/Table2[[#This Row],[Day Low]])-1</f>
        <v>1.7672835258754738E-2</v>
      </c>
      <c r="AD189" s="1">
        <f>(Table2[[#This Row],[Day High]]/Table2[[#This Row],[Close Price]])-1</f>
        <v>1.3487064517277103E-2</v>
      </c>
      <c r="AE189" s="1">
        <f>(Table2[[#This Row],[Close Price]]/Table2[[#This Row],[Current Week Low]])-1</f>
        <v>2.6295606442423569E-2</v>
      </c>
      <c r="AF189" s="1">
        <f>(Table2[[#This Row],[Current Week High]]/Table2[[#This Row],[Close Price]])-1</f>
        <v>2.2490302836198017E-2</v>
      </c>
      <c r="AG189" s="1">
        <f>(Table2[[#This Row],[Close Price]]/Table2[[#This Row],[Current Month Low]])-1</f>
        <v>2.6295606442423569E-2</v>
      </c>
      <c r="AH189" s="1">
        <f>(Table2[[#This Row],[Current Month High]]/Table2[[#This Row],[Close Price]])-1</f>
        <v>0.1702430518486886</v>
      </c>
      <c r="AI189">
        <v>33.870680758691798</v>
      </c>
      <c r="AJ189">
        <v>71.347560975609696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-0.02</v>
      </c>
      <c r="AM189" t="s">
        <v>3169</v>
      </c>
      <c r="AN189">
        <v>-9</v>
      </c>
      <c r="AO189" t="s">
        <v>3169</v>
      </c>
      <c r="AP189">
        <v>2.4141835525027001E-2</v>
      </c>
      <c r="AQ189">
        <f>(Table2[[#This Row],[Sharpe Ratio]]-AVERAGE(Table2[Sharpe Ratio]))/_xlfn.STDEV.P(Table2[Sharpe Ratio])</f>
        <v>-0.39547215185876994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181</v>
      </c>
      <c r="AT189">
        <f>_xlfn.RANK.AVG(Table2[[#This Row],[6M Return vs Nifty Z-Score]],Table2[6M Return vs Nifty Z-Score])</f>
        <v>83</v>
      </c>
      <c r="AU189">
        <f>_xlfn.RANK.AVG(Table2[[#This Row],[Sharpe Ratio Z-Score]],Table2[Sharpe Ratio Z-Score])</f>
        <v>443</v>
      </c>
      <c r="AV189">
        <f>(Table2[[#This Row],[Rank 1Y]]+Table2[[#This Row],[Rank 6M]]+Table2[[#This Row],[Rank Sharpe]])/3</f>
        <v>235.66666666666666</v>
      </c>
    </row>
    <row r="190" spans="1:48" hidden="1" x14ac:dyDescent="0.3">
      <c r="A190" t="s">
        <v>70</v>
      </c>
      <c r="B190" t="s">
        <v>71</v>
      </c>
      <c r="C190" t="s">
        <v>3129</v>
      </c>
      <c r="D190" t="s">
        <v>72</v>
      </c>
      <c r="E190">
        <v>313383.84568120498</v>
      </c>
      <c r="F190">
        <v>336.95</v>
      </c>
      <c r="G190">
        <v>38.567663610634398</v>
      </c>
      <c r="H190">
        <f>(Table2[[#This Row],[1Y Return vs Nifty]]-AVERAGE(Table2[1Y Return vs Nifty]))/_xlfn.STDEV.P(Table2[1Y Return vs Nifty])</f>
        <v>0.50764943407276997</v>
      </c>
      <c r="I190">
        <v>0.54476261968524897</v>
      </c>
      <c r="J190">
        <f>(Table2[[#This Row],[1M Return vs Nifty]]-AVERAGE(Table2[1M Return vs Nifty]))/_xlfn.STDEV.P(Table2[1M Return vs Nifty])</f>
        <v>0.50566845258024151</v>
      </c>
      <c r="K190">
        <v>-2.3563711303894501</v>
      </c>
      <c r="L190">
        <f>(Table2[[#This Row],[6M Return vs Nifty]]-AVERAGE(Table2[6M Return vs Nifty]))/_xlfn.STDEV.P(Table2[6M Return vs Nifty])</f>
        <v>-0.11187911871443439</v>
      </c>
      <c r="M190">
        <v>2.3471506752960498</v>
      </c>
      <c r="N190">
        <f>(Table2[[#This Row],[1W Return vs Nifty]]-AVERAGE(Table2[1W Return vs Nifty]))/_xlfn.STDEV.P(Table2[1W Return vs Nifty])</f>
        <v>1.2170631746306662</v>
      </c>
      <c r="O190">
        <v>322.04000000000002</v>
      </c>
      <c r="P190">
        <v>326.63945809826998</v>
      </c>
      <c r="Q190">
        <v>307.90506326916898</v>
      </c>
      <c r="R190">
        <v>70.151958210463206</v>
      </c>
      <c r="S190" s="1">
        <f>(Table2[[#This Row],[Close Price]]-Table2[[#This Row],[20D EMA]])/Table2[[#This Row],[20D EMA]]</f>
        <v>4.6298596447646154E-2</v>
      </c>
      <c r="T190" s="1">
        <f>(Table2[[#This Row],[Close Price]]-Table2[[#This Row],[50D EMA]])/Table2[[#This Row],[50D EMA]]</f>
        <v>3.1565512512661785E-2</v>
      </c>
      <c r="U190" s="1">
        <f>(Table2[[#This Row],[Close Price]]-Table2[[#This Row],[200D EMA]])/Table2[[#This Row],[200D EMA]]</f>
        <v>9.4330818799949645E-2</v>
      </c>
      <c r="V190">
        <v>1.1876926193020301</v>
      </c>
      <c r="W190">
        <v>324</v>
      </c>
      <c r="X190">
        <v>337.6</v>
      </c>
      <c r="Y190">
        <v>310.10000000000002</v>
      </c>
      <c r="Z190">
        <v>337.6</v>
      </c>
      <c r="AA190">
        <v>308.7</v>
      </c>
      <c r="AB190">
        <v>337.6</v>
      </c>
      <c r="AC190" s="1">
        <f>(Table2[[#This Row],[Close Price]]/Table2[[#This Row],[Day Low]])-1</f>
        <v>3.9969135802469191E-2</v>
      </c>
      <c r="AD190" s="1">
        <f>(Table2[[#This Row],[Day High]]/Table2[[#This Row],[Close Price]])-1</f>
        <v>1.9290695948954717E-3</v>
      </c>
      <c r="AE190" s="1">
        <f>(Table2[[#This Row],[Close Price]]/Table2[[#This Row],[Current Week Low]])-1</f>
        <v>8.6584972589487164E-2</v>
      </c>
      <c r="AF190" s="1">
        <f>(Table2[[#This Row],[Current Week High]]/Table2[[#This Row],[Close Price]])-1</f>
        <v>1.9290695948954717E-3</v>
      </c>
      <c r="AG190" s="1">
        <f>(Table2[[#This Row],[Close Price]]/Table2[[#This Row],[Current Month Low]])-1</f>
        <v>9.1512795594428153E-2</v>
      </c>
      <c r="AH190" s="1">
        <f>(Table2[[#This Row],[Current Month High]]/Table2[[#This Row],[Close Price]])-1</f>
        <v>1.9290695948954717E-3</v>
      </c>
      <c r="AI190">
        <v>8.6956521739130306</v>
      </c>
      <c r="AJ190">
        <v>61.839577329490801</v>
      </c>
      <c r="AK190" t="str">
        <f>IF(AND(Table2[[#This Row],[20D EMA]]&gt;Table2[[#This Row],[50D EMA]],Table2[[#This Row],[50D EMA]]&gt;Table2[[#This Row],[200D EMA]]),"Uptrend","Downtrend/NoTrend")</f>
        <v>Downtrend/NoTrend</v>
      </c>
      <c r="AL190">
        <v>0.2</v>
      </c>
      <c r="AM190" t="s">
        <v>3170</v>
      </c>
      <c r="AN190">
        <v>6.82</v>
      </c>
      <c r="AO190" t="s">
        <v>3170</v>
      </c>
      <c r="AP190">
        <v>0.110747738523623</v>
      </c>
      <c r="AQ190">
        <f>(Table2[[#This Row],[Sharpe Ratio]]-AVERAGE(Table2[Sharpe Ratio]))/_xlfn.STDEV.P(Table2[Sharpe Ratio])</f>
        <v>0.61587248239694636</v>
      </c>
      <c r="AR1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0">
        <f>_xlfn.RANK.AVG(Table2[[#This Row],[1Y Return vs Nifty Z-Score]],Table2[1Y Return vs Nifty Z-Score])</f>
        <v>175</v>
      </c>
      <c r="AT190">
        <f>_xlfn.RANK.AVG(Table2[[#This Row],[6M Return vs Nifty Z-Score]],Table2[6M Return vs Nifty Z-Score])</f>
        <v>336</v>
      </c>
      <c r="AU190">
        <f>_xlfn.RANK.AVG(Table2[[#This Row],[Sharpe Ratio Z-Score]],Table2[Sharpe Ratio Z-Score])</f>
        <v>197</v>
      </c>
      <c r="AV190">
        <f>(Table2[[#This Row],[Rank 1Y]]+Table2[[#This Row],[Rank 6M]]+Table2[[#This Row],[Rank Sharpe]])/3</f>
        <v>236</v>
      </c>
    </row>
    <row r="191" spans="1:48" hidden="1" x14ac:dyDescent="0.3">
      <c r="A191" t="s">
        <v>412</v>
      </c>
      <c r="B191" t="s">
        <v>413</v>
      </c>
      <c r="C191" t="s">
        <v>3137</v>
      </c>
      <c r="D191" t="s">
        <v>414</v>
      </c>
      <c r="E191">
        <v>53629.325205120003</v>
      </c>
      <c r="F191">
        <v>828.8</v>
      </c>
      <c r="G191">
        <v>-2.5414782266567402</v>
      </c>
      <c r="H191">
        <f>(Table2[[#This Row],[1Y Return vs Nifty]]-AVERAGE(Table2[1Y Return vs Nifty]))/_xlfn.STDEV.P(Table2[1Y Return vs Nifty])</f>
        <v>-0.31458195087881291</v>
      </c>
      <c r="I191">
        <v>-6.0053466566074896</v>
      </c>
      <c r="J191">
        <f>(Table2[[#This Row],[1M Return vs Nifty]]-AVERAGE(Table2[1M Return vs Nifty]))/_xlfn.STDEV.P(Table2[1M Return vs Nifty])</f>
        <v>-0.14161430662929028</v>
      </c>
      <c r="K191">
        <v>12.7239278946524</v>
      </c>
      <c r="L191">
        <f>(Table2[[#This Row],[6M Return vs Nifty]]-AVERAGE(Table2[6M Return vs Nifty]))/_xlfn.STDEV.P(Table2[6M Return vs Nifty])</f>
        <v>0.39168373311817045</v>
      </c>
      <c r="M191">
        <v>-3.7105156650858699</v>
      </c>
      <c r="N191">
        <f>(Table2[[#This Row],[1W Return vs Nifty]]-AVERAGE(Table2[1W Return vs Nifty]))/_xlfn.STDEV.P(Table2[1W Return vs Nifty])</f>
        <v>-0.24961728211317422</v>
      </c>
      <c r="O191">
        <v>848.42</v>
      </c>
      <c r="P191">
        <v>884.72077130207003</v>
      </c>
      <c r="Q191">
        <v>844.01742698829696</v>
      </c>
      <c r="R191">
        <v>44.327342233222403</v>
      </c>
      <c r="S191" s="1">
        <f>(Table2[[#This Row],[Close Price]]-Table2[[#This Row],[20D EMA]])/Table2[[#This Row],[20D EMA]]</f>
        <v>-2.3125338865184704E-2</v>
      </c>
      <c r="T191" s="1">
        <f>(Table2[[#This Row],[Close Price]]-Table2[[#This Row],[50D EMA]])/Table2[[#This Row],[50D EMA]]</f>
        <v>-6.3207254894411272E-2</v>
      </c>
      <c r="U191" s="1">
        <f>(Table2[[#This Row],[Close Price]]-Table2[[#This Row],[200D EMA]])/Table2[[#This Row],[200D EMA]]</f>
        <v>-1.8029754483384629E-2</v>
      </c>
      <c r="V191">
        <v>0.36120425081683999</v>
      </c>
      <c r="W191">
        <v>806.55</v>
      </c>
      <c r="X191">
        <v>833</v>
      </c>
      <c r="Y191">
        <v>800.25</v>
      </c>
      <c r="Z191">
        <v>837</v>
      </c>
      <c r="AA191">
        <v>800.25</v>
      </c>
      <c r="AB191">
        <v>937.95</v>
      </c>
      <c r="AC191" s="1">
        <f>(Table2[[#This Row],[Close Price]]/Table2[[#This Row],[Day Low]])-1</f>
        <v>2.7586634430599499E-2</v>
      </c>
      <c r="AD191" s="1">
        <f>(Table2[[#This Row],[Day High]]/Table2[[#This Row],[Close Price]])-1</f>
        <v>5.0675675675675436E-3</v>
      </c>
      <c r="AE191" s="1">
        <f>(Table2[[#This Row],[Close Price]]/Table2[[#This Row],[Current Week Low]])-1</f>
        <v>3.5676351140268681E-2</v>
      </c>
      <c r="AF191" s="1">
        <f>(Table2[[#This Row],[Current Week High]]/Table2[[#This Row],[Close Price]])-1</f>
        <v>9.8938223938225267E-3</v>
      </c>
      <c r="AG191" s="1">
        <f>(Table2[[#This Row],[Close Price]]/Table2[[#This Row],[Current Month Low]])-1</f>
        <v>3.5676351140268681E-2</v>
      </c>
      <c r="AH191" s="1">
        <f>(Table2[[#This Row],[Current Month High]]/Table2[[#This Row],[Close Price]])-1</f>
        <v>0.1316964285714286</v>
      </c>
      <c r="AI191">
        <v>43.2191119691119</v>
      </c>
      <c r="AJ191">
        <v>44.743276283618499</v>
      </c>
      <c r="AK191" t="str">
        <f>IF(AND(Table2[[#This Row],[20D EMA]]&gt;Table2[[#This Row],[50D EMA]],Table2[[#This Row],[50D EMA]]&gt;Table2[[#This Row],[200D EMA]]),"Uptrend","Downtrend/NoTrend")</f>
        <v>Downtrend/NoTrend</v>
      </c>
      <c r="AL191">
        <v>-0.05</v>
      </c>
      <c r="AM191" t="s">
        <v>3169</v>
      </c>
      <c r="AN191">
        <v>-1.03</v>
      </c>
      <c r="AO191" t="s">
        <v>3169</v>
      </c>
      <c r="AP191">
        <v>0.14929178653754199</v>
      </c>
      <c r="AQ191">
        <f>(Table2[[#This Row],[Sharpe Ratio]]-AVERAGE(Table2[Sharpe Ratio]))/_xlfn.STDEV.P(Table2[Sharpe Ratio])</f>
        <v>1.0659724731793716</v>
      </c>
      <c r="AR1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1">
        <f>_xlfn.RANK.AVG(Table2[[#This Row],[1Y Return vs Nifty Z-Score]],Table2[1Y Return vs Nifty Z-Score])</f>
        <v>414</v>
      </c>
      <c r="AT191">
        <f>_xlfn.RANK.AVG(Table2[[#This Row],[6M Return vs Nifty Z-Score]],Table2[6M Return vs Nifty Z-Score])</f>
        <v>203</v>
      </c>
      <c r="AU191">
        <f>_xlfn.RANK.AVG(Table2[[#This Row],[Sharpe Ratio Z-Score]],Table2[Sharpe Ratio Z-Score])</f>
        <v>104</v>
      </c>
      <c r="AV191">
        <f>(Table2[[#This Row],[Rank 1Y]]+Table2[[#This Row],[Rank 6M]]+Table2[[#This Row],[Rank Sharpe]])/3</f>
        <v>240.33333333333334</v>
      </c>
    </row>
    <row r="192" spans="1:48" hidden="1" x14ac:dyDescent="0.3">
      <c r="A192" t="s">
        <v>561</v>
      </c>
      <c r="B192" t="s">
        <v>562</v>
      </c>
      <c r="C192" t="s">
        <v>3132</v>
      </c>
      <c r="D192" t="s">
        <v>312</v>
      </c>
      <c r="E192">
        <v>34182.0857454</v>
      </c>
      <c r="F192">
        <v>1299.3</v>
      </c>
      <c r="G192">
        <v>120.352509431474</v>
      </c>
      <c r="H192">
        <f>(Table2[[#This Row],[1Y Return vs Nifty]]-AVERAGE(Table2[1Y Return vs Nifty]))/_xlfn.STDEV.P(Table2[1Y Return vs Nifty])</f>
        <v>2.143442935028804</v>
      </c>
      <c r="I192">
        <v>-13.1357255739079</v>
      </c>
      <c r="J192">
        <f>(Table2[[#This Row],[1M Return vs Nifty]]-AVERAGE(Table2[1M Return vs Nifty]))/_xlfn.STDEV.P(Table2[1M Return vs Nifty])</f>
        <v>-0.84623939685555805</v>
      </c>
      <c r="K192">
        <v>-26.243987550333902</v>
      </c>
      <c r="L192">
        <f>(Table2[[#This Row],[6M Return vs Nifty]]-AVERAGE(Table2[6M Return vs Nifty]))/_xlfn.STDEV.P(Table2[6M Return vs Nifty])</f>
        <v>-0.90953679300429835</v>
      </c>
      <c r="M192">
        <v>-3.4552514354300699</v>
      </c>
      <c r="N192">
        <f>(Table2[[#This Row],[1W Return vs Nifty]]-AVERAGE(Table2[1W Return vs Nifty]))/_xlfn.STDEV.P(Table2[1W Return vs Nifty])</f>
        <v>-0.18781277920647749</v>
      </c>
      <c r="O192">
        <v>1413.03</v>
      </c>
      <c r="P192">
        <v>1574.79804120668</v>
      </c>
      <c r="Q192">
        <v>1560.2154335151399</v>
      </c>
      <c r="R192">
        <v>32.1758332958468</v>
      </c>
      <c r="S192" s="1">
        <f>(Table2[[#This Row],[Close Price]]-Table2[[#This Row],[20D EMA]])/Table2[[#This Row],[20D EMA]]</f>
        <v>-8.0486613872316953E-2</v>
      </c>
      <c r="T192" s="1">
        <f>(Table2[[#This Row],[Close Price]]-Table2[[#This Row],[50D EMA]])/Table2[[#This Row],[50D EMA]]</f>
        <v>-0.17494182364843508</v>
      </c>
      <c r="U192" s="1">
        <f>(Table2[[#This Row],[Close Price]]-Table2[[#This Row],[200D EMA]])/Table2[[#This Row],[200D EMA]]</f>
        <v>-0.16723038877221061</v>
      </c>
      <c r="V192">
        <v>0.32602410922932001</v>
      </c>
      <c r="W192">
        <v>1265</v>
      </c>
      <c r="X192">
        <v>1311</v>
      </c>
      <c r="Y192">
        <v>1265</v>
      </c>
      <c r="Z192">
        <v>1362.3</v>
      </c>
      <c r="AA192">
        <v>1265</v>
      </c>
      <c r="AB192">
        <v>1555</v>
      </c>
      <c r="AC192" s="1">
        <f>(Table2[[#This Row],[Close Price]]/Table2[[#This Row],[Day Low]])-1</f>
        <v>2.711462450592883E-2</v>
      </c>
      <c r="AD192" s="1">
        <f>(Table2[[#This Row],[Day High]]/Table2[[#This Row],[Close Price]])-1</f>
        <v>9.0048487647194086E-3</v>
      </c>
      <c r="AE192" s="1">
        <f>(Table2[[#This Row],[Close Price]]/Table2[[#This Row],[Current Week Low]])-1</f>
        <v>2.711462450592883E-2</v>
      </c>
      <c r="AF192" s="1">
        <f>(Table2[[#This Row],[Current Week High]]/Table2[[#This Row],[Close Price]])-1</f>
        <v>4.848764719464338E-2</v>
      </c>
      <c r="AG192" s="1">
        <f>(Table2[[#This Row],[Close Price]]/Table2[[#This Row],[Current Month Low]])-1</f>
        <v>2.711462450592883E-2</v>
      </c>
      <c r="AH192" s="1">
        <f>(Table2[[#This Row],[Current Month High]]/Table2[[#This Row],[Close Price]])-1</f>
        <v>0.1967982759947664</v>
      </c>
      <c r="AI192">
        <v>129.31193719695199</v>
      </c>
      <c r="AJ192">
        <v>142.63305322128801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-0.24</v>
      </c>
      <c r="AM192" t="s">
        <v>3169</v>
      </c>
      <c r="AN192">
        <v>-13.58</v>
      </c>
      <c r="AO192" t="s">
        <v>3169</v>
      </c>
      <c r="AP192">
        <v>0.183294670120695</v>
      </c>
      <c r="AQ192">
        <f>(Table2[[#This Row],[Sharpe Ratio]]-AVERAGE(Table2[Sharpe Ratio]))/_xlfn.STDEV.P(Table2[Sharpe Ratio])</f>
        <v>1.4630427959909824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2">
        <f>_xlfn.RANK.AVG(Table2[[#This Row],[1Y Return vs Nifty Z-Score]],Table2[1Y Return vs Nifty Z-Score])</f>
        <v>34</v>
      </c>
      <c r="AT192">
        <f>_xlfn.RANK.AVG(Table2[[#This Row],[6M Return vs Nifty Z-Score]],Table2[6M Return vs Nifty Z-Score])</f>
        <v>637</v>
      </c>
      <c r="AU192">
        <f>_xlfn.RANK.AVG(Table2[[#This Row],[Sharpe Ratio Z-Score]],Table2[Sharpe Ratio Z-Score])</f>
        <v>50</v>
      </c>
      <c r="AV192">
        <f>(Table2[[#This Row],[Rank 1Y]]+Table2[[#This Row],[Rank 6M]]+Table2[[#This Row],[Rank Sharpe]])/3</f>
        <v>240.33333333333334</v>
      </c>
    </row>
    <row r="193" spans="1:48" hidden="1" x14ac:dyDescent="0.3">
      <c r="A193" t="s">
        <v>1080</v>
      </c>
      <c r="B193" t="s">
        <v>1081</v>
      </c>
      <c r="C193" t="s">
        <v>3128</v>
      </c>
      <c r="D193" t="s">
        <v>417</v>
      </c>
      <c r="E193">
        <v>11506.23091986</v>
      </c>
      <c r="F193">
        <v>2844.55</v>
      </c>
      <c r="G193">
        <v>14.902729491653799</v>
      </c>
      <c r="H193">
        <f>(Table2[[#This Row],[1Y Return vs Nifty]]-AVERAGE(Table2[1Y Return vs Nifty]))/_xlfn.STDEV.P(Table2[1Y Return vs Nifty])</f>
        <v>3.4322804379262391E-2</v>
      </c>
      <c r="I193">
        <v>-4.8041120948430196</v>
      </c>
      <c r="J193">
        <f>(Table2[[#This Row],[1M Return vs Nifty]]-AVERAGE(Table2[1M Return vs Nifty]))/_xlfn.STDEV.P(Table2[1M Return vs Nifty])</f>
        <v>-2.2908131083340662E-2</v>
      </c>
      <c r="K193">
        <v>13.714274177411101</v>
      </c>
      <c r="L193">
        <f>(Table2[[#This Row],[6M Return vs Nifty]]-AVERAGE(Table2[6M Return vs Nifty]))/_xlfn.STDEV.P(Table2[6M Return vs Nifty])</f>
        <v>0.42475347514514639</v>
      </c>
      <c r="M193">
        <v>-1.6097731194404299</v>
      </c>
      <c r="N193">
        <f>(Table2[[#This Row],[1W Return vs Nifty]]-AVERAGE(Table2[1W Return vs Nifty]))/_xlfn.STDEV.P(Table2[1W Return vs Nifty])</f>
        <v>0.25901390739440366</v>
      </c>
      <c r="O193">
        <v>2816.3</v>
      </c>
      <c r="P193">
        <v>2844.2695007830498</v>
      </c>
      <c r="Q193">
        <v>2678.6578079167898</v>
      </c>
      <c r="R193">
        <v>55.5895228287878</v>
      </c>
      <c r="S193" s="1">
        <f>(Table2[[#This Row],[Close Price]]-Table2[[#This Row],[20D EMA]])/Table2[[#This Row],[20D EMA]]</f>
        <v>1.0030891595355607E-2</v>
      </c>
      <c r="T193" s="1">
        <f>(Table2[[#This Row],[Close Price]]-Table2[[#This Row],[50D EMA]])/Table2[[#This Row],[50D EMA]]</f>
        <v>9.8619071390088447E-5</v>
      </c>
      <c r="U193" s="1">
        <f>(Table2[[#This Row],[Close Price]]-Table2[[#This Row],[200D EMA]])/Table2[[#This Row],[200D EMA]]</f>
        <v>6.1931087872782765E-2</v>
      </c>
      <c r="V193">
        <v>0.39183767462054703</v>
      </c>
      <c r="W193">
        <v>2760.05</v>
      </c>
      <c r="X193">
        <v>2861</v>
      </c>
      <c r="Y193">
        <v>2736.6</v>
      </c>
      <c r="Z193">
        <v>2861</v>
      </c>
      <c r="AA193">
        <v>2660</v>
      </c>
      <c r="AB193">
        <v>2916.7</v>
      </c>
      <c r="AC193" s="1">
        <f>(Table2[[#This Row],[Close Price]]/Table2[[#This Row],[Day Low]])-1</f>
        <v>3.0615387402402217E-2</v>
      </c>
      <c r="AD193" s="1">
        <f>(Table2[[#This Row],[Day High]]/Table2[[#This Row],[Close Price]])-1</f>
        <v>5.7829885219102817E-3</v>
      </c>
      <c r="AE193" s="1">
        <f>(Table2[[#This Row],[Close Price]]/Table2[[#This Row],[Current Week Low]])-1</f>
        <v>3.9446758751735755E-2</v>
      </c>
      <c r="AF193" s="1">
        <f>(Table2[[#This Row],[Current Week High]]/Table2[[#This Row],[Close Price]])-1</f>
        <v>5.7829885219102817E-3</v>
      </c>
      <c r="AG193" s="1">
        <f>(Table2[[#This Row],[Close Price]]/Table2[[#This Row],[Current Month Low]])-1</f>
        <v>6.9379699248120374E-2</v>
      </c>
      <c r="AH193" s="1">
        <f>(Table2[[#This Row],[Current Month High]]/Table2[[#This Row],[Close Price]])-1</f>
        <v>2.5364293121934889E-2</v>
      </c>
      <c r="AI193">
        <v>14.710586911813801</v>
      </c>
      <c r="AJ193">
        <v>38.017952450266797</v>
      </c>
      <c r="AK193" t="str">
        <f>IF(AND(Table2[[#This Row],[20D EMA]]&gt;Table2[[#This Row],[50D EMA]],Table2[[#This Row],[50D EMA]]&gt;Table2[[#This Row],[200D EMA]]),"Uptrend","Downtrend/NoTrend")</f>
        <v>Downtrend/NoTrend</v>
      </c>
      <c r="AL193">
        <v>0.1</v>
      </c>
      <c r="AM193" t="s">
        <v>3170</v>
      </c>
      <c r="AN193">
        <v>3.96</v>
      </c>
      <c r="AO193" t="s">
        <v>3170</v>
      </c>
      <c r="AP193">
        <v>9.3539534715065001E-2</v>
      </c>
      <c r="AQ193">
        <f>(Table2[[#This Row],[Sharpe Ratio]]-AVERAGE(Table2[Sharpe Ratio]))/_xlfn.STDEV.P(Table2[Sharpe Ratio])</f>
        <v>0.41492284750605385</v>
      </c>
      <c r="AR1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3">
        <f>_xlfn.RANK.AVG(Table2[[#This Row],[1Y Return vs Nifty Z-Score]],Table2[1Y Return vs Nifty Z-Score])</f>
        <v>290</v>
      </c>
      <c r="AT193">
        <f>_xlfn.RANK.AVG(Table2[[#This Row],[6M Return vs Nifty Z-Score]],Table2[6M Return vs Nifty Z-Score])</f>
        <v>191</v>
      </c>
      <c r="AU193">
        <f>_xlfn.RANK.AVG(Table2[[#This Row],[Sharpe Ratio Z-Score]],Table2[Sharpe Ratio Z-Score])</f>
        <v>240</v>
      </c>
      <c r="AV193">
        <f>(Table2[[#This Row],[Rank 1Y]]+Table2[[#This Row],[Rank 6M]]+Table2[[#This Row],[Rank Sharpe]])/3</f>
        <v>240.33333333333334</v>
      </c>
    </row>
    <row r="194" spans="1:48" hidden="1" x14ac:dyDescent="0.3">
      <c r="A194" t="s">
        <v>83</v>
      </c>
      <c r="B194" t="s">
        <v>84</v>
      </c>
      <c r="C194" t="s">
        <v>3132</v>
      </c>
      <c r="D194" t="s">
        <v>85</v>
      </c>
      <c r="E194">
        <v>274956.80962499999</v>
      </c>
      <c r="F194">
        <v>3983.45</v>
      </c>
      <c r="G194">
        <v>67.929925155398195</v>
      </c>
      <c r="H194">
        <f>(Table2[[#This Row],[1Y Return vs Nifty]]-AVERAGE(Table2[1Y Return vs Nifty]))/_xlfn.STDEV.P(Table2[1Y Return vs Nifty])</f>
        <v>1.0949293405913101</v>
      </c>
      <c r="I194">
        <v>-9.0594673383356401</v>
      </c>
      <c r="J194">
        <f>(Table2[[#This Row],[1M Return vs Nifty]]-AVERAGE(Table2[1M Return vs Nifty]))/_xlfn.STDEV.P(Table2[1M Return vs Nifty])</f>
        <v>-0.44342296026243655</v>
      </c>
      <c r="K194">
        <v>-24.849902336456399</v>
      </c>
      <c r="L194">
        <f>(Table2[[#This Row],[6M Return vs Nifty]]-AVERAGE(Table2[6M Return vs Nifty]))/_xlfn.STDEV.P(Table2[6M Return vs Nifty])</f>
        <v>-0.86298536024874839</v>
      </c>
      <c r="M194">
        <v>-6.7611146670896298</v>
      </c>
      <c r="N194">
        <f>(Table2[[#This Row],[1W Return vs Nifty]]-AVERAGE(Table2[1W Return vs Nifty]))/_xlfn.STDEV.P(Table2[1W Return vs Nifty])</f>
        <v>-0.98822744751213021</v>
      </c>
      <c r="O194">
        <v>4215.5200000000004</v>
      </c>
      <c r="P194">
        <v>4364.9630612192896</v>
      </c>
      <c r="Q194">
        <v>4125.2878973971201</v>
      </c>
      <c r="R194">
        <v>43.198969215126297</v>
      </c>
      <c r="S194" s="1">
        <f>(Table2[[#This Row],[Close Price]]-Table2[[#This Row],[20D EMA]])/Table2[[#This Row],[20D EMA]]</f>
        <v>-5.5051334117736508E-2</v>
      </c>
      <c r="T194" s="1">
        <f>(Table2[[#This Row],[Close Price]]-Table2[[#This Row],[50D EMA]])/Table2[[#This Row],[50D EMA]]</f>
        <v>-8.7403502817437265E-2</v>
      </c>
      <c r="U194" s="1">
        <f>(Table2[[#This Row],[Close Price]]-Table2[[#This Row],[200D EMA]])/Table2[[#This Row],[200D EMA]]</f>
        <v>-3.4382545151967196E-2</v>
      </c>
      <c r="V194">
        <v>1.17413887268553</v>
      </c>
      <c r="W194">
        <v>3988.1</v>
      </c>
      <c r="X194">
        <v>4127.1000000000004</v>
      </c>
      <c r="Y194">
        <v>3931.05</v>
      </c>
      <c r="Z194">
        <v>4248</v>
      </c>
      <c r="AA194">
        <v>3920.35</v>
      </c>
      <c r="AB194">
        <v>4489.8999999999996</v>
      </c>
      <c r="AC194" s="1">
        <f>(Table2[[#This Row],[Close Price]]/Table2[[#This Row],[Day Low]])-1</f>
        <v>-1.1659687570522159E-3</v>
      </c>
      <c r="AD194" s="1">
        <f>(Table2[[#This Row],[Day High]]/Table2[[#This Row],[Close Price]])-1</f>
        <v>3.6061705305702407E-2</v>
      </c>
      <c r="AE194" s="1">
        <f>(Table2[[#This Row],[Close Price]]/Table2[[#This Row],[Current Week Low]])-1</f>
        <v>1.3329771943882518E-2</v>
      </c>
      <c r="AF194" s="1">
        <f>(Table2[[#This Row],[Current Week High]]/Table2[[#This Row],[Close Price]])-1</f>
        <v>6.6412280811859015E-2</v>
      </c>
      <c r="AG194" s="1">
        <f>(Table2[[#This Row],[Close Price]]/Table2[[#This Row],[Current Month Low]])-1</f>
        <v>1.609550167714624E-2</v>
      </c>
      <c r="AH194" s="1">
        <f>(Table2[[#This Row],[Current Month High]]/Table2[[#This Row],[Close Price]])-1</f>
        <v>0.12713853569142319</v>
      </c>
      <c r="AI194">
        <v>42.458170681193401</v>
      </c>
      <c r="AJ194">
        <v>90.6914957275186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0</v>
      </c>
      <c r="AM194">
        <v>0</v>
      </c>
      <c r="AN194">
        <v>-2.2999999999999998</v>
      </c>
      <c r="AO194" t="s">
        <v>3169</v>
      </c>
      <c r="AP194">
        <v>0.24551045186082901</v>
      </c>
      <c r="AQ194">
        <f>(Table2[[#This Row],[Sharpe Ratio]]-AVERAGE(Table2[Sharpe Ratio]))/_xlfn.STDEV.P(Table2[Sharpe Ratio])</f>
        <v>2.1895706058785986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88</v>
      </c>
      <c r="AT194">
        <f>_xlfn.RANK.AVG(Table2[[#This Row],[6M Return vs Nifty Z-Score]],Table2[6M Return vs Nifty Z-Score])</f>
        <v>623</v>
      </c>
      <c r="AU194">
        <f>_xlfn.RANK.AVG(Table2[[#This Row],[Sharpe Ratio Z-Score]],Table2[Sharpe Ratio Z-Score])</f>
        <v>11</v>
      </c>
      <c r="AV194">
        <f>(Table2[[#This Row],[Rank 1Y]]+Table2[[#This Row],[Rank 6M]]+Table2[[#This Row],[Rank Sharpe]])/3</f>
        <v>240.66666666666666</v>
      </c>
    </row>
    <row r="195" spans="1:48" hidden="1" x14ac:dyDescent="0.3">
      <c r="A195" t="s">
        <v>617</v>
      </c>
      <c r="B195" t="s">
        <v>618</v>
      </c>
      <c r="C195" t="s">
        <v>3136</v>
      </c>
      <c r="D195" t="s">
        <v>134</v>
      </c>
      <c r="E195">
        <v>29173.479662559999</v>
      </c>
      <c r="F195">
        <v>1194.4000000000001</v>
      </c>
      <c r="G195">
        <v>41.028932553094101</v>
      </c>
      <c r="H195">
        <f>(Table2[[#This Row],[1Y Return vs Nifty]]-AVERAGE(Table2[1Y Return vs Nifty]))/_xlfn.STDEV.P(Table2[1Y Return vs Nifty])</f>
        <v>0.55687771957935728</v>
      </c>
      <c r="I195">
        <v>-3.7788871015377299</v>
      </c>
      <c r="J195">
        <f>(Table2[[#This Row],[1M Return vs Nifty]]-AVERAGE(Table2[1M Return vs Nifty]))/_xlfn.STDEV.P(Table2[1M Return vs Nifty])</f>
        <v>7.8404753096939006E-2</v>
      </c>
      <c r="K195">
        <v>-5.7443309488785896</v>
      </c>
      <c r="L195">
        <f>(Table2[[#This Row],[6M Return vs Nifty]]-AVERAGE(Table2[6M Return vs Nifty]))/_xlfn.STDEV.P(Table2[6M Return vs Nifty])</f>
        <v>-0.22501021149048966</v>
      </c>
      <c r="M195">
        <v>3.0064428362451099</v>
      </c>
      <c r="N195">
        <f>(Table2[[#This Row],[1W Return vs Nifty]]-AVERAGE(Table2[1W Return vs Nifty]))/_xlfn.STDEV.P(Table2[1W Return vs Nifty])</f>
        <v>1.376690805704093</v>
      </c>
      <c r="O195">
        <v>1174.44</v>
      </c>
      <c r="P195">
        <v>1218.59528853744</v>
      </c>
      <c r="Q195">
        <v>1142.13119710004</v>
      </c>
      <c r="R195">
        <v>59.2369080677121</v>
      </c>
      <c r="S195" s="1">
        <f>(Table2[[#This Row],[Close Price]]-Table2[[#This Row],[20D EMA]])/Table2[[#This Row],[20D EMA]]</f>
        <v>1.6995333946391501E-2</v>
      </c>
      <c r="T195" s="1">
        <f>(Table2[[#This Row],[Close Price]]-Table2[[#This Row],[50D EMA]])/Table2[[#This Row],[50D EMA]]</f>
        <v>-1.985506489728767E-2</v>
      </c>
      <c r="U195" s="1">
        <f>(Table2[[#This Row],[Close Price]]-Table2[[#This Row],[200D EMA]])/Table2[[#This Row],[200D EMA]]</f>
        <v>4.5764272119240439E-2</v>
      </c>
      <c r="V195">
        <v>0.990921622135018</v>
      </c>
      <c r="W195">
        <v>1176.8</v>
      </c>
      <c r="X195">
        <v>1208.55</v>
      </c>
      <c r="Y195">
        <v>1098.75</v>
      </c>
      <c r="Z195">
        <v>1211</v>
      </c>
      <c r="AA195">
        <v>1049.05</v>
      </c>
      <c r="AB195">
        <v>1284.7</v>
      </c>
      <c r="AC195" s="1">
        <f>(Table2[[#This Row],[Close Price]]/Table2[[#This Row],[Day Low]])-1</f>
        <v>1.4955812372535737E-2</v>
      </c>
      <c r="AD195" s="1">
        <f>(Table2[[#This Row],[Day High]]/Table2[[#This Row],[Close Price]])-1</f>
        <v>1.1846952444741987E-2</v>
      </c>
      <c r="AE195" s="1">
        <f>(Table2[[#This Row],[Close Price]]/Table2[[#This Row],[Current Week Low]])-1</f>
        <v>8.7053469852104826E-2</v>
      </c>
      <c r="AF195" s="1">
        <f>(Table2[[#This Row],[Current Week High]]/Table2[[#This Row],[Close Price]])-1</f>
        <v>1.3898191560616224E-2</v>
      </c>
      <c r="AG195" s="1">
        <f>(Table2[[#This Row],[Close Price]]/Table2[[#This Row],[Current Month Low]])-1</f>
        <v>0.13855392974596081</v>
      </c>
      <c r="AH195" s="1">
        <f>(Table2[[#This Row],[Current Month High]]/Table2[[#This Row],[Close Price]])-1</f>
        <v>7.5602813127930268E-2</v>
      </c>
      <c r="AI195">
        <v>21.6594105827193</v>
      </c>
      <c r="AJ195">
        <v>64.065934065934002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0</v>
      </c>
      <c r="AM195" t="s">
        <v>3168</v>
      </c>
      <c r="AN195">
        <v>0.98</v>
      </c>
      <c r="AO195" t="s">
        <v>3170</v>
      </c>
      <c r="AP195">
        <v>0.11739289690937001</v>
      </c>
      <c r="AQ195">
        <f>(Table2[[#This Row],[Sharpe Ratio]]-AVERAGE(Table2[Sharpe Ratio]))/_xlfn.STDEV.P(Table2[Sharpe Ratio])</f>
        <v>0.693471641859709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163</v>
      </c>
      <c r="AT195">
        <f>_xlfn.RANK.AVG(Table2[[#This Row],[6M Return vs Nifty Z-Score]],Table2[6M Return vs Nifty Z-Score])</f>
        <v>388</v>
      </c>
      <c r="AU195">
        <f>_xlfn.RANK.AVG(Table2[[#This Row],[Sharpe Ratio Z-Score]],Table2[Sharpe Ratio Z-Score])</f>
        <v>171</v>
      </c>
      <c r="AV195">
        <f>(Table2[[#This Row],[Rank 1Y]]+Table2[[#This Row],[Rank 6M]]+Table2[[#This Row],[Rank Sharpe]])/3</f>
        <v>240.66666666666666</v>
      </c>
    </row>
    <row r="196" spans="1:48" x14ac:dyDescent="0.3">
      <c r="A196" t="s">
        <v>752</v>
      </c>
      <c r="B196" t="s">
        <v>753</v>
      </c>
      <c r="C196" t="s">
        <v>3123</v>
      </c>
      <c r="D196" t="s">
        <v>411</v>
      </c>
      <c r="E196">
        <v>21927.710693055</v>
      </c>
      <c r="F196">
        <v>4449.3500000000004</v>
      </c>
      <c r="G196">
        <v>40.923288750777303</v>
      </c>
      <c r="H196">
        <f>(Table2[[#This Row],[1Y Return vs Nifty]]-AVERAGE(Table2[1Y Return vs Nifty]))/_xlfn.STDEV.P(Table2[1Y Return vs Nifty])</f>
        <v>0.5547647187720357</v>
      </c>
      <c r="I196">
        <v>-0.26673802732346502</v>
      </c>
      <c r="J196">
        <f>(Table2[[#This Row],[1M Return vs Nifty]]-AVERAGE(Table2[1M Return vs Nifty]))/_xlfn.STDEV.P(Table2[1M Return vs Nifty])</f>
        <v>0.42547583964212332</v>
      </c>
      <c r="K196">
        <v>21.957505390834701</v>
      </c>
      <c r="L196">
        <f>(Table2[[#This Row],[6M Return vs Nifty]]-AVERAGE(Table2[6M Return vs Nifty]))/_xlfn.STDEV.P(Table2[6M Return vs Nifty])</f>
        <v>0.70001227546827938</v>
      </c>
      <c r="M196">
        <v>-3.0513976804893499</v>
      </c>
      <c r="N196">
        <f>(Table2[[#This Row],[1W Return vs Nifty]]-AVERAGE(Table2[1W Return vs Nifty]))/_xlfn.STDEV.P(Table2[1W Return vs Nifty])</f>
        <v>-9.0031822568838432E-2</v>
      </c>
      <c r="O196">
        <v>4540.66</v>
      </c>
      <c r="P196">
        <v>4477.4779652747402</v>
      </c>
      <c r="Q196">
        <v>3881.3369438971799</v>
      </c>
      <c r="R196">
        <v>39.504714887635998</v>
      </c>
      <c r="S196" s="1">
        <f>(Table2[[#This Row],[Close Price]]-Table2[[#This Row],[20D EMA]])/Table2[[#This Row],[20D EMA]]</f>
        <v>-2.0109411407152153E-2</v>
      </c>
      <c r="T196" s="1">
        <f>(Table2[[#This Row],[Close Price]]-Table2[[#This Row],[50D EMA]])/Table2[[#This Row],[50D EMA]]</f>
        <v>-6.2821002119691927E-3</v>
      </c>
      <c r="U196" s="1">
        <f>(Table2[[#This Row],[Close Price]]-Table2[[#This Row],[200D EMA]])/Table2[[#This Row],[200D EMA]]</f>
        <v>0.14634469109824019</v>
      </c>
      <c r="V196">
        <v>0.81442133285718099</v>
      </c>
      <c r="W196">
        <v>4420</v>
      </c>
      <c r="X196">
        <v>4573.8999999999996</v>
      </c>
      <c r="Y196">
        <v>4420</v>
      </c>
      <c r="Z196">
        <v>4635</v>
      </c>
      <c r="AA196">
        <v>4420</v>
      </c>
      <c r="AB196">
        <v>4892.2</v>
      </c>
      <c r="AC196" s="1">
        <f>(Table2[[#This Row],[Close Price]]/Table2[[#This Row],[Day Low]])-1</f>
        <v>6.6402714932127793E-3</v>
      </c>
      <c r="AD196" s="1">
        <f>(Table2[[#This Row],[Day High]]/Table2[[#This Row],[Close Price]])-1</f>
        <v>2.7992852888623965E-2</v>
      </c>
      <c r="AE196" s="1">
        <f>(Table2[[#This Row],[Close Price]]/Table2[[#This Row],[Current Week Low]])-1</f>
        <v>6.6402714932127793E-3</v>
      </c>
      <c r="AF196" s="1">
        <f>(Table2[[#This Row],[Current Week High]]/Table2[[#This Row],[Close Price]])-1</f>
        <v>4.1725195815119021E-2</v>
      </c>
      <c r="AG196" s="1">
        <f>(Table2[[#This Row],[Close Price]]/Table2[[#This Row],[Current Month Low]])-1</f>
        <v>6.6402714932127793E-3</v>
      </c>
      <c r="AH196" s="1">
        <f>(Table2[[#This Row],[Current Month High]]/Table2[[#This Row],[Close Price]])-1</f>
        <v>9.9531392225830517E-2</v>
      </c>
      <c r="AI196">
        <v>11.6983379594772</v>
      </c>
      <c r="AJ196">
        <v>69.949007849353507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0.03</v>
      </c>
      <c r="AM196" t="s">
        <v>3170</v>
      </c>
      <c r="AN196">
        <v>-2.0499999999999998</v>
      </c>
      <c r="AO196" t="s">
        <v>3169</v>
      </c>
      <c r="AP196">
        <v>3.0069654715321002E-2</v>
      </c>
      <c r="AQ196">
        <f>(Table2[[#This Row],[Sharpe Ratio]]-AVERAGE(Table2[Sharpe Ratio]))/_xlfn.STDEV.P(Table2[Sharpe Ratio])</f>
        <v>-0.32624975565514058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1.2639712556584595</v>
      </c>
      <c r="AS196">
        <f>_xlfn.RANK.AVG(Table2[[#This Row],[1Y Return vs Nifty Z-Score]],Table2[1Y Return vs Nifty Z-Score])</f>
        <v>164</v>
      </c>
      <c r="AT196">
        <f>_xlfn.RANK.AVG(Table2[[#This Row],[6M Return vs Nifty Z-Score]],Table2[6M Return vs Nifty Z-Score])</f>
        <v>137</v>
      </c>
      <c r="AU196">
        <f>_xlfn.RANK.AVG(Table2[[#This Row],[Sharpe Ratio Z-Score]],Table2[Sharpe Ratio Z-Score])</f>
        <v>425</v>
      </c>
      <c r="AV196">
        <f>(Table2[[#This Row],[Rank 1Y]]+Table2[[#This Row],[Rank 6M]]+Table2[[#This Row],[Rank Sharpe]])/3</f>
        <v>242</v>
      </c>
    </row>
    <row r="197" spans="1:48" hidden="1" x14ac:dyDescent="0.3">
      <c r="A197" t="s">
        <v>932</v>
      </c>
      <c r="B197" t="s">
        <v>933</v>
      </c>
      <c r="C197" t="s">
        <v>3132</v>
      </c>
      <c r="D197" t="s">
        <v>273</v>
      </c>
      <c r="E197">
        <v>15475.518190055</v>
      </c>
      <c r="F197">
        <v>1066.45</v>
      </c>
      <c r="G197">
        <v>78.932605574041801</v>
      </c>
      <c r="H197">
        <f>(Table2[[#This Row],[1Y Return vs Nifty]]-AVERAGE(Table2[1Y Return vs Nifty]))/_xlfn.STDEV.P(Table2[1Y Return vs Nifty])</f>
        <v>1.3149959426772351</v>
      </c>
      <c r="I197">
        <v>-6.2906699429515198</v>
      </c>
      <c r="J197">
        <f>(Table2[[#This Row],[1M Return vs Nifty]]-AVERAGE(Table2[1M Return vs Nifty]))/_xlfn.STDEV.P(Table2[1M Return vs Nifty])</f>
        <v>-0.16980999562640944</v>
      </c>
      <c r="K197">
        <v>-23.624077852744499</v>
      </c>
      <c r="L197">
        <f>(Table2[[#This Row],[6M Return vs Nifty]]-AVERAGE(Table2[6M Return vs Nifty]))/_xlfn.STDEV.P(Table2[6M Return vs Nifty])</f>
        <v>-0.82205250660710905</v>
      </c>
      <c r="M197">
        <v>-9.7304437051993506</v>
      </c>
      <c r="N197">
        <f>(Table2[[#This Row],[1W Return vs Nifty]]-AVERAGE(Table2[1W Return vs Nifty]))/_xlfn.STDEV.P(Table2[1W Return vs Nifty])</f>
        <v>-1.7071605522963298</v>
      </c>
      <c r="O197">
        <v>1127.33</v>
      </c>
      <c r="P197">
        <v>1164.40357708478</v>
      </c>
      <c r="Q197">
        <v>1086.855163249</v>
      </c>
      <c r="R197">
        <v>35.438488510649599</v>
      </c>
      <c r="S197" s="1">
        <f>(Table2[[#This Row],[Close Price]]-Table2[[#This Row],[20D EMA]])/Table2[[#This Row],[20D EMA]]</f>
        <v>-5.4003707876131998E-2</v>
      </c>
      <c r="T197" s="1">
        <f>(Table2[[#This Row],[Close Price]]-Table2[[#This Row],[50D EMA]])/Table2[[#This Row],[50D EMA]]</f>
        <v>-8.4123390731947162E-2</v>
      </c>
      <c r="U197" s="1">
        <f>(Table2[[#This Row],[Close Price]]-Table2[[#This Row],[200D EMA]])/Table2[[#This Row],[200D EMA]]</f>
        <v>-1.8774500907739761E-2</v>
      </c>
      <c r="V197">
        <v>1.0836815990066799</v>
      </c>
      <c r="W197">
        <v>1039.6500000000001</v>
      </c>
      <c r="X197">
        <v>1086.8499999999999</v>
      </c>
      <c r="Y197">
        <v>1039.6500000000001</v>
      </c>
      <c r="Z197">
        <v>1168.95</v>
      </c>
      <c r="AA197">
        <v>1039.6500000000001</v>
      </c>
      <c r="AB197">
        <v>1209</v>
      </c>
      <c r="AC197" s="1">
        <f>(Table2[[#This Row],[Close Price]]/Table2[[#This Row],[Day Low]])-1</f>
        <v>2.5777906026066333E-2</v>
      </c>
      <c r="AD197" s="1">
        <f>(Table2[[#This Row],[Day High]]/Table2[[#This Row],[Close Price]])-1</f>
        <v>1.9128885554878128E-2</v>
      </c>
      <c r="AE197" s="1">
        <f>(Table2[[#This Row],[Close Price]]/Table2[[#This Row],[Current Week Low]])-1</f>
        <v>2.5777906026066333E-2</v>
      </c>
      <c r="AF197" s="1">
        <f>(Table2[[#This Row],[Current Week High]]/Table2[[#This Row],[Close Price]])-1</f>
        <v>9.6113273008579858E-2</v>
      </c>
      <c r="AG197" s="1">
        <f>(Table2[[#This Row],[Close Price]]/Table2[[#This Row],[Current Month Low]])-1</f>
        <v>2.5777906026066333E-2</v>
      </c>
      <c r="AH197" s="1">
        <f>(Table2[[#This Row],[Current Month High]]/Table2[[#This Row],[Close Price]])-1</f>
        <v>0.13366777626705417</v>
      </c>
      <c r="AI197">
        <v>35.965117914576297</v>
      </c>
      <c r="AJ197">
        <v>102.61233019853699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-0.14000000000000001</v>
      </c>
      <c r="AM197" t="s">
        <v>3169</v>
      </c>
      <c r="AN197">
        <v>-5.24</v>
      </c>
      <c r="AO197" t="s">
        <v>3169</v>
      </c>
      <c r="AP197">
        <v>0.18362280451020799</v>
      </c>
      <c r="AQ197">
        <f>(Table2[[#This Row],[Sharpe Ratio]]-AVERAGE(Table2[Sharpe Ratio]))/_xlfn.STDEV.P(Table2[Sharpe Ratio])</f>
        <v>1.4668746012451128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67</v>
      </c>
      <c r="AT197">
        <f>_xlfn.RANK.AVG(Table2[[#This Row],[6M Return vs Nifty Z-Score]],Table2[6M Return vs Nifty Z-Score])</f>
        <v>610</v>
      </c>
      <c r="AU197">
        <f>_xlfn.RANK.AVG(Table2[[#This Row],[Sharpe Ratio Z-Score]],Table2[Sharpe Ratio Z-Score])</f>
        <v>49</v>
      </c>
      <c r="AV197">
        <f>(Table2[[#This Row],[Rank 1Y]]+Table2[[#This Row],[Rank 6M]]+Table2[[#This Row],[Rank Sharpe]])/3</f>
        <v>242</v>
      </c>
    </row>
    <row r="198" spans="1:48" hidden="1" x14ac:dyDescent="0.3">
      <c r="A198" t="s">
        <v>1385</v>
      </c>
      <c r="B198" t="s">
        <v>1386</v>
      </c>
      <c r="C198" t="s">
        <v>3132</v>
      </c>
      <c r="D198" t="s">
        <v>273</v>
      </c>
      <c r="E198">
        <v>7667.2496183479998</v>
      </c>
      <c r="F198">
        <v>65.98</v>
      </c>
      <c r="G198">
        <v>24.980971631766302</v>
      </c>
      <c r="H198">
        <f>(Table2[[#This Row],[1Y Return vs Nifty]]-AVERAGE(Table2[1Y Return vs Nifty]))/_xlfn.STDEV.P(Table2[1Y Return vs Nifty])</f>
        <v>0.2358995491709788</v>
      </c>
      <c r="I198">
        <v>-13.752087191068799</v>
      </c>
      <c r="J198">
        <f>(Table2[[#This Row],[1M Return vs Nifty]]-AVERAGE(Table2[1M Return vs Nifty]))/_xlfn.STDEV.P(Table2[1M Return vs Nifty])</f>
        <v>-0.9071483422483837</v>
      </c>
      <c r="K198">
        <v>-5.2153223311831001</v>
      </c>
      <c r="L198">
        <f>(Table2[[#This Row],[6M Return vs Nifty]]-AVERAGE(Table2[6M Return vs Nifty]))/_xlfn.STDEV.P(Table2[6M Return vs Nifty])</f>
        <v>-0.20734550287109105</v>
      </c>
      <c r="M198">
        <v>-4.99906525949224</v>
      </c>
      <c r="N198">
        <f>(Table2[[#This Row],[1W Return vs Nifty]]-AVERAGE(Table2[1W Return vs Nifty]))/_xlfn.STDEV.P(Table2[1W Return vs Nifty])</f>
        <v>-0.56160054455576569</v>
      </c>
      <c r="O198">
        <v>71.760000000000005</v>
      </c>
      <c r="P198">
        <v>74.519038365736606</v>
      </c>
      <c r="Q198">
        <v>67.995124330738193</v>
      </c>
      <c r="R198">
        <v>21.869036291385601</v>
      </c>
      <c r="S198" s="1">
        <f>(Table2[[#This Row],[Close Price]]-Table2[[#This Row],[20D EMA]])/Table2[[#This Row],[20D EMA]]</f>
        <v>-8.0546265328874031E-2</v>
      </c>
      <c r="T198" s="1">
        <f>(Table2[[#This Row],[Close Price]]-Table2[[#This Row],[50D EMA]])/Table2[[#This Row],[50D EMA]]</f>
        <v>-0.11458868167121704</v>
      </c>
      <c r="U198" s="1">
        <f>(Table2[[#This Row],[Close Price]]-Table2[[#This Row],[200D EMA]])/Table2[[#This Row],[200D EMA]]</f>
        <v>-2.96363062877322E-2</v>
      </c>
      <c r="V198">
        <v>0.58539977614275596</v>
      </c>
      <c r="W198">
        <v>65.599999999999994</v>
      </c>
      <c r="X198">
        <v>67.959999999999994</v>
      </c>
      <c r="Y198">
        <v>65.599999999999994</v>
      </c>
      <c r="Z198">
        <v>71.099999999999994</v>
      </c>
      <c r="AA198">
        <v>65.599999999999994</v>
      </c>
      <c r="AB198">
        <v>78.260000000000005</v>
      </c>
      <c r="AC198" s="1">
        <f>(Table2[[#This Row],[Close Price]]/Table2[[#This Row],[Day Low]])-1</f>
        <v>5.7926829268293289E-3</v>
      </c>
      <c r="AD198" s="1">
        <f>(Table2[[#This Row],[Day High]]/Table2[[#This Row],[Close Price]])-1</f>
        <v>3.00090936647468E-2</v>
      </c>
      <c r="AE198" s="1">
        <f>(Table2[[#This Row],[Close Price]]/Table2[[#This Row],[Current Week Low]])-1</f>
        <v>5.7926829268293289E-3</v>
      </c>
      <c r="AF198" s="1">
        <f>(Table2[[#This Row],[Current Week High]]/Table2[[#This Row],[Close Price]])-1</f>
        <v>7.7599272506820194E-2</v>
      </c>
      <c r="AG198" s="1">
        <f>(Table2[[#This Row],[Close Price]]/Table2[[#This Row],[Current Month Low]])-1</f>
        <v>5.7926829268293289E-3</v>
      </c>
      <c r="AH198" s="1">
        <f>(Table2[[#This Row],[Current Month High]]/Table2[[#This Row],[Close Price]])-1</f>
        <v>0.18611700515307672</v>
      </c>
      <c r="AI198">
        <v>41.558047893300902</v>
      </c>
      <c r="AJ198">
        <v>66.616161616161605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-0.06</v>
      </c>
      <c r="AM198" t="s">
        <v>3169</v>
      </c>
      <c r="AN198">
        <v>-8.1300000000000008</v>
      </c>
      <c r="AO198" t="s">
        <v>3169</v>
      </c>
      <c r="AP198">
        <v>0.14401158615514301</v>
      </c>
      <c r="AQ198">
        <f>(Table2[[#This Row],[Sharpe Ratio]]-AVERAGE(Table2[Sharpe Ratio]))/_xlfn.STDEV.P(Table2[Sharpe Ratio])</f>
        <v>1.0043126770264377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8">
        <f>_xlfn.RANK.AVG(Table2[[#This Row],[1Y Return vs Nifty Z-Score]],Table2[1Y Return vs Nifty Z-Score])</f>
        <v>235</v>
      </c>
      <c r="AT198">
        <f>_xlfn.RANK.AVG(Table2[[#This Row],[6M Return vs Nifty Z-Score]],Table2[6M Return vs Nifty Z-Score])</f>
        <v>377</v>
      </c>
      <c r="AU198">
        <f>_xlfn.RANK.AVG(Table2[[#This Row],[Sharpe Ratio Z-Score]],Table2[Sharpe Ratio Z-Score])</f>
        <v>114</v>
      </c>
      <c r="AV198">
        <f>(Table2[[#This Row],[Rank 1Y]]+Table2[[#This Row],[Rank 6M]]+Table2[[#This Row],[Rank Sharpe]])/3</f>
        <v>242</v>
      </c>
    </row>
    <row r="199" spans="1:48" x14ac:dyDescent="0.3">
      <c r="A199" t="s">
        <v>1826</v>
      </c>
      <c r="B199" t="s">
        <v>1827</v>
      </c>
      <c r="C199" t="s">
        <v>3122</v>
      </c>
      <c r="D199" t="s">
        <v>245</v>
      </c>
      <c r="E199">
        <v>4108.5261415799996</v>
      </c>
      <c r="F199">
        <v>1504.95</v>
      </c>
      <c r="G199">
        <v>16.898806040242299</v>
      </c>
      <c r="H199">
        <f>(Table2[[#This Row],[1Y Return vs Nifty]]-AVERAGE(Table2[1Y Return vs Nifty]))/_xlfn.STDEV.P(Table2[1Y Return vs Nifty])</f>
        <v>7.4246692635341005E-2</v>
      </c>
      <c r="I199">
        <v>6.49868306846452</v>
      </c>
      <c r="J199">
        <f>(Table2[[#This Row],[1M Return vs Nifty]]-AVERAGE(Table2[1M Return vs Nifty]))/_xlfn.STDEV.P(Table2[1M Return vs Nifty])</f>
        <v>1.0940357444281008</v>
      </c>
      <c r="K199">
        <v>8.5198795622334593</v>
      </c>
      <c r="L199">
        <f>(Table2[[#This Row],[6M Return vs Nifty]]-AVERAGE(Table2[6M Return vs Nifty]))/_xlfn.STDEV.P(Table2[6M Return vs Nifty])</f>
        <v>0.25130173114330484</v>
      </c>
      <c r="M199">
        <v>5.4553030514813496</v>
      </c>
      <c r="N199">
        <f>(Table2[[#This Row],[1W Return vs Nifty]]-AVERAGE(Table2[1W Return vs Nifty]))/_xlfn.STDEV.P(Table2[1W Return vs Nifty])</f>
        <v>1.9696081466677853</v>
      </c>
      <c r="O199">
        <v>1414.04</v>
      </c>
      <c r="P199">
        <v>1401.98623790236</v>
      </c>
      <c r="Q199">
        <v>1296.0704498145001</v>
      </c>
      <c r="R199">
        <v>72.827489190922293</v>
      </c>
      <c r="S199" s="1">
        <f>(Table2[[#This Row],[Close Price]]-Table2[[#This Row],[20D EMA]])/Table2[[#This Row],[20D EMA]]</f>
        <v>6.429096772368538E-2</v>
      </c>
      <c r="T199" s="1">
        <f>(Table2[[#This Row],[Close Price]]-Table2[[#This Row],[50D EMA]])/Table2[[#This Row],[50D EMA]]</f>
        <v>7.3441350074658032E-2</v>
      </c>
      <c r="U199" s="1">
        <f>(Table2[[#This Row],[Close Price]]-Table2[[#This Row],[200D EMA]])/Table2[[#This Row],[200D EMA]]</f>
        <v>0.16116373165933676</v>
      </c>
      <c r="V199">
        <v>1.1860166656645701</v>
      </c>
      <c r="W199">
        <v>1433.9</v>
      </c>
      <c r="X199">
        <v>1523.4</v>
      </c>
      <c r="Y199">
        <v>1312.15</v>
      </c>
      <c r="Z199">
        <v>1523.4</v>
      </c>
      <c r="AA199">
        <v>1312.15</v>
      </c>
      <c r="AB199">
        <v>1523.4</v>
      </c>
      <c r="AC199" s="1">
        <f>(Table2[[#This Row],[Close Price]]/Table2[[#This Row],[Day Low]])-1</f>
        <v>4.9550177836669151E-2</v>
      </c>
      <c r="AD199" s="1">
        <f>(Table2[[#This Row],[Day High]]/Table2[[#This Row],[Close Price]])-1</f>
        <v>1.2259543506428772E-2</v>
      </c>
      <c r="AE199" s="1">
        <f>(Table2[[#This Row],[Close Price]]/Table2[[#This Row],[Current Week Low]])-1</f>
        <v>0.14693442060739992</v>
      </c>
      <c r="AF199" s="1">
        <f>(Table2[[#This Row],[Current Week High]]/Table2[[#This Row],[Close Price]])-1</f>
        <v>1.2259543506428772E-2</v>
      </c>
      <c r="AG199" s="1">
        <f>(Table2[[#This Row],[Close Price]]/Table2[[#This Row],[Current Month Low]])-1</f>
        <v>0.14693442060739992</v>
      </c>
      <c r="AH199" s="1">
        <f>(Table2[[#This Row],[Current Month High]]/Table2[[#This Row],[Close Price]])-1</f>
        <v>1.2259543506428772E-2</v>
      </c>
      <c r="AI199">
        <v>3.1795076248380201</v>
      </c>
      <c r="AJ199">
        <v>59.744188515019601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0.08</v>
      </c>
      <c r="AM199" t="s">
        <v>3170</v>
      </c>
      <c r="AN199">
        <v>6.85</v>
      </c>
      <c r="AO199" t="s">
        <v>3170</v>
      </c>
      <c r="AP199">
        <v>0.10727600992558201</v>
      </c>
      <c r="AQ199">
        <f>(Table2[[#This Row],[Sharpe Ratio]]-AVERAGE(Table2[Sharpe Ratio]))/_xlfn.STDEV.P(Table2[Sharpe Ratio])</f>
        <v>0.57533120325021425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3.9645235181247465</v>
      </c>
      <c r="AS199">
        <f>_xlfn.RANK.AVG(Table2[[#This Row],[1Y Return vs Nifty Z-Score]],Table2[1Y Return vs Nifty Z-Score])</f>
        <v>283</v>
      </c>
      <c r="AT199">
        <f>_xlfn.RANK.AVG(Table2[[#This Row],[6M Return vs Nifty Z-Score]],Table2[6M Return vs Nifty Z-Score])</f>
        <v>234</v>
      </c>
      <c r="AU199">
        <f>_xlfn.RANK.AVG(Table2[[#This Row],[Sharpe Ratio Z-Score]],Table2[Sharpe Ratio Z-Score])</f>
        <v>210</v>
      </c>
      <c r="AV199">
        <f>(Table2[[#This Row],[Rank 1Y]]+Table2[[#This Row],[Rank 6M]]+Table2[[#This Row],[Rank Sharpe]])/3</f>
        <v>242.33333333333334</v>
      </c>
    </row>
    <row r="200" spans="1:48" hidden="1" x14ac:dyDescent="0.3">
      <c r="A200" t="s">
        <v>577</v>
      </c>
      <c r="B200" t="s">
        <v>578</v>
      </c>
      <c r="C200" t="s">
        <v>3123</v>
      </c>
      <c r="D200" t="s">
        <v>208</v>
      </c>
      <c r="E200">
        <v>32847.478069119999</v>
      </c>
      <c r="F200">
        <v>6492.2</v>
      </c>
      <c r="G200">
        <v>34.633176383277103</v>
      </c>
      <c r="H200">
        <f>(Table2[[#This Row],[1Y Return vs Nifty]]-AVERAGE(Table2[1Y Return vs Nifty]))/_xlfn.STDEV.P(Table2[1Y Return vs Nifty])</f>
        <v>0.42895504305802745</v>
      </c>
      <c r="I200">
        <v>-5.8671034067414398</v>
      </c>
      <c r="J200">
        <f>(Table2[[#This Row],[1M Return vs Nifty]]-AVERAGE(Table2[1M Return vs Nifty]))/_xlfn.STDEV.P(Table2[1M Return vs Nifty])</f>
        <v>-0.12795308840515171</v>
      </c>
      <c r="K200">
        <v>-7.2517412871731599</v>
      </c>
      <c r="L200">
        <f>(Table2[[#This Row],[6M Return vs Nifty]]-AVERAGE(Table2[6M Return vs Nifty]))/_xlfn.STDEV.P(Table2[6M Return vs Nifty])</f>
        <v>-0.27534580812375725</v>
      </c>
      <c r="M200">
        <v>-3.15015460106348</v>
      </c>
      <c r="N200">
        <f>(Table2[[#This Row],[1W Return vs Nifty]]-AVERAGE(Table2[1W Return vs Nifty]))/_xlfn.STDEV.P(Table2[1W Return vs Nifty])</f>
        <v>-0.11394282017673048</v>
      </c>
      <c r="O200">
        <v>6693.83</v>
      </c>
      <c r="P200">
        <v>6723.9617801764898</v>
      </c>
      <c r="Q200">
        <v>6225.4875000626298</v>
      </c>
      <c r="R200">
        <v>32.600769089784798</v>
      </c>
      <c r="S200" s="1">
        <f>(Table2[[#This Row],[Close Price]]-Table2[[#This Row],[20D EMA]])/Table2[[#This Row],[20D EMA]]</f>
        <v>-3.0121768852809247E-2</v>
      </c>
      <c r="T200" s="1">
        <f>(Table2[[#This Row],[Close Price]]-Table2[[#This Row],[50D EMA]])/Table2[[#This Row],[50D EMA]]</f>
        <v>-3.4468039491207032E-2</v>
      </c>
      <c r="U200" s="1">
        <f>(Table2[[#This Row],[Close Price]]-Table2[[#This Row],[200D EMA]])/Table2[[#This Row],[200D EMA]]</f>
        <v>4.2842026417157987E-2</v>
      </c>
      <c r="V200">
        <v>0.42690618557452698</v>
      </c>
      <c r="W200">
        <v>6485</v>
      </c>
      <c r="X200">
        <v>6618.85</v>
      </c>
      <c r="Y200">
        <v>6485</v>
      </c>
      <c r="Z200">
        <v>6854.35</v>
      </c>
      <c r="AA200">
        <v>6485</v>
      </c>
      <c r="AB200">
        <v>7140</v>
      </c>
      <c r="AC200" s="1">
        <f>(Table2[[#This Row],[Close Price]]/Table2[[#This Row],[Day Low]])-1</f>
        <v>1.1102544333077002E-3</v>
      </c>
      <c r="AD200" s="1">
        <f>(Table2[[#This Row],[Day High]]/Table2[[#This Row],[Close Price]])-1</f>
        <v>1.9508025014633112E-2</v>
      </c>
      <c r="AE200" s="1">
        <f>(Table2[[#This Row],[Close Price]]/Table2[[#This Row],[Current Week Low]])-1</f>
        <v>1.1102544333077002E-3</v>
      </c>
      <c r="AF200" s="1">
        <f>(Table2[[#This Row],[Current Week High]]/Table2[[#This Row],[Close Price]])-1</f>
        <v>5.5782323403468892E-2</v>
      </c>
      <c r="AG200" s="1">
        <f>(Table2[[#This Row],[Close Price]]/Table2[[#This Row],[Current Month Low]])-1</f>
        <v>1.1102544333077002E-3</v>
      </c>
      <c r="AH200" s="1">
        <f>(Table2[[#This Row],[Current Month High]]/Table2[[#This Row],[Close Price]])-1</f>
        <v>9.9781275992729679E-2</v>
      </c>
      <c r="AI200">
        <v>50.285727488370597</v>
      </c>
      <c r="AJ200">
        <v>61.495503787266301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-0.08</v>
      </c>
      <c r="AM200" t="s">
        <v>3169</v>
      </c>
      <c r="AN200">
        <v>-2.77</v>
      </c>
      <c r="AO200" t="s">
        <v>3169</v>
      </c>
      <c r="AP200">
        <v>0.13832225999384301</v>
      </c>
      <c r="AQ200">
        <f>(Table2[[#This Row],[Sharpe Ratio]]-AVERAGE(Table2[Sharpe Ratio]))/_xlfn.STDEV.P(Table2[Sharpe Ratio])</f>
        <v>0.93787529474021281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191</v>
      </c>
      <c r="AT200">
        <f>_xlfn.RANK.AVG(Table2[[#This Row],[6M Return vs Nifty Z-Score]],Table2[6M Return vs Nifty Z-Score])</f>
        <v>408</v>
      </c>
      <c r="AU200">
        <f>_xlfn.RANK.AVG(Table2[[#This Row],[Sharpe Ratio Z-Score]],Table2[Sharpe Ratio Z-Score])</f>
        <v>129</v>
      </c>
      <c r="AV200">
        <f>(Table2[[#This Row],[Rank 1Y]]+Table2[[#This Row],[Rank 6M]]+Table2[[#This Row],[Rank Sharpe]])/3</f>
        <v>242.66666666666666</v>
      </c>
    </row>
    <row r="201" spans="1:48" hidden="1" x14ac:dyDescent="0.3">
      <c r="A201" t="s">
        <v>823</v>
      </c>
      <c r="B201" t="s">
        <v>824</v>
      </c>
      <c r="C201" t="s">
        <v>3126</v>
      </c>
      <c r="D201" t="s">
        <v>321</v>
      </c>
      <c r="E201">
        <v>18228.082715920002</v>
      </c>
      <c r="F201">
        <v>1122.0999999999999</v>
      </c>
      <c r="G201">
        <v>57.920016563778802</v>
      </c>
      <c r="H201">
        <f>(Table2[[#This Row],[1Y Return vs Nifty]]-AVERAGE(Table2[1Y Return vs Nifty]))/_xlfn.STDEV.P(Table2[1Y Return vs Nifty])</f>
        <v>0.89471934746856607</v>
      </c>
      <c r="I201">
        <v>-7.6836069516269001</v>
      </c>
      <c r="J201">
        <f>(Table2[[#This Row],[1M Return vs Nifty]]-AVERAGE(Table2[1M Return vs Nifty]))/_xlfn.STDEV.P(Table2[1M Return vs Nifty])</f>
        <v>-0.3074602350878764</v>
      </c>
      <c r="K201">
        <v>-14.276769891462401</v>
      </c>
      <c r="L201">
        <f>(Table2[[#This Row],[6M Return vs Nifty]]-AVERAGE(Table2[6M Return vs Nifty]))/_xlfn.STDEV.P(Table2[6M Return vs Nifty])</f>
        <v>-0.50992626520270412</v>
      </c>
      <c r="M201">
        <v>-6.3774778576564897</v>
      </c>
      <c r="N201">
        <f>(Table2[[#This Row],[1W Return vs Nifty]]-AVERAGE(Table2[1W Return vs Nifty]))/_xlfn.STDEV.P(Table2[1W Return vs Nifty])</f>
        <v>-0.89534141198847794</v>
      </c>
      <c r="O201">
        <v>1220.9000000000001</v>
      </c>
      <c r="P201">
        <v>1260.2324197708299</v>
      </c>
      <c r="Q201">
        <v>1164.32420333036</v>
      </c>
      <c r="R201">
        <v>20.774155508775799</v>
      </c>
      <c r="S201" s="1">
        <f>(Table2[[#This Row],[Close Price]]-Table2[[#This Row],[20D EMA]])/Table2[[#This Row],[20D EMA]]</f>
        <v>-8.092390859202242E-2</v>
      </c>
      <c r="T201" s="1">
        <f>(Table2[[#This Row],[Close Price]]-Table2[[#This Row],[50D EMA]])/Table2[[#This Row],[50D EMA]]</f>
        <v>-0.10960868614691648</v>
      </c>
      <c r="U201" s="1">
        <f>(Table2[[#This Row],[Close Price]]-Table2[[#This Row],[200D EMA]])/Table2[[#This Row],[200D EMA]]</f>
        <v>-3.626498805881094E-2</v>
      </c>
      <c r="V201">
        <v>0.47451085127757298</v>
      </c>
      <c r="W201">
        <v>1118</v>
      </c>
      <c r="X201">
        <v>1150</v>
      </c>
      <c r="Y201">
        <v>1118</v>
      </c>
      <c r="Z201">
        <v>1217.8</v>
      </c>
      <c r="AA201">
        <v>1118</v>
      </c>
      <c r="AB201">
        <v>1320</v>
      </c>
      <c r="AC201" s="1">
        <f>(Table2[[#This Row],[Close Price]]/Table2[[#This Row],[Day Low]])-1</f>
        <v>3.667262969588414E-3</v>
      </c>
      <c r="AD201" s="1">
        <f>(Table2[[#This Row],[Day High]]/Table2[[#This Row],[Close Price]])-1</f>
        <v>2.4864094109259494E-2</v>
      </c>
      <c r="AE201" s="1">
        <f>(Table2[[#This Row],[Close Price]]/Table2[[#This Row],[Current Week Low]])-1</f>
        <v>3.667262969588414E-3</v>
      </c>
      <c r="AF201" s="1">
        <f>(Table2[[#This Row],[Current Week High]]/Table2[[#This Row],[Close Price]])-1</f>
        <v>8.528651635326634E-2</v>
      </c>
      <c r="AG201" s="1">
        <f>(Table2[[#This Row],[Close Price]]/Table2[[#This Row],[Current Month Low]])-1</f>
        <v>3.667262969588414E-3</v>
      </c>
      <c r="AH201" s="1">
        <f>(Table2[[#This Row],[Current Month High]]/Table2[[#This Row],[Close Price]])-1</f>
        <v>0.17636574280367179</v>
      </c>
      <c r="AI201">
        <v>29.132875857766599</v>
      </c>
      <c r="AJ201">
        <v>79.120440577859299</v>
      </c>
      <c r="AK201" t="str">
        <f>IF(AND(Table2[[#This Row],[20D EMA]]&gt;Table2[[#This Row],[50D EMA]],Table2[[#This Row],[50D EMA]]&gt;Table2[[#This Row],[200D EMA]]),"Uptrend","Downtrend/NoTrend")</f>
        <v>Downtrend/NoTrend</v>
      </c>
      <c r="AL201">
        <v>-0.12</v>
      </c>
      <c r="AM201" t="s">
        <v>3169</v>
      </c>
      <c r="AN201">
        <v>-11.23</v>
      </c>
      <c r="AO201" t="s">
        <v>3169</v>
      </c>
      <c r="AP201">
        <v>0.13969592592431701</v>
      </c>
      <c r="AQ201">
        <f>(Table2[[#This Row],[Sharpe Ratio]]-AVERAGE(Table2[Sharpe Ratio]))/_xlfn.STDEV.P(Table2[Sharpe Ratio])</f>
        <v>0.953916345291551</v>
      </c>
      <c r="AR2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1">
        <f>_xlfn.RANK.AVG(Table2[[#This Row],[1Y Return vs Nifty Z-Score]],Table2[1Y Return vs Nifty Z-Score])</f>
        <v>107</v>
      </c>
      <c r="AT201">
        <f>_xlfn.RANK.AVG(Table2[[#This Row],[6M Return vs Nifty Z-Score]],Table2[6M Return vs Nifty Z-Score])</f>
        <v>496</v>
      </c>
      <c r="AU201">
        <f>_xlfn.RANK.AVG(Table2[[#This Row],[Sharpe Ratio Z-Score]],Table2[Sharpe Ratio Z-Score])</f>
        <v>125</v>
      </c>
      <c r="AV201">
        <f>(Table2[[#This Row],[Rank 1Y]]+Table2[[#This Row],[Rank 6M]]+Table2[[#This Row],[Rank Sharpe]])/3</f>
        <v>242.66666666666666</v>
      </c>
    </row>
    <row r="202" spans="1:48" hidden="1" x14ac:dyDescent="0.3">
      <c r="A202" t="s">
        <v>1218</v>
      </c>
      <c r="B202" t="s">
        <v>1219</v>
      </c>
      <c r="C202" t="s">
        <v>3126</v>
      </c>
      <c r="D202" t="s">
        <v>971</v>
      </c>
      <c r="E202">
        <v>9473.5420684000001</v>
      </c>
      <c r="F202">
        <v>1288.4000000000001</v>
      </c>
      <c r="G202">
        <v>24.8318358349158</v>
      </c>
      <c r="H202">
        <f>(Table2[[#This Row],[1Y Return vs Nifty]]-AVERAGE(Table2[1Y Return vs Nifty]))/_xlfn.STDEV.P(Table2[1Y Return vs Nifty])</f>
        <v>0.2329166571107264</v>
      </c>
      <c r="I202">
        <v>-4.64854004450393</v>
      </c>
      <c r="J202">
        <f>(Table2[[#This Row],[1M Return vs Nifty]]-AVERAGE(Table2[1M Return vs Nifty]))/_xlfn.STDEV.P(Table2[1M Return vs Nifty])</f>
        <v>-7.5344782553126927E-3</v>
      </c>
      <c r="K202">
        <v>9.2976421690233195</v>
      </c>
      <c r="L202">
        <f>(Table2[[#This Row],[6M Return vs Nifty]]-AVERAGE(Table2[6M Return vs Nifty]))/_xlfn.STDEV.P(Table2[6M Return vs Nifty])</f>
        <v>0.27727285782146277</v>
      </c>
      <c r="M202">
        <v>0.101093261539623</v>
      </c>
      <c r="N202">
        <f>(Table2[[#This Row],[1W Return vs Nifty]]-AVERAGE(Table2[1W Return vs Nifty]))/_xlfn.STDEV.P(Table2[1W Return vs Nifty])</f>
        <v>0.67324839045860307</v>
      </c>
      <c r="O202">
        <v>1314.73</v>
      </c>
      <c r="P202">
        <v>1335.9611644491099</v>
      </c>
      <c r="Q202">
        <v>1212.66064881783</v>
      </c>
      <c r="R202">
        <v>42.424371285686298</v>
      </c>
      <c r="S202" s="1">
        <f>(Table2[[#This Row],[Close Price]]-Table2[[#This Row],[20D EMA]])/Table2[[#This Row],[20D EMA]]</f>
        <v>-2.002692568055793E-2</v>
      </c>
      <c r="T202" s="1">
        <f>(Table2[[#This Row],[Close Price]]-Table2[[#This Row],[50D EMA]])/Table2[[#This Row],[50D EMA]]</f>
        <v>-3.5600708848989547E-2</v>
      </c>
      <c r="U202" s="1">
        <f>(Table2[[#This Row],[Close Price]]-Table2[[#This Row],[200D EMA]])/Table2[[#This Row],[200D EMA]]</f>
        <v>6.2457169081890418E-2</v>
      </c>
      <c r="V202">
        <v>0.72045440048379805</v>
      </c>
      <c r="W202">
        <v>1270.05</v>
      </c>
      <c r="X202">
        <v>1298.95</v>
      </c>
      <c r="Y202">
        <v>1251.5</v>
      </c>
      <c r="Z202">
        <v>1327.75</v>
      </c>
      <c r="AA202">
        <v>1226</v>
      </c>
      <c r="AB202">
        <v>1393.1</v>
      </c>
      <c r="AC202" s="1">
        <f>(Table2[[#This Row],[Close Price]]/Table2[[#This Row],[Day Low]])-1</f>
        <v>1.4448250068894941E-2</v>
      </c>
      <c r="AD202" s="1">
        <f>(Table2[[#This Row],[Day High]]/Table2[[#This Row],[Close Price]])-1</f>
        <v>8.1884507916796245E-3</v>
      </c>
      <c r="AE202" s="1">
        <f>(Table2[[#This Row],[Close Price]]/Table2[[#This Row],[Current Week Low]])-1</f>
        <v>2.9484618457850553E-2</v>
      </c>
      <c r="AF202" s="1">
        <f>(Table2[[#This Row],[Current Week High]]/Table2[[#This Row],[Close Price]])-1</f>
        <v>3.0541757218255139E-2</v>
      </c>
      <c r="AG202" s="1">
        <f>(Table2[[#This Row],[Close Price]]/Table2[[#This Row],[Current Month Low]])-1</f>
        <v>5.0897226753670477E-2</v>
      </c>
      <c r="AH202" s="1">
        <f>(Table2[[#This Row],[Current Month High]]/Table2[[#This Row],[Close Price]])-1</f>
        <v>8.1263582738279938E-2</v>
      </c>
      <c r="AI202">
        <v>23.5058987891958</v>
      </c>
      <c r="AJ202">
        <v>59.061728395061699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0.04</v>
      </c>
      <c r="AM202" t="s">
        <v>3170</v>
      </c>
      <c r="AN202">
        <v>-1.39</v>
      </c>
      <c r="AO202" t="s">
        <v>3169</v>
      </c>
      <c r="AP202">
        <v>8.655272595822E-2</v>
      </c>
      <c r="AQ202">
        <f>(Table2[[#This Row],[Sharpe Ratio]]-AVERAGE(Table2[Sharpe Ratio]))/_xlfn.STDEV.P(Table2[Sharpe Ratio])</f>
        <v>0.33333404925842641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237</v>
      </c>
      <c r="AT202">
        <f>_xlfn.RANK.AVG(Table2[[#This Row],[6M Return vs Nifty Z-Score]],Table2[6M Return vs Nifty Z-Score])</f>
        <v>228</v>
      </c>
      <c r="AU202">
        <f>_xlfn.RANK.AVG(Table2[[#This Row],[Sharpe Ratio Z-Score]],Table2[Sharpe Ratio Z-Score])</f>
        <v>263</v>
      </c>
      <c r="AV202">
        <f>(Table2[[#This Row],[Rank 1Y]]+Table2[[#This Row],[Rank 6M]]+Table2[[#This Row],[Rank Sharpe]])/3</f>
        <v>242.66666666666666</v>
      </c>
    </row>
    <row r="203" spans="1:48" x14ac:dyDescent="0.3">
      <c r="A203" t="s">
        <v>1071</v>
      </c>
      <c r="B203" t="s">
        <v>1072</v>
      </c>
      <c r="C203" t="s">
        <v>3132</v>
      </c>
      <c r="D203" t="s">
        <v>105</v>
      </c>
      <c r="E203">
        <v>11973.313572900001</v>
      </c>
      <c r="F203">
        <v>392.9</v>
      </c>
      <c r="G203">
        <v>-0.99434224297243601</v>
      </c>
      <c r="H203">
        <f>(Table2[[#This Row],[1Y Return vs Nifty]]-AVERAGE(Table2[1Y Return vs Nifty]))/_xlfn.STDEV.P(Table2[1Y Return vs Nifty])</f>
        <v>-0.28363740410116117</v>
      </c>
      <c r="I203">
        <v>-3.4341750180273598</v>
      </c>
      <c r="J203">
        <f>(Table2[[#This Row],[1M Return vs Nifty]]-AVERAGE(Table2[1M Return vs Nifty]))/_xlfn.STDEV.P(Table2[1M Return vs Nifty])</f>
        <v>0.11246925173897462</v>
      </c>
      <c r="K203">
        <v>5.6031978649346303</v>
      </c>
      <c r="L203">
        <f>(Table2[[#This Row],[6M Return vs Nifty]]-AVERAGE(Table2[6M Return vs Nifty]))/_xlfn.STDEV.P(Table2[6M Return vs Nifty])</f>
        <v>0.1539076044790503</v>
      </c>
      <c r="M203">
        <v>1.79376742394174</v>
      </c>
      <c r="N203">
        <f>(Table2[[#This Row],[1W Return vs Nifty]]-AVERAGE(Table2[1W Return vs Nifty]))/_xlfn.STDEV.P(Table2[1W Return vs Nifty])</f>
        <v>1.0830781787189305</v>
      </c>
      <c r="O203">
        <v>395.9</v>
      </c>
      <c r="P203">
        <v>387.63808240262898</v>
      </c>
      <c r="Q203">
        <v>358.33714944844399</v>
      </c>
      <c r="R203">
        <v>47.7569261278935</v>
      </c>
      <c r="S203" s="1">
        <f>(Table2[[#This Row],[Close Price]]-Table2[[#This Row],[20D EMA]])/Table2[[#This Row],[20D EMA]]</f>
        <v>-7.577671129072999E-3</v>
      </c>
      <c r="T203" s="1">
        <f>(Table2[[#This Row],[Close Price]]-Table2[[#This Row],[50D EMA]])/Table2[[#This Row],[50D EMA]]</f>
        <v>1.3574305096024046E-2</v>
      </c>
      <c r="U203" s="1">
        <f>(Table2[[#This Row],[Close Price]]-Table2[[#This Row],[200D EMA]])/Table2[[#This Row],[200D EMA]]</f>
        <v>9.6453439462683269E-2</v>
      </c>
      <c r="V203">
        <v>0.35840231064268602</v>
      </c>
      <c r="W203">
        <v>390.1</v>
      </c>
      <c r="X203">
        <v>399.4</v>
      </c>
      <c r="Y203">
        <v>374.95</v>
      </c>
      <c r="Z203">
        <v>402.45</v>
      </c>
      <c r="AA203">
        <v>363.7</v>
      </c>
      <c r="AB203">
        <v>437.7</v>
      </c>
      <c r="AC203" s="1">
        <f>(Table2[[#This Row],[Close Price]]/Table2[[#This Row],[Day Low]])-1</f>
        <v>7.1776467572415292E-3</v>
      </c>
      <c r="AD203" s="1">
        <f>(Table2[[#This Row],[Day High]]/Table2[[#This Row],[Close Price]])-1</f>
        <v>1.6543649783659964E-2</v>
      </c>
      <c r="AE203" s="1">
        <f>(Table2[[#This Row],[Close Price]]/Table2[[#This Row],[Current Week Low]])-1</f>
        <v>4.7873049739965312E-2</v>
      </c>
      <c r="AF203" s="1">
        <f>(Table2[[#This Row],[Current Week High]]/Table2[[#This Row],[Close Price]])-1</f>
        <v>2.4306439297531179E-2</v>
      </c>
      <c r="AG203" s="1">
        <f>(Table2[[#This Row],[Close Price]]/Table2[[#This Row],[Current Month Low]])-1</f>
        <v>8.0285949958757152E-2</v>
      </c>
      <c r="AH203" s="1">
        <f>(Table2[[#This Row],[Current Month High]]/Table2[[#This Row],[Close Price]])-1</f>
        <v>0.11402392466276412</v>
      </c>
      <c r="AI203">
        <v>14.7874777297022</v>
      </c>
      <c r="AJ203">
        <v>43.893059879143003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0.23</v>
      </c>
      <c r="AM203" t="s">
        <v>3170</v>
      </c>
      <c r="AN203">
        <v>-4.88</v>
      </c>
      <c r="AO203" t="s">
        <v>3169</v>
      </c>
      <c r="AP203">
        <v>0.16677357381684901</v>
      </c>
      <c r="AQ203">
        <f>(Table2[[#This Row],[Sharpe Ratio]]-AVERAGE(Table2[Sharpe Ratio]))/_xlfn.STDEV.P(Table2[Sharpe Ratio])</f>
        <v>1.2701168923237989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2.3359345231595934</v>
      </c>
      <c r="AS203">
        <f>_xlfn.RANK.AVG(Table2[[#This Row],[1Y Return vs Nifty Z-Score]],Table2[1Y Return vs Nifty Z-Score])</f>
        <v>403</v>
      </c>
      <c r="AT203">
        <f>_xlfn.RANK.AVG(Table2[[#This Row],[6M Return vs Nifty Z-Score]],Table2[6M Return vs Nifty Z-Score])</f>
        <v>256</v>
      </c>
      <c r="AU203">
        <f>_xlfn.RANK.AVG(Table2[[#This Row],[Sharpe Ratio Z-Score]],Table2[Sharpe Ratio Z-Score])</f>
        <v>70</v>
      </c>
      <c r="AV203">
        <f>(Table2[[#This Row],[Rank 1Y]]+Table2[[#This Row],[Rank 6M]]+Table2[[#This Row],[Rank Sharpe]])/3</f>
        <v>243</v>
      </c>
    </row>
    <row r="204" spans="1:48" x14ac:dyDescent="0.3">
      <c r="A204" t="s">
        <v>28</v>
      </c>
      <c r="B204" t="s">
        <v>29</v>
      </c>
      <c r="C204" t="s">
        <v>3123</v>
      </c>
      <c r="D204" t="s">
        <v>24</v>
      </c>
      <c r="E204">
        <v>901776.86724304396</v>
      </c>
      <c r="F204">
        <v>1278.05</v>
      </c>
      <c r="G204">
        <v>14.8527813470791</v>
      </c>
      <c r="H204">
        <f>(Table2[[#This Row],[1Y Return vs Nifty]]-AVERAGE(Table2[1Y Return vs Nifty]))/_xlfn.STDEV.P(Table2[1Y Return vs Nifty])</f>
        <v>3.3323782501063944E-2</v>
      </c>
      <c r="I204">
        <v>1.1189793638216701</v>
      </c>
      <c r="J204">
        <f>(Table2[[#This Row],[1M Return vs Nifty]]-AVERAGE(Table2[1M Return vs Nifty]))/_xlfn.STDEV.P(Table2[1M Return vs Nifty])</f>
        <v>0.56241263544054665</v>
      </c>
      <c r="K204">
        <v>9.2310596326365193</v>
      </c>
      <c r="L204">
        <f>(Table2[[#This Row],[6M Return vs Nifty]]-AVERAGE(Table2[6M Return vs Nifty]))/_xlfn.STDEV.P(Table2[6M Return vs Nifty])</f>
        <v>0.27504952711366254</v>
      </c>
      <c r="M204">
        <v>-2.4085242996955198</v>
      </c>
      <c r="N204">
        <f>(Table2[[#This Row],[1W Return vs Nifty]]-AVERAGE(Table2[1W Return vs Nifty]))/_xlfn.STDEV.P(Table2[1W Return vs Nifty])</f>
        <v>6.5620498108781594E-2</v>
      </c>
      <c r="O204">
        <v>1267.5999999999999</v>
      </c>
      <c r="P204">
        <v>1260.23329638931</v>
      </c>
      <c r="Q204">
        <v>1175.5646523850201</v>
      </c>
      <c r="R204">
        <v>57.6110105141953</v>
      </c>
      <c r="S204" s="1">
        <f>(Table2[[#This Row],[Close Price]]-Table2[[#This Row],[20D EMA]])/Table2[[#This Row],[20D EMA]]</f>
        <v>8.2439255285579414E-3</v>
      </c>
      <c r="T204" s="1">
        <f>(Table2[[#This Row],[Close Price]]-Table2[[#This Row],[50D EMA]])/Table2[[#This Row],[50D EMA]]</f>
        <v>1.4137623297001065E-2</v>
      </c>
      <c r="U204" s="1">
        <f>(Table2[[#This Row],[Close Price]]-Table2[[#This Row],[200D EMA]])/Table2[[#This Row],[200D EMA]]</f>
        <v>8.71796777889286E-2</v>
      </c>
      <c r="V204">
        <v>0.76647149236434997</v>
      </c>
      <c r="W204">
        <v>1256</v>
      </c>
      <c r="X204">
        <v>1281.4000000000001</v>
      </c>
      <c r="Y204">
        <v>1232.55</v>
      </c>
      <c r="Z204">
        <v>1281.4000000000001</v>
      </c>
      <c r="AA204">
        <v>1232.55</v>
      </c>
      <c r="AB204">
        <v>1315</v>
      </c>
      <c r="AC204" s="1">
        <f>(Table2[[#This Row],[Close Price]]/Table2[[#This Row],[Day Low]])-1</f>
        <v>1.7555732484076492E-2</v>
      </c>
      <c r="AD204" s="1">
        <f>(Table2[[#This Row],[Day High]]/Table2[[#This Row],[Close Price]])-1</f>
        <v>2.6211807049802971E-3</v>
      </c>
      <c r="AE204" s="1">
        <f>(Table2[[#This Row],[Close Price]]/Table2[[#This Row],[Current Week Low]])-1</f>
        <v>3.6915338120157459E-2</v>
      </c>
      <c r="AF204" s="1">
        <f>(Table2[[#This Row],[Current Week High]]/Table2[[#This Row],[Close Price]])-1</f>
        <v>2.6211807049802971E-3</v>
      </c>
      <c r="AG204" s="1">
        <f>(Table2[[#This Row],[Close Price]]/Table2[[#This Row],[Current Month Low]])-1</f>
        <v>3.6915338120157459E-2</v>
      </c>
      <c r="AH204" s="1">
        <f>(Table2[[#This Row],[Current Month High]]/Table2[[#This Row],[Close Price]])-1</f>
        <v>2.8911231954931393E-2</v>
      </c>
      <c r="AI204">
        <v>6.5959860725323702</v>
      </c>
      <c r="AJ204">
        <v>39.715769335884097</v>
      </c>
      <c r="AK204" t="str">
        <f>IF(AND(Table2[[#This Row],[20D EMA]]&gt;Table2[[#This Row],[50D EMA]],Table2[[#This Row],[50D EMA]]&gt;Table2[[#This Row],[200D EMA]]),"Uptrend","Downtrend/NoTrend")</f>
        <v>Uptrend</v>
      </c>
      <c r="AL204">
        <v>0.04</v>
      </c>
      <c r="AM204" t="s">
        <v>3170</v>
      </c>
      <c r="AN204">
        <v>7.0000000000000007E-2</v>
      </c>
      <c r="AO204" t="s">
        <v>3170</v>
      </c>
      <c r="AP204">
        <v>0.105828167164581</v>
      </c>
      <c r="AQ204">
        <f>(Table2[[#This Row],[Sharpe Ratio]]-AVERAGE(Table2[Sharpe Ratio]))/_xlfn.STDEV.P(Table2[Sharpe Ratio])</f>
        <v>0.55842394916144755</v>
      </c>
      <c r="AR2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1.4948303923255024</v>
      </c>
      <c r="AS204">
        <f>_xlfn.RANK.AVG(Table2[[#This Row],[1Y Return vs Nifty Z-Score]],Table2[1Y Return vs Nifty Z-Score])</f>
        <v>291</v>
      </c>
      <c r="AT204">
        <f>_xlfn.RANK.AVG(Table2[[#This Row],[6M Return vs Nifty Z-Score]],Table2[6M Return vs Nifty Z-Score])</f>
        <v>229</v>
      </c>
      <c r="AU204">
        <f>_xlfn.RANK.AVG(Table2[[#This Row],[Sharpe Ratio Z-Score]],Table2[Sharpe Ratio Z-Score])</f>
        <v>212</v>
      </c>
      <c r="AV204">
        <f>(Table2[[#This Row],[Rank 1Y]]+Table2[[#This Row],[Rank 6M]]+Table2[[#This Row],[Rank Sharpe]])/3</f>
        <v>244</v>
      </c>
    </row>
    <row r="205" spans="1:48" x14ac:dyDescent="0.3">
      <c r="A205" t="s">
        <v>159</v>
      </c>
      <c r="B205" t="s">
        <v>160</v>
      </c>
      <c r="C205" t="s">
        <v>3127</v>
      </c>
      <c r="D205" t="s">
        <v>161</v>
      </c>
      <c r="E205">
        <v>159237.3456843</v>
      </c>
      <c r="F205">
        <v>5998.35</v>
      </c>
      <c r="G205">
        <v>41.371648501242802</v>
      </c>
      <c r="H205">
        <f>(Table2[[#This Row],[1Y Return vs Nifty]]-AVERAGE(Table2[1Y Return vs Nifty]))/_xlfn.STDEV.P(Table2[1Y Return vs Nifty])</f>
        <v>0.56373244327577077</v>
      </c>
      <c r="I205">
        <v>3.3580118595764299</v>
      </c>
      <c r="J205">
        <f>(Table2[[#This Row],[1M Return vs Nifty]]-AVERAGE(Table2[1M Return vs Nifty]))/_xlfn.STDEV.P(Table2[1M Return vs Nifty])</f>
        <v>0.78367415500899873</v>
      </c>
      <c r="K205">
        <v>42.000804283181999</v>
      </c>
      <c r="L205">
        <f>(Table2[[#This Row],[6M Return vs Nifty]]-AVERAGE(Table2[6M Return vs Nifty]))/_xlfn.STDEV.P(Table2[6M Return vs Nifty])</f>
        <v>1.3693001147613524</v>
      </c>
      <c r="M205">
        <v>3.27162814299954</v>
      </c>
      <c r="N205">
        <f>(Table2[[#This Row],[1W Return vs Nifty]]-AVERAGE(Table2[1W Return vs Nifty]))/_xlfn.STDEV.P(Table2[1W Return vs Nifty])</f>
        <v>1.4408973969848899</v>
      </c>
      <c r="O205">
        <v>5864.1</v>
      </c>
      <c r="P205">
        <v>5680.82845686161</v>
      </c>
      <c r="Q205">
        <v>4836.1546634087199</v>
      </c>
      <c r="R205">
        <v>66.822553286556698</v>
      </c>
      <c r="S205" s="1">
        <f>(Table2[[#This Row],[Close Price]]-Table2[[#This Row],[20D EMA]])/Table2[[#This Row],[20D EMA]]</f>
        <v>2.2893538650432289E-2</v>
      </c>
      <c r="T205" s="1">
        <f>(Table2[[#This Row],[Close Price]]-Table2[[#This Row],[50D EMA]])/Table2[[#This Row],[50D EMA]]</f>
        <v>5.5893527774962259E-2</v>
      </c>
      <c r="U205" s="1">
        <f>(Table2[[#This Row],[Close Price]]-Table2[[#This Row],[200D EMA]])/Table2[[#This Row],[200D EMA]]</f>
        <v>0.24031393069057008</v>
      </c>
      <c r="V205">
        <v>0.70762211887133297</v>
      </c>
      <c r="W205">
        <v>5980</v>
      </c>
      <c r="X205">
        <v>6056.95</v>
      </c>
      <c r="Y205">
        <v>5690.5</v>
      </c>
      <c r="Z205">
        <v>6056.95</v>
      </c>
      <c r="AA205">
        <v>5678.35</v>
      </c>
      <c r="AB205">
        <v>6155</v>
      </c>
      <c r="AC205" s="1">
        <f>(Table2[[#This Row],[Close Price]]/Table2[[#This Row],[Day Low]])-1</f>
        <v>3.0685618729098252E-3</v>
      </c>
      <c r="AD205" s="1">
        <f>(Table2[[#This Row],[Day High]]/Table2[[#This Row],[Close Price]])-1</f>
        <v>9.7693532388072324E-3</v>
      </c>
      <c r="AE205" s="1">
        <f>(Table2[[#This Row],[Close Price]]/Table2[[#This Row],[Current Week Low]])-1</f>
        <v>5.4098936824532151E-2</v>
      </c>
      <c r="AF205" s="1">
        <f>(Table2[[#This Row],[Current Week High]]/Table2[[#This Row],[Close Price]])-1</f>
        <v>9.7693532388072324E-3</v>
      </c>
      <c r="AG205" s="1">
        <f>(Table2[[#This Row],[Close Price]]/Table2[[#This Row],[Current Month Low]])-1</f>
        <v>5.6354398724981714E-2</v>
      </c>
      <c r="AH205" s="1">
        <f>(Table2[[#This Row],[Current Month High]]/Table2[[#This Row],[Close Price]])-1</f>
        <v>2.6115515099985664E-2</v>
      </c>
      <c r="AI205">
        <v>4.62627222486182</v>
      </c>
      <c r="AJ205">
        <v>79.055223880596998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0.24</v>
      </c>
      <c r="AM205" t="s">
        <v>3170</v>
      </c>
      <c r="AN205">
        <v>1.64</v>
      </c>
      <c r="AO205" t="s">
        <v>3170</v>
      </c>
      <c r="AP205">
        <v>1.225143343715E-3</v>
      </c>
      <c r="AQ205">
        <f>(Table2[[#This Row],[Sharpe Ratio]]-AVERAGE(Table2[Sharpe Ratio]))/_xlfn.STDEV.P(Table2[Sharpe Ratio])</f>
        <v>-0.66308293668986329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3.4945211733411483</v>
      </c>
      <c r="AS205">
        <f>_xlfn.RANK.AVG(Table2[[#This Row],[1Y Return vs Nifty Z-Score]],Table2[1Y Return vs Nifty Z-Score])</f>
        <v>159</v>
      </c>
      <c r="AT205">
        <f>_xlfn.RANK.AVG(Table2[[#This Row],[6M Return vs Nifty Z-Score]],Table2[6M Return vs Nifty Z-Score])</f>
        <v>61</v>
      </c>
      <c r="AU205">
        <f>_xlfn.RANK.AVG(Table2[[#This Row],[Sharpe Ratio Z-Score]],Table2[Sharpe Ratio Z-Score])</f>
        <v>512</v>
      </c>
      <c r="AV205">
        <f>(Table2[[#This Row],[Rank 1Y]]+Table2[[#This Row],[Rank 6M]]+Table2[[#This Row],[Rank Sharpe]])/3</f>
        <v>244</v>
      </c>
    </row>
    <row r="206" spans="1:48" hidden="1" x14ac:dyDescent="0.3">
      <c r="A206" t="s">
        <v>221</v>
      </c>
      <c r="B206" t="s">
        <v>222</v>
      </c>
      <c r="C206" t="s">
        <v>3125</v>
      </c>
      <c r="D206" t="s">
        <v>223</v>
      </c>
      <c r="E206">
        <v>109113.538212795</v>
      </c>
      <c r="F206">
        <v>1500.15</v>
      </c>
      <c r="G206">
        <v>21.3747409213304</v>
      </c>
      <c r="H206">
        <f>(Table2[[#This Row],[1Y Return vs Nifty]]-AVERAGE(Table2[1Y Return vs Nifty]))/_xlfn.STDEV.P(Table2[1Y Return vs Nifty])</f>
        <v>0.16377067615210994</v>
      </c>
      <c r="I206">
        <v>2.2545857556328199</v>
      </c>
      <c r="J206">
        <f>(Table2[[#This Row],[1M Return vs Nifty]]-AVERAGE(Table2[1M Return vs Nifty]))/_xlfn.STDEV.P(Table2[1M Return vs Nifty])</f>
        <v>0.67463342560781148</v>
      </c>
      <c r="K206">
        <v>20.560431486051801</v>
      </c>
      <c r="L206">
        <f>(Table2[[#This Row],[6M Return vs Nifty]]-AVERAGE(Table2[6M Return vs Nifty]))/_xlfn.STDEV.P(Table2[6M Return vs Nifty])</f>
        <v>0.65336104404739337</v>
      </c>
      <c r="M206">
        <v>1.8732683348796499</v>
      </c>
      <c r="N206">
        <f>(Table2[[#This Row],[1W Return vs Nifty]]-AVERAGE(Table2[1W Return vs Nifty]))/_xlfn.STDEV.P(Table2[1W Return vs Nifty])</f>
        <v>1.1023269167335457</v>
      </c>
      <c r="O206">
        <v>1472.13</v>
      </c>
      <c r="P206">
        <v>1477.2790432619099</v>
      </c>
      <c r="Q206">
        <v>1338.31677390699</v>
      </c>
      <c r="R206">
        <v>65.562261095915403</v>
      </c>
      <c r="S206" s="1">
        <f>(Table2[[#This Row],[Close Price]]-Table2[[#This Row],[20D EMA]])/Table2[[#This Row],[20D EMA]]</f>
        <v>1.9033645126449415E-2</v>
      </c>
      <c r="T206" s="1">
        <f>(Table2[[#This Row],[Close Price]]-Table2[[#This Row],[50D EMA]])/Table2[[#This Row],[50D EMA]]</f>
        <v>1.5481812215781451E-2</v>
      </c>
      <c r="U206" s="1">
        <f>(Table2[[#This Row],[Close Price]]-Table2[[#This Row],[200D EMA]])/Table2[[#This Row],[200D EMA]]</f>
        <v>0.12092296027984864</v>
      </c>
      <c r="V206">
        <v>0.94675153144225499</v>
      </c>
      <c r="W206">
        <v>1489.7</v>
      </c>
      <c r="X206">
        <v>1508</v>
      </c>
      <c r="Y206">
        <v>1440.25</v>
      </c>
      <c r="Z206">
        <v>1508</v>
      </c>
      <c r="AA206">
        <v>1418.4</v>
      </c>
      <c r="AB206">
        <v>1508</v>
      </c>
      <c r="AC206" s="1">
        <f>(Table2[[#This Row],[Close Price]]/Table2[[#This Row],[Day Low]])-1</f>
        <v>7.0148352017185278E-3</v>
      </c>
      <c r="AD206" s="1">
        <f>(Table2[[#This Row],[Day High]]/Table2[[#This Row],[Close Price]])-1</f>
        <v>5.2328100523280074E-3</v>
      </c>
      <c r="AE206" s="1">
        <f>(Table2[[#This Row],[Close Price]]/Table2[[#This Row],[Current Week Low]])-1</f>
        <v>4.1590001735809734E-2</v>
      </c>
      <c r="AF206" s="1">
        <f>(Table2[[#This Row],[Current Week High]]/Table2[[#This Row],[Close Price]])-1</f>
        <v>5.2328100523280074E-3</v>
      </c>
      <c r="AG206" s="1">
        <f>(Table2[[#This Row],[Close Price]]/Table2[[#This Row],[Current Month Low]])-1</f>
        <v>5.7635363790186078E-2</v>
      </c>
      <c r="AH206" s="1">
        <f>(Table2[[#This Row],[Current Month High]]/Table2[[#This Row],[Close Price]])-1</f>
        <v>5.2328100523280074E-3</v>
      </c>
      <c r="AI206">
        <v>9.8223510982235105</v>
      </c>
      <c r="AJ206">
        <v>45.356329635192097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0.08</v>
      </c>
      <c r="AM206" t="s">
        <v>3170</v>
      </c>
      <c r="AN206">
        <v>4.46</v>
      </c>
      <c r="AO206" t="s">
        <v>3170</v>
      </c>
      <c r="AP206">
        <v>6.3613154492616994E-2</v>
      </c>
      <c r="AQ206">
        <f>(Table2[[#This Row],[Sharpe Ratio]]-AVERAGE(Table2[Sharpe Ratio]))/_xlfn.STDEV.P(Table2[Sharpe Ratio])</f>
        <v>6.5456090474955986E-2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257</v>
      </c>
      <c r="AT206">
        <f>_xlfn.RANK.AVG(Table2[[#This Row],[6M Return vs Nifty Z-Score]],Table2[6M Return vs Nifty Z-Score])</f>
        <v>144</v>
      </c>
      <c r="AU206">
        <f>_xlfn.RANK.AVG(Table2[[#This Row],[Sharpe Ratio Z-Score]],Table2[Sharpe Ratio Z-Score])</f>
        <v>334</v>
      </c>
      <c r="AV206">
        <f>(Table2[[#This Row],[Rank 1Y]]+Table2[[#This Row],[Rank 6M]]+Table2[[#This Row],[Rank Sharpe]])/3</f>
        <v>245</v>
      </c>
    </row>
    <row r="207" spans="1:48" hidden="1" x14ac:dyDescent="0.3">
      <c r="A207" t="s">
        <v>711</v>
      </c>
      <c r="B207" t="s">
        <v>712</v>
      </c>
      <c r="C207" t="s">
        <v>3126</v>
      </c>
      <c r="D207" t="s">
        <v>48</v>
      </c>
      <c r="E207">
        <v>24065.1</v>
      </c>
      <c r="F207">
        <v>89.13</v>
      </c>
      <c r="G207">
        <v>80.026031280476502</v>
      </c>
      <c r="H207">
        <f>(Table2[[#This Row],[1Y Return vs Nifty]]-AVERAGE(Table2[1Y Return vs Nifty]))/_xlfn.STDEV.P(Table2[1Y Return vs Nifty])</f>
        <v>1.3368657480967177</v>
      </c>
      <c r="I207">
        <v>-10.021717280556199</v>
      </c>
      <c r="J207">
        <f>(Table2[[#This Row],[1M Return vs Nifty]]-AVERAGE(Table2[1M Return vs Nifty]))/_xlfn.STDEV.P(Table2[1M Return vs Nifty])</f>
        <v>-0.53851264065968618</v>
      </c>
      <c r="K207">
        <v>-15.521126748106401</v>
      </c>
      <c r="L207">
        <f>(Table2[[#This Row],[6M Return vs Nifty]]-AVERAGE(Table2[6M Return vs Nifty]))/_xlfn.STDEV.P(Table2[6M Return vs Nifty])</f>
        <v>-0.55147795369300368</v>
      </c>
      <c r="M207">
        <v>-4.4109983317056098</v>
      </c>
      <c r="N207">
        <f>(Table2[[#This Row],[1W Return vs Nifty]]-AVERAGE(Table2[1W Return vs Nifty]))/_xlfn.STDEV.P(Table2[1W Return vs Nifty])</f>
        <v>-0.41921794674043883</v>
      </c>
      <c r="O207">
        <v>95.06</v>
      </c>
      <c r="P207">
        <v>102.633971562658</v>
      </c>
      <c r="Q207">
        <v>97.362606027432406</v>
      </c>
      <c r="R207">
        <v>31.2747777672929</v>
      </c>
      <c r="S207" s="1">
        <f>(Table2[[#This Row],[Close Price]]-Table2[[#This Row],[20D EMA]])/Table2[[#This Row],[20D EMA]]</f>
        <v>-6.2381653692404865E-2</v>
      </c>
      <c r="T207" s="1">
        <f>(Table2[[#This Row],[Close Price]]-Table2[[#This Row],[50D EMA]])/Table2[[#This Row],[50D EMA]]</f>
        <v>-0.13157409147334651</v>
      </c>
      <c r="U207" s="1">
        <f>(Table2[[#This Row],[Close Price]]-Table2[[#This Row],[200D EMA]])/Table2[[#This Row],[200D EMA]]</f>
        <v>-8.4556138781996373E-2</v>
      </c>
      <c r="V207">
        <v>0.26135368728213698</v>
      </c>
      <c r="W207">
        <v>87.25</v>
      </c>
      <c r="X207">
        <v>89.68</v>
      </c>
      <c r="Y207">
        <v>86.77</v>
      </c>
      <c r="Z207">
        <v>92.2</v>
      </c>
      <c r="AA207">
        <v>86.77</v>
      </c>
      <c r="AB207">
        <v>101.89</v>
      </c>
      <c r="AC207" s="1">
        <f>(Table2[[#This Row],[Close Price]]/Table2[[#This Row],[Day Low]])-1</f>
        <v>2.1547277936962761E-2</v>
      </c>
      <c r="AD207" s="1">
        <f>(Table2[[#This Row],[Day High]]/Table2[[#This Row],[Close Price]])-1</f>
        <v>6.1707618085942162E-3</v>
      </c>
      <c r="AE207" s="1">
        <f>(Table2[[#This Row],[Close Price]]/Table2[[#This Row],[Current Week Low]])-1</f>
        <v>2.7198340440244273E-2</v>
      </c>
      <c r="AF207" s="1">
        <f>(Table2[[#This Row],[Current Week High]]/Table2[[#This Row],[Close Price]])-1</f>
        <v>3.4444070458880427E-2</v>
      </c>
      <c r="AG207" s="1">
        <f>(Table2[[#This Row],[Close Price]]/Table2[[#This Row],[Current Month Low]])-1</f>
        <v>2.7198340440244273E-2</v>
      </c>
      <c r="AH207" s="1">
        <f>(Table2[[#This Row],[Current Month High]]/Table2[[#This Row],[Close Price]])-1</f>
        <v>0.14316167395938528</v>
      </c>
      <c r="AI207">
        <v>56.886944163955199</v>
      </c>
      <c r="AJ207">
        <v>109.55329153605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-0.26</v>
      </c>
      <c r="AM207" t="s">
        <v>3169</v>
      </c>
      <c r="AN207">
        <v>-8.8699999999999992</v>
      </c>
      <c r="AO207" t="s">
        <v>3169</v>
      </c>
      <c r="AP207">
        <v>0.11847829584035</v>
      </c>
      <c r="AQ207">
        <f>(Table2[[#This Row],[Sharpe Ratio]]-AVERAGE(Table2[Sharpe Ratio]))/_xlfn.STDEV.P(Table2[Sharpe Ratio])</f>
        <v>0.70614644053816977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7">
        <f>_xlfn.RANK.AVG(Table2[[#This Row],[1Y Return vs Nifty Z-Score]],Table2[1Y Return vs Nifty Z-Score])</f>
        <v>64</v>
      </c>
      <c r="AT207">
        <f>_xlfn.RANK.AVG(Table2[[#This Row],[6M Return vs Nifty Z-Score]],Table2[6M Return vs Nifty Z-Score])</f>
        <v>509</v>
      </c>
      <c r="AU207">
        <f>_xlfn.RANK.AVG(Table2[[#This Row],[Sharpe Ratio Z-Score]],Table2[Sharpe Ratio Z-Score])</f>
        <v>164</v>
      </c>
      <c r="AV207">
        <f>(Table2[[#This Row],[Rank 1Y]]+Table2[[#This Row],[Rank 6M]]+Table2[[#This Row],[Rank Sharpe]])/3</f>
        <v>245.66666666666666</v>
      </c>
    </row>
    <row r="208" spans="1:48" hidden="1" x14ac:dyDescent="0.3">
      <c r="A208" t="s">
        <v>1856</v>
      </c>
      <c r="B208" t="s">
        <v>1857</v>
      </c>
      <c r="C208" t="s">
        <v>3131</v>
      </c>
      <c r="D208" t="s">
        <v>938</v>
      </c>
      <c r="E208">
        <v>3981.701134125</v>
      </c>
      <c r="F208">
        <v>321.75</v>
      </c>
      <c r="G208">
        <v>34.800869488970903</v>
      </c>
      <c r="H208">
        <f>(Table2[[#This Row],[1Y Return vs Nifty]]-AVERAGE(Table2[1Y Return vs Nifty]))/_xlfn.STDEV.P(Table2[1Y Return vs Nifty])</f>
        <v>0.43230910321056432</v>
      </c>
      <c r="I208">
        <v>-16.522195534374202</v>
      </c>
      <c r="J208">
        <f>(Table2[[#This Row],[1M Return vs Nifty]]-AVERAGE(Table2[1M Return vs Nifty]))/_xlfn.STDEV.P(Table2[1M Return vs Nifty])</f>
        <v>-1.1808908549502328</v>
      </c>
      <c r="K208">
        <v>19.181132817578899</v>
      </c>
      <c r="L208">
        <f>(Table2[[#This Row],[6M Return vs Nifty]]-AVERAGE(Table2[6M Return vs Nifty]))/_xlfn.STDEV.P(Table2[6M Return vs Nifty])</f>
        <v>0.60730336509343097</v>
      </c>
      <c r="M208">
        <v>-3.85132719066076</v>
      </c>
      <c r="N208">
        <f>(Table2[[#This Row],[1W Return vs Nifty]]-AVERAGE(Table2[1W Return vs Nifty]))/_xlfn.STDEV.P(Table2[1W Return vs Nifty])</f>
        <v>-0.28371052875969649</v>
      </c>
      <c r="O208">
        <v>341.97</v>
      </c>
      <c r="P208">
        <v>355.88667048306201</v>
      </c>
      <c r="Q208">
        <v>316.04631148639101</v>
      </c>
      <c r="R208">
        <v>39.3023241248547</v>
      </c>
      <c r="S208" s="1">
        <f>(Table2[[#This Row],[Close Price]]-Table2[[#This Row],[20D EMA]])/Table2[[#This Row],[20D EMA]]</f>
        <v>-5.9127993683656538E-2</v>
      </c>
      <c r="T208" s="1">
        <f>(Table2[[#This Row],[Close Price]]-Table2[[#This Row],[50D EMA]])/Table2[[#This Row],[50D EMA]]</f>
        <v>-9.5920059148960735E-2</v>
      </c>
      <c r="U208" s="1">
        <f>(Table2[[#This Row],[Close Price]]-Table2[[#This Row],[200D EMA]])/Table2[[#This Row],[200D EMA]]</f>
        <v>1.8047002310465493E-2</v>
      </c>
      <c r="V208">
        <v>0.52034031955863203</v>
      </c>
      <c r="W208">
        <v>311.55</v>
      </c>
      <c r="X208">
        <v>325.5</v>
      </c>
      <c r="Y208">
        <v>310.95</v>
      </c>
      <c r="Z208">
        <v>330.4</v>
      </c>
      <c r="AA208">
        <v>310.95</v>
      </c>
      <c r="AB208">
        <v>374.95</v>
      </c>
      <c r="AC208" s="1">
        <f>(Table2[[#This Row],[Close Price]]/Table2[[#This Row],[Day Low]])-1</f>
        <v>3.2739528165623533E-2</v>
      </c>
      <c r="AD208" s="1">
        <f>(Table2[[#This Row],[Day High]]/Table2[[#This Row],[Close Price]])-1</f>
        <v>1.1655011655011593E-2</v>
      </c>
      <c r="AE208" s="1">
        <f>(Table2[[#This Row],[Close Price]]/Table2[[#This Row],[Current Week Low]])-1</f>
        <v>3.4732272069464498E-2</v>
      </c>
      <c r="AF208" s="1">
        <f>(Table2[[#This Row],[Current Week High]]/Table2[[#This Row],[Close Price]])-1</f>
        <v>2.6884226884226869E-2</v>
      </c>
      <c r="AG208" s="1">
        <f>(Table2[[#This Row],[Close Price]]/Table2[[#This Row],[Current Month Low]])-1</f>
        <v>3.4732272069464498E-2</v>
      </c>
      <c r="AH208" s="1">
        <f>(Table2[[#This Row],[Current Month High]]/Table2[[#This Row],[Close Price]])-1</f>
        <v>0.16534576534576528</v>
      </c>
      <c r="AI208">
        <v>28.034188034187999</v>
      </c>
      <c r="AJ208">
        <v>65.765069551777401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-0.08</v>
      </c>
      <c r="AM208" t="s">
        <v>3169</v>
      </c>
      <c r="AN208">
        <v>-3.71</v>
      </c>
      <c r="AO208" t="s">
        <v>3169</v>
      </c>
      <c r="AP208">
        <v>4.3557280071909003E-2</v>
      </c>
      <c r="AQ208">
        <f>(Table2[[#This Row],[Sharpe Ratio]]-AVERAGE(Table2[Sharpe Ratio]))/_xlfn.STDEV.P(Table2[Sharpe Ratio])</f>
        <v>-0.16874735615406097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8">
        <f>_xlfn.RANK.AVG(Table2[[#This Row],[1Y Return vs Nifty Z-Score]],Table2[1Y Return vs Nifty Z-Score])</f>
        <v>190</v>
      </c>
      <c r="AT208">
        <f>_xlfn.RANK.AVG(Table2[[#This Row],[6M Return vs Nifty Z-Score]],Table2[6M Return vs Nifty Z-Score])</f>
        <v>153</v>
      </c>
      <c r="AU208">
        <f>_xlfn.RANK.AVG(Table2[[#This Row],[Sharpe Ratio Z-Score]],Table2[Sharpe Ratio Z-Score])</f>
        <v>398</v>
      </c>
      <c r="AV208">
        <f>(Table2[[#This Row],[Rank 1Y]]+Table2[[#This Row],[Rank 6M]]+Table2[[#This Row],[Rank Sharpe]])/3</f>
        <v>247</v>
      </c>
    </row>
    <row r="209" spans="1:48" x14ac:dyDescent="0.3">
      <c r="A209" t="s">
        <v>1797</v>
      </c>
      <c r="B209" t="s">
        <v>1798</v>
      </c>
      <c r="C209" t="s">
        <v>3123</v>
      </c>
      <c r="D209" t="s">
        <v>491</v>
      </c>
      <c r="E209">
        <v>4265.8484928400003</v>
      </c>
      <c r="F209">
        <v>73.239999999999995</v>
      </c>
      <c r="G209">
        <v>67.123404970723598</v>
      </c>
      <c r="H209">
        <f>(Table2[[#This Row],[1Y Return vs Nifty]]-AVERAGE(Table2[1Y Return vs Nifty]))/_xlfn.STDEV.P(Table2[1Y Return vs Nifty])</f>
        <v>1.0787979844306508</v>
      </c>
      <c r="I209">
        <v>21.4174503967477</v>
      </c>
      <c r="J209">
        <f>(Table2[[#This Row],[1M Return vs Nifty]]-AVERAGE(Table2[1M Return vs Nifty]))/_xlfn.STDEV.P(Table2[1M Return vs Nifty])</f>
        <v>2.5683105195386733</v>
      </c>
      <c r="K209">
        <v>50.534118020744401</v>
      </c>
      <c r="L209">
        <f>(Table2[[#This Row],[6M Return vs Nifty]]-AVERAGE(Table2[6M Return vs Nifty]))/_xlfn.STDEV.P(Table2[6M Return vs Nifty])</f>
        <v>1.6542453797148995</v>
      </c>
      <c r="M209">
        <v>9.8815586172029395</v>
      </c>
      <c r="N209">
        <f>(Table2[[#This Row],[1W Return vs Nifty]]-AVERAGE(Table2[1W Return vs Nifty]))/_xlfn.STDEV.P(Table2[1W Return vs Nifty])</f>
        <v>3.0412918892207319</v>
      </c>
      <c r="O209">
        <v>65.23</v>
      </c>
      <c r="P209">
        <v>61.021228895967802</v>
      </c>
      <c r="Q209">
        <v>52.736142106697599</v>
      </c>
      <c r="R209">
        <v>73.5229133757895</v>
      </c>
      <c r="S209" s="1">
        <f>(Table2[[#This Row],[Close Price]]-Table2[[#This Row],[20D EMA]])/Table2[[#This Row],[20D EMA]]</f>
        <v>0.12279625938985114</v>
      </c>
      <c r="T209" s="1">
        <f>(Table2[[#This Row],[Close Price]]-Table2[[#This Row],[50D EMA]])/Table2[[#This Row],[50D EMA]]</f>
        <v>0.20023803723886643</v>
      </c>
      <c r="U209" s="1">
        <f>(Table2[[#This Row],[Close Price]]-Table2[[#This Row],[200D EMA]])/Table2[[#This Row],[200D EMA]]</f>
        <v>0.38880086927516005</v>
      </c>
      <c r="V209">
        <v>1.2781812637947401</v>
      </c>
      <c r="W209">
        <v>71.5</v>
      </c>
      <c r="X209">
        <v>74.8</v>
      </c>
      <c r="Y209">
        <v>62.32</v>
      </c>
      <c r="Z209">
        <v>74.8</v>
      </c>
      <c r="AA209">
        <v>57.5</v>
      </c>
      <c r="AB209">
        <v>74.8</v>
      </c>
      <c r="AC209" s="1">
        <f>(Table2[[#This Row],[Close Price]]/Table2[[#This Row],[Day Low]])-1</f>
        <v>2.4335664335664253E-2</v>
      </c>
      <c r="AD209" s="1">
        <f>(Table2[[#This Row],[Day High]]/Table2[[#This Row],[Close Price]])-1</f>
        <v>2.1299836155106444E-2</v>
      </c>
      <c r="AE209" s="1">
        <f>(Table2[[#This Row],[Close Price]]/Table2[[#This Row],[Current Week Low]])-1</f>
        <v>0.17522464698331186</v>
      </c>
      <c r="AF209" s="1">
        <f>(Table2[[#This Row],[Current Week High]]/Table2[[#This Row],[Close Price]])-1</f>
        <v>2.1299836155106444E-2</v>
      </c>
      <c r="AG209" s="1">
        <f>(Table2[[#This Row],[Close Price]]/Table2[[#This Row],[Current Month Low]])-1</f>
        <v>0.27373913043478248</v>
      </c>
      <c r="AH209" s="1">
        <f>(Table2[[#This Row],[Current Month High]]/Table2[[#This Row],[Close Price]])-1</f>
        <v>2.1299836155106444E-2</v>
      </c>
      <c r="AI209">
        <v>2.12998361551064</v>
      </c>
      <c r="AJ209">
        <v>120.27067669172899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0.33</v>
      </c>
      <c r="AM209" t="s">
        <v>3170</v>
      </c>
      <c r="AN209">
        <v>24.11</v>
      </c>
      <c r="AO209" t="s">
        <v>3170</v>
      </c>
      <c r="AP209">
        <v>-1.9882227341272998E-2</v>
      </c>
      <c r="AQ209">
        <f>(Table2[[#This Row],[Sharpe Ratio]]-AVERAGE(Table2[Sharpe Ratio]))/_xlfn.STDEV.P(Table2[Sharpe Ratio])</f>
        <v>-0.909565281962045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7.4330804909429098</v>
      </c>
      <c r="AS209">
        <f>_xlfn.RANK.AVG(Table2[[#This Row],[1Y Return vs Nifty Z-Score]],Table2[1Y Return vs Nifty Z-Score])</f>
        <v>91</v>
      </c>
      <c r="AT209">
        <f>_xlfn.RANK.AVG(Table2[[#This Row],[6M Return vs Nifty Z-Score]],Table2[6M Return vs Nifty Z-Score])</f>
        <v>45</v>
      </c>
      <c r="AU209">
        <f>_xlfn.RANK.AVG(Table2[[#This Row],[Sharpe Ratio Z-Score]],Table2[Sharpe Ratio Z-Score])</f>
        <v>607</v>
      </c>
      <c r="AV209">
        <f>(Table2[[#This Row],[Rank 1Y]]+Table2[[#This Row],[Rank 6M]]+Table2[[#This Row],[Rank Sharpe]])/3</f>
        <v>247.66666666666666</v>
      </c>
    </row>
    <row r="210" spans="1:48" x14ac:dyDescent="0.3">
      <c r="A210" t="s">
        <v>342</v>
      </c>
      <c r="B210" t="s">
        <v>343</v>
      </c>
      <c r="C210" t="s">
        <v>3136</v>
      </c>
      <c r="D210" t="s">
        <v>134</v>
      </c>
      <c r="E210">
        <v>70606.100391845001</v>
      </c>
      <c r="F210">
        <v>1941.85</v>
      </c>
      <c r="G210">
        <v>18.544361819888799</v>
      </c>
      <c r="H210">
        <f>(Table2[[#This Row],[1Y Return vs Nifty]]-AVERAGE(Table2[1Y Return vs Nifty]))/_xlfn.STDEV.P(Table2[1Y Return vs Nifty])</f>
        <v>0.10715975156196783</v>
      </c>
      <c r="I210">
        <v>-0.90488506953414805</v>
      </c>
      <c r="J210">
        <f>(Table2[[#This Row],[1M Return vs Nifty]]-AVERAGE(Table2[1M Return vs Nifty]))/_xlfn.STDEV.P(Table2[1M Return vs Nifty])</f>
        <v>0.36241405535120252</v>
      </c>
      <c r="K210">
        <v>3.65165426834192</v>
      </c>
      <c r="L210">
        <f>(Table2[[#This Row],[6M Return vs Nifty]]-AVERAGE(Table2[6M Return vs Nifty]))/_xlfn.STDEV.P(Table2[6M Return vs Nifty])</f>
        <v>8.8741465707928915E-2</v>
      </c>
      <c r="M210">
        <v>-4.4294289416090002</v>
      </c>
      <c r="N210">
        <f>(Table2[[#This Row],[1W Return vs Nifty]]-AVERAGE(Table2[1W Return vs Nifty]))/_xlfn.STDEV.P(Table2[1W Return vs Nifty])</f>
        <v>-0.42368036078443649</v>
      </c>
      <c r="O210">
        <v>1954.55</v>
      </c>
      <c r="P210">
        <v>1915.5115306687601</v>
      </c>
      <c r="Q210">
        <v>1710.79769456237</v>
      </c>
      <c r="R210">
        <v>46.741382293795098</v>
      </c>
      <c r="S210" s="1">
        <f>(Table2[[#This Row],[Close Price]]-Table2[[#This Row],[20D EMA]])/Table2[[#This Row],[20D EMA]]</f>
        <v>-6.4976593077690752E-3</v>
      </c>
      <c r="T210" s="1">
        <f>(Table2[[#This Row],[Close Price]]-Table2[[#This Row],[50D EMA]])/Table2[[#This Row],[50D EMA]]</f>
        <v>1.3750096989520238E-2</v>
      </c>
      <c r="U210" s="1">
        <f>(Table2[[#This Row],[Close Price]]-Table2[[#This Row],[200D EMA]])/Table2[[#This Row],[200D EMA]]</f>
        <v>0.13505530558756929</v>
      </c>
      <c r="V210">
        <v>1.2888266364551999</v>
      </c>
      <c r="W210">
        <v>1891.15</v>
      </c>
      <c r="X210">
        <v>1961.9</v>
      </c>
      <c r="Y210">
        <v>1891.15</v>
      </c>
      <c r="Z210">
        <v>1989.3</v>
      </c>
      <c r="AA210">
        <v>1891.15</v>
      </c>
      <c r="AB210">
        <v>2089.9</v>
      </c>
      <c r="AC210" s="1">
        <f>(Table2[[#This Row],[Close Price]]/Table2[[#This Row],[Day Low]])-1</f>
        <v>2.6809084419533002E-2</v>
      </c>
      <c r="AD210" s="1">
        <f>(Table2[[#This Row],[Day High]]/Table2[[#This Row],[Close Price]])-1</f>
        <v>1.0325205345418142E-2</v>
      </c>
      <c r="AE210" s="1">
        <f>(Table2[[#This Row],[Close Price]]/Table2[[#This Row],[Current Week Low]])-1</f>
        <v>2.6809084419533002E-2</v>
      </c>
      <c r="AF210" s="1">
        <f>(Table2[[#This Row],[Current Week High]]/Table2[[#This Row],[Close Price]])-1</f>
        <v>2.4435461029430616E-2</v>
      </c>
      <c r="AG210" s="1">
        <f>(Table2[[#This Row],[Close Price]]/Table2[[#This Row],[Current Month Low]])-1</f>
        <v>2.6809084419533002E-2</v>
      </c>
      <c r="AH210" s="1">
        <f>(Table2[[#This Row],[Current Month High]]/Table2[[#This Row],[Close Price]])-1</f>
        <v>7.6241728248835017E-2</v>
      </c>
      <c r="AI210">
        <v>7.6241728248834999</v>
      </c>
      <c r="AJ210">
        <v>53.124630367070097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0.14000000000000001</v>
      </c>
      <c r="AM210" t="s">
        <v>3170</v>
      </c>
      <c r="AN210">
        <v>0.3</v>
      </c>
      <c r="AO210" t="s">
        <v>3170</v>
      </c>
      <c r="AP210">
        <v>0.112876285590172</v>
      </c>
      <c r="AQ210">
        <f>(Table2[[#This Row],[Sharpe Ratio]]-AVERAGE(Table2[Sharpe Ratio]))/_xlfn.STDEV.P(Table2[Sharpe Ratio])</f>
        <v>0.64072869404051036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0.77536360587717301</v>
      </c>
      <c r="AS210">
        <f>_xlfn.RANK.AVG(Table2[[#This Row],[1Y Return vs Nifty Z-Score]],Table2[1Y Return vs Nifty Z-Score])</f>
        <v>274</v>
      </c>
      <c r="AT210">
        <f>_xlfn.RANK.AVG(Table2[[#This Row],[6M Return vs Nifty Z-Score]],Table2[6M Return vs Nifty Z-Score])</f>
        <v>281</v>
      </c>
      <c r="AU210">
        <f>_xlfn.RANK.AVG(Table2[[#This Row],[Sharpe Ratio Z-Score]],Table2[Sharpe Ratio Z-Score])</f>
        <v>190</v>
      </c>
      <c r="AV210">
        <f>(Table2[[#This Row],[Rank 1Y]]+Table2[[#This Row],[Rank 6M]]+Table2[[#This Row],[Rank Sharpe]])/3</f>
        <v>248.33333333333334</v>
      </c>
    </row>
    <row r="211" spans="1:48" hidden="1" x14ac:dyDescent="0.3">
      <c r="A211" t="s">
        <v>1812</v>
      </c>
      <c r="B211" t="s">
        <v>1813</v>
      </c>
      <c r="C211" t="s">
        <v>3132</v>
      </c>
      <c r="D211" t="s">
        <v>175</v>
      </c>
      <c r="E211">
        <v>4206.5945000000002</v>
      </c>
      <c r="F211">
        <v>3722.65</v>
      </c>
      <c r="G211">
        <v>81.679459957392197</v>
      </c>
      <c r="H211">
        <f>(Table2[[#This Row],[1Y Return vs Nifty]]-AVERAGE(Table2[1Y Return vs Nifty]))/_xlfn.STDEV.P(Table2[1Y Return vs Nifty])</f>
        <v>1.3699362742662962</v>
      </c>
      <c r="I211">
        <v>-21.4916399897043</v>
      </c>
      <c r="J211">
        <f>(Table2[[#This Row],[1M Return vs Nifty]]-AVERAGE(Table2[1M Return vs Nifty]))/_xlfn.STDEV.P(Table2[1M Return vs Nifty])</f>
        <v>-1.6719720847591411</v>
      </c>
      <c r="K211">
        <v>-22.1639658625603</v>
      </c>
      <c r="L211">
        <f>(Table2[[#This Row],[6M Return vs Nifty]]-AVERAGE(Table2[6M Return vs Nifty]))/_xlfn.STDEV.P(Table2[6M Return vs Nifty])</f>
        <v>-0.7732963011398839</v>
      </c>
      <c r="M211">
        <v>-5.8650745014744503</v>
      </c>
      <c r="N211">
        <f>(Table2[[#This Row],[1W Return vs Nifty]]-AVERAGE(Table2[1W Return vs Nifty]))/_xlfn.STDEV.P(Table2[1W Return vs Nifty])</f>
        <v>-0.77127845667642159</v>
      </c>
      <c r="O211">
        <v>4112.41</v>
      </c>
      <c r="P211">
        <v>4424.3656326155397</v>
      </c>
      <c r="Q211">
        <v>4057.3103046219398</v>
      </c>
      <c r="R211">
        <v>35.152654372838903</v>
      </c>
      <c r="S211" s="1">
        <f>(Table2[[#This Row],[Close Price]]-Table2[[#This Row],[20D EMA]])/Table2[[#This Row],[20D EMA]]</f>
        <v>-9.4776542222200555E-2</v>
      </c>
      <c r="T211" s="1">
        <f>(Table2[[#This Row],[Close Price]]-Table2[[#This Row],[50D EMA]])/Table2[[#This Row],[50D EMA]]</f>
        <v>-0.15860254121915968</v>
      </c>
      <c r="U211" s="1">
        <f>(Table2[[#This Row],[Close Price]]-Table2[[#This Row],[200D EMA]])/Table2[[#This Row],[200D EMA]]</f>
        <v>-8.2483290528877456E-2</v>
      </c>
      <c r="V211">
        <v>2.0151906311725498</v>
      </c>
      <c r="W211">
        <v>3630.05</v>
      </c>
      <c r="X211">
        <v>3743.05</v>
      </c>
      <c r="Y211">
        <v>3528</v>
      </c>
      <c r="Z211">
        <v>3834.95</v>
      </c>
      <c r="AA211">
        <v>3528</v>
      </c>
      <c r="AB211">
        <v>4816.25</v>
      </c>
      <c r="AC211" s="1">
        <f>(Table2[[#This Row],[Close Price]]/Table2[[#This Row],[Day Low]])-1</f>
        <v>2.5509290505640436E-2</v>
      </c>
      <c r="AD211" s="1">
        <f>(Table2[[#This Row],[Day High]]/Table2[[#This Row],[Close Price]])-1</f>
        <v>5.4799672276470979E-3</v>
      </c>
      <c r="AE211" s="1">
        <f>(Table2[[#This Row],[Close Price]]/Table2[[#This Row],[Current Week Low]])-1</f>
        <v>5.5172902494331044E-2</v>
      </c>
      <c r="AF211" s="1">
        <f>(Table2[[#This Row],[Current Week High]]/Table2[[#This Row],[Close Price]])-1</f>
        <v>3.0166682336507433E-2</v>
      </c>
      <c r="AG211" s="1">
        <f>(Table2[[#This Row],[Close Price]]/Table2[[#This Row],[Current Month Low]])-1</f>
        <v>5.5172902494331044E-2</v>
      </c>
      <c r="AH211" s="1">
        <f>(Table2[[#This Row],[Current Month High]]/Table2[[#This Row],[Close Price]])-1</f>
        <v>0.29376922353699642</v>
      </c>
      <c r="AI211">
        <v>52.838703611674397</v>
      </c>
      <c r="AJ211">
        <v>103.14597544338299</v>
      </c>
      <c r="AK211" t="str">
        <f>IF(AND(Table2[[#This Row],[20D EMA]]&gt;Table2[[#This Row],[50D EMA]],Table2[[#This Row],[50D EMA]]&gt;Table2[[#This Row],[200D EMA]]),"Uptrend","Downtrend/NoTrend")</f>
        <v>Downtrend/NoTrend</v>
      </c>
      <c r="AL211">
        <v>-0.23</v>
      </c>
      <c r="AM211" t="s">
        <v>3169</v>
      </c>
      <c r="AN211">
        <v>-20.03</v>
      </c>
      <c r="AO211" t="s">
        <v>3169</v>
      </c>
      <c r="AP211">
        <v>0.15434105087906999</v>
      </c>
      <c r="AQ211">
        <f>(Table2[[#This Row],[Sharpe Ratio]]-AVERAGE(Table2[Sharpe Ratio]))/_xlfn.STDEV.P(Table2[Sharpe Ratio])</f>
        <v>1.1249355025103611</v>
      </c>
      <c r="AR2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1">
        <f>_xlfn.RANK.AVG(Table2[[#This Row],[1Y Return vs Nifty Z-Score]],Table2[1Y Return vs Nifty Z-Score])</f>
        <v>63</v>
      </c>
      <c r="AT211">
        <f>_xlfn.RANK.AVG(Table2[[#This Row],[6M Return vs Nifty Z-Score]],Table2[6M Return vs Nifty Z-Score])</f>
        <v>591</v>
      </c>
      <c r="AU211">
        <f>_xlfn.RANK.AVG(Table2[[#This Row],[Sharpe Ratio Z-Score]],Table2[Sharpe Ratio Z-Score])</f>
        <v>93</v>
      </c>
      <c r="AV211">
        <f>(Table2[[#This Row],[Rank 1Y]]+Table2[[#This Row],[Rank 6M]]+Table2[[#This Row],[Rank Sharpe]])/3</f>
        <v>249</v>
      </c>
    </row>
    <row r="212" spans="1:48" hidden="1" x14ac:dyDescent="0.3">
      <c r="A212" t="s">
        <v>2005</v>
      </c>
      <c r="B212" t="s">
        <v>2006</v>
      </c>
      <c r="C212" t="s">
        <v>3137</v>
      </c>
      <c r="D212" t="s">
        <v>280</v>
      </c>
      <c r="E212">
        <v>3251.8466911999999</v>
      </c>
      <c r="F212">
        <v>317.60000000000002</v>
      </c>
      <c r="G212">
        <v>45.263747386928102</v>
      </c>
      <c r="H212">
        <f>(Table2[[#This Row],[1Y Return vs Nifty]]-AVERAGE(Table2[1Y Return vs Nifty]))/_xlfn.STDEV.P(Table2[1Y Return vs Nifty])</f>
        <v>0.64157901739818524</v>
      </c>
      <c r="I212">
        <v>6.7286684571815796</v>
      </c>
      <c r="J212">
        <f>(Table2[[#This Row],[1M Return vs Nifty]]-AVERAGE(Table2[1M Return vs Nifty]))/_xlfn.STDEV.P(Table2[1M Return vs Nifty])</f>
        <v>1.1167629342668193</v>
      </c>
      <c r="K212">
        <v>15.751524952100199</v>
      </c>
      <c r="L212">
        <f>(Table2[[#This Row],[6M Return vs Nifty]]-AVERAGE(Table2[6M Return vs Nifty]))/_xlfn.STDEV.P(Table2[6M Return vs Nifty])</f>
        <v>0.49278155657092426</v>
      </c>
      <c r="M212">
        <v>-3.2445076337771699</v>
      </c>
      <c r="N212">
        <f>(Table2[[#This Row],[1W Return vs Nifty]]-AVERAGE(Table2[1W Return vs Nifty]))/_xlfn.STDEV.P(Table2[1W Return vs Nifty])</f>
        <v>-0.13678754970453019</v>
      </c>
      <c r="O212">
        <v>316.17</v>
      </c>
      <c r="P212">
        <v>317.01380140119898</v>
      </c>
      <c r="Q212">
        <v>292.74548846875598</v>
      </c>
      <c r="R212">
        <v>50.972709850645501</v>
      </c>
      <c r="S212" s="1">
        <f>(Table2[[#This Row],[Close Price]]-Table2[[#This Row],[20D EMA]])/Table2[[#This Row],[20D EMA]]</f>
        <v>4.5228832590062523E-3</v>
      </c>
      <c r="T212" s="1">
        <f>(Table2[[#This Row],[Close Price]]-Table2[[#This Row],[50D EMA]])/Table2[[#This Row],[50D EMA]]</f>
        <v>1.8491264298590576E-3</v>
      </c>
      <c r="U212" s="1">
        <f>(Table2[[#This Row],[Close Price]]-Table2[[#This Row],[200D EMA]])/Table2[[#This Row],[200D EMA]]</f>
        <v>8.4901433191161557E-2</v>
      </c>
      <c r="V212">
        <v>1.0429418138017701</v>
      </c>
      <c r="W212">
        <v>313.39999999999998</v>
      </c>
      <c r="X212">
        <v>324</v>
      </c>
      <c r="Y212">
        <v>313</v>
      </c>
      <c r="Z212">
        <v>333.2</v>
      </c>
      <c r="AA212">
        <v>301</v>
      </c>
      <c r="AB212">
        <v>343.7</v>
      </c>
      <c r="AC212" s="1">
        <f>(Table2[[#This Row],[Close Price]]/Table2[[#This Row],[Day Low]])-1</f>
        <v>1.3401403956605051E-2</v>
      </c>
      <c r="AD212" s="1">
        <f>(Table2[[#This Row],[Day High]]/Table2[[#This Row],[Close Price]])-1</f>
        <v>2.0151133501259411E-2</v>
      </c>
      <c r="AE212" s="1">
        <f>(Table2[[#This Row],[Close Price]]/Table2[[#This Row],[Current Week Low]])-1</f>
        <v>1.4696485623003186E-2</v>
      </c>
      <c r="AF212" s="1">
        <f>(Table2[[#This Row],[Current Week High]]/Table2[[#This Row],[Close Price]])-1</f>
        <v>4.9118387909319772E-2</v>
      </c>
      <c r="AG212" s="1">
        <f>(Table2[[#This Row],[Close Price]]/Table2[[#This Row],[Current Month Low]])-1</f>
        <v>5.5149501661129641E-2</v>
      </c>
      <c r="AH212" s="1">
        <f>(Table2[[#This Row],[Current Month High]]/Table2[[#This Row],[Close Price]])-1</f>
        <v>8.2178841309823669E-2</v>
      </c>
      <c r="AI212">
        <v>14.2474811083123</v>
      </c>
      <c r="AJ212">
        <v>66.282722513088999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0.08</v>
      </c>
      <c r="AM212" t="s">
        <v>3170</v>
      </c>
      <c r="AN212">
        <v>4.9400000000000004</v>
      </c>
      <c r="AO212" t="s">
        <v>3170</v>
      </c>
      <c r="AP212">
        <v>2.8730520251655001E-2</v>
      </c>
      <c r="AQ212">
        <f>(Table2[[#This Row],[Sharpe Ratio]]-AVERAGE(Table2[Sharpe Ratio]))/_xlfn.STDEV.P(Table2[Sharpe Ratio])</f>
        <v>-0.34188756332741288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139</v>
      </c>
      <c r="AT212">
        <f>_xlfn.RANK.AVG(Table2[[#This Row],[6M Return vs Nifty Z-Score]],Table2[6M Return vs Nifty Z-Score])</f>
        <v>178</v>
      </c>
      <c r="AU212">
        <f>_xlfn.RANK.AVG(Table2[[#This Row],[Sharpe Ratio Z-Score]],Table2[Sharpe Ratio Z-Score])</f>
        <v>431</v>
      </c>
      <c r="AV212">
        <f>(Table2[[#This Row],[Rank 1Y]]+Table2[[#This Row],[Rank 6M]]+Table2[[#This Row],[Rank Sharpe]])/3</f>
        <v>249.33333333333334</v>
      </c>
    </row>
    <row r="213" spans="1:48" hidden="1" x14ac:dyDescent="0.3">
      <c r="A213" t="s">
        <v>58</v>
      </c>
      <c r="B213" t="s">
        <v>59</v>
      </c>
      <c r="C213" t="s">
        <v>3129</v>
      </c>
      <c r="D213" t="s">
        <v>60</v>
      </c>
      <c r="E213">
        <v>354364.66386703</v>
      </c>
      <c r="F213">
        <v>365.45</v>
      </c>
      <c r="G213">
        <v>19.738546974393099</v>
      </c>
      <c r="H213">
        <f>(Table2[[#This Row],[1Y Return vs Nifty]]-AVERAGE(Table2[1Y Return vs Nifty]))/_xlfn.STDEV.P(Table2[1Y Return vs Nifty])</f>
        <v>0.13104486493560649</v>
      </c>
      <c r="I213">
        <v>-13.495643850053099</v>
      </c>
      <c r="J213">
        <f>(Table2[[#This Row],[1M Return vs Nifty]]-AVERAGE(Table2[1M Return vs Nifty]))/_xlfn.STDEV.P(Table2[1M Return vs Nifty])</f>
        <v>-0.88180657368364579</v>
      </c>
      <c r="K213">
        <v>-8.0414810879559209</v>
      </c>
      <c r="L213">
        <f>(Table2[[#This Row],[6M Return vs Nifty]]-AVERAGE(Table2[6M Return vs Nifty]))/_xlfn.STDEV.P(Table2[6M Return vs Nifty])</f>
        <v>-0.30171687846045947</v>
      </c>
      <c r="M213">
        <v>-7.0594319264718797</v>
      </c>
      <c r="N213">
        <f>(Table2[[#This Row],[1W Return vs Nifty]]-AVERAGE(Table2[1W Return vs Nifty]))/_xlfn.STDEV.P(Table2[1W Return vs Nifty])</f>
        <v>-1.060455937768948</v>
      </c>
      <c r="O213">
        <v>388.23</v>
      </c>
      <c r="P213">
        <v>400.313454927951</v>
      </c>
      <c r="Q213">
        <v>370.67057720265802</v>
      </c>
      <c r="R213">
        <v>30.146157066762999</v>
      </c>
      <c r="S213" s="1">
        <f>(Table2[[#This Row],[Close Price]]-Table2[[#This Row],[20D EMA]])/Table2[[#This Row],[20D EMA]]</f>
        <v>-5.867655771063552E-2</v>
      </c>
      <c r="T213" s="1">
        <f>(Table2[[#This Row],[Close Price]]-Table2[[#This Row],[50D EMA]])/Table2[[#This Row],[50D EMA]]</f>
        <v>-8.7090390040039461E-2</v>
      </c>
      <c r="U213" s="1">
        <f>(Table2[[#This Row],[Close Price]]-Table2[[#This Row],[200D EMA]])/Table2[[#This Row],[200D EMA]]</f>
        <v>-1.4084142426561605E-2</v>
      </c>
      <c r="V213">
        <v>0.97802237912728196</v>
      </c>
      <c r="W213">
        <v>355.7</v>
      </c>
      <c r="X213">
        <v>367.1</v>
      </c>
      <c r="Y213">
        <v>354.8</v>
      </c>
      <c r="Z213">
        <v>380</v>
      </c>
      <c r="AA213">
        <v>354.8</v>
      </c>
      <c r="AB213">
        <v>415.45</v>
      </c>
      <c r="AC213" s="1">
        <f>(Table2[[#This Row],[Close Price]]/Table2[[#This Row],[Day Low]])-1</f>
        <v>2.7410739387123906E-2</v>
      </c>
      <c r="AD213" s="1">
        <f>(Table2[[#This Row],[Day High]]/Table2[[#This Row],[Close Price]])-1</f>
        <v>4.5149815296210427E-3</v>
      </c>
      <c r="AE213" s="1">
        <f>(Table2[[#This Row],[Close Price]]/Table2[[#This Row],[Current Week Low]])-1</f>
        <v>3.0016910935738439E-2</v>
      </c>
      <c r="AF213" s="1">
        <f>(Table2[[#This Row],[Current Week High]]/Table2[[#This Row],[Close Price]])-1</f>
        <v>3.9813928033930912E-2</v>
      </c>
      <c r="AG213" s="1">
        <f>(Table2[[#This Row],[Close Price]]/Table2[[#This Row],[Current Month Low]])-1</f>
        <v>3.0016910935738439E-2</v>
      </c>
      <c r="AH213" s="1">
        <f>(Table2[[#This Row],[Current Month High]]/Table2[[#This Row],[Close Price]])-1</f>
        <v>0.1368176221097277</v>
      </c>
      <c r="AI213">
        <v>22.711725270214799</v>
      </c>
      <c r="AJ213">
        <v>46.561058752757098</v>
      </c>
      <c r="AK213" t="str">
        <f>IF(AND(Table2[[#This Row],[20D EMA]]&gt;Table2[[#This Row],[50D EMA]],Table2[[#This Row],[50D EMA]]&gt;Table2[[#This Row],[200D EMA]]),"Uptrend","Downtrend/NoTrend")</f>
        <v>Downtrend/NoTrend</v>
      </c>
      <c r="AL213">
        <v>7.0000000000000007E-2</v>
      </c>
      <c r="AM213" t="s">
        <v>3170</v>
      </c>
      <c r="AN213">
        <v>-8.85</v>
      </c>
      <c r="AO213" t="s">
        <v>3169</v>
      </c>
      <c r="AP213">
        <v>0.172383752878179</v>
      </c>
      <c r="AQ213">
        <f>(Table2[[#This Row],[Sharpe Ratio]]-AVERAGE(Table2[Sharpe Ratio]))/_xlfn.STDEV.P(Table2[Sharpe Ratio])</f>
        <v>1.3356300305100242</v>
      </c>
      <c r="AR2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3">
        <f>_xlfn.RANK.AVG(Table2[[#This Row],[1Y Return vs Nifty Z-Score]],Table2[1Y Return vs Nifty Z-Score])</f>
        <v>269</v>
      </c>
      <c r="AT213">
        <f>_xlfn.RANK.AVG(Table2[[#This Row],[6M Return vs Nifty Z-Score]],Table2[6M Return vs Nifty Z-Score])</f>
        <v>422</v>
      </c>
      <c r="AU213">
        <f>_xlfn.RANK.AVG(Table2[[#This Row],[Sharpe Ratio Z-Score]],Table2[Sharpe Ratio Z-Score])</f>
        <v>61</v>
      </c>
      <c r="AV213">
        <f>(Table2[[#This Row],[Rank 1Y]]+Table2[[#This Row],[Rank 6M]]+Table2[[#This Row],[Rank Sharpe]])/3</f>
        <v>250.66666666666666</v>
      </c>
    </row>
    <row r="214" spans="1:48" x14ac:dyDescent="0.3">
      <c r="A214" t="s">
        <v>1506</v>
      </c>
      <c r="B214" t="s">
        <v>1507</v>
      </c>
      <c r="C214" t="s">
        <v>3127</v>
      </c>
      <c r="D214" t="s">
        <v>248</v>
      </c>
      <c r="E214">
        <v>6527.4807063899998</v>
      </c>
      <c r="F214">
        <v>468.5</v>
      </c>
      <c r="G214">
        <v>8.7126812012591497</v>
      </c>
      <c r="H214">
        <f>(Table2[[#This Row],[1Y Return vs Nifty]]-AVERAGE(Table2[1Y Return vs Nifty]))/_xlfn.STDEV.P(Table2[1Y Return vs Nifty])</f>
        <v>-8.9485471621075313E-2</v>
      </c>
      <c r="I214">
        <v>11.975741652111701</v>
      </c>
      <c r="J214">
        <f>(Table2[[#This Row],[1M Return vs Nifty]]-AVERAGE(Table2[1M Return vs Nifty]))/_xlfn.STDEV.P(Table2[1M Return vs Nifty])</f>
        <v>1.6352794768352539</v>
      </c>
      <c r="K214">
        <v>25.089611080282499</v>
      </c>
      <c r="L214">
        <f>(Table2[[#This Row],[6M Return vs Nifty]]-AVERAGE(Table2[6M Return vs Nifty]))/_xlfn.STDEV.P(Table2[6M Return vs Nifty])</f>
        <v>0.80459986160303665</v>
      </c>
      <c r="M214">
        <v>-2.54298927898187</v>
      </c>
      <c r="N214">
        <f>(Table2[[#This Row],[1W Return vs Nifty]]-AVERAGE(Table2[1W Return vs Nifty]))/_xlfn.STDEV.P(Table2[1W Return vs Nifty])</f>
        <v>3.3063875450142215E-2</v>
      </c>
      <c r="O214">
        <v>458.6</v>
      </c>
      <c r="P214">
        <v>437.88099166278698</v>
      </c>
      <c r="Q214">
        <v>392.44713262963597</v>
      </c>
      <c r="R214">
        <v>60.451185096700101</v>
      </c>
      <c r="S214" s="1">
        <f>(Table2[[#This Row],[Close Price]]-Table2[[#This Row],[20D EMA]])/Table2[[#This Row],[20D EMA]]</f>
        <v>2.1587440034888741E-2</v>
      </c>
      <c r="T214" s="1">
        <f>(Table2[[#This Row],[Close Price]]-Table2[[#This Row],[50D EMA]])/Table2[[#This Row],[50D EMA]]</f>
        <v>6.9925411059616804E-2</v>
      </c>
      <c r="U214" s="1">
        <f>(Table2[[#This Row],[Close Price]]-Table2[[#This Row],[200D EMA]])/Table2[[#This Row],[200D EMA]]</f>
        <v>0.19379136970822863</v>
      </c>
      <c r="V214">
        <v>0.63062358654074802</v>
      </c>
      <c r="W214">
        <v>457</v>
      </c>
      <c r="X214">
        <v>470.5</v>
      </c>
      <c r="Y214">
        <v>457</v>
      </c>
      <c r="Z214">
        <v>476</v>
      </c>
      <c r="AA214">
        <v>440.25</v>
      </c>
      <c r="AB214">
        <v>519.5</v>
      </c>
      <c r="AC214" s="1">
        <f>(Table2[[#This Row],[Close Price]]/Table2[[#This Row],[Day Low]])-1</f>
        <v>2.5164113785558051E-2</v>
      </c>
      <c r="AD214" s="1">
        <f>(Table2[[#This Row],[Day High]]/Table2[[#This Row],[Close Price]])-1</f>
        <v>4.2689434364995282E-3</v>
      </c>
      <c r="AE214" s="1">
        <f>(Table2[[#This Row],[Close Price]]/Table2[[#This Row],[Current Week Low]])-1</f>
        <v>2.5164113785558051E-2</v>
      </c>
      <c r="AF214" s="1">
        <f>(Table2[[#This Row],[Current Week High]]/Table2[[#This Row],[Close Price]])-1</f>
        <v>1.6008537886873064E-2</v>
      </c>
      <c r="AG214" s="1">
        <f>(Table2[[#This Row],[Close Price]]/Table2[[#This Row],[Current Month Low]])-1</f>
        <v>6.416808631459392E-2</v>
      </c>
      <c r="AH214" s="1">
        <f>(Table2[[#This Row],[Current Month High]]/Table2[[#This Row],[Close Price]])-1</f>
        <v>0.1088580576307363</v>
      </c>
      <c r="AI214">
        <v>10.8858057630736</v>
      </c>
      <c r="AJ214">
        <v>49.203821656050899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0.26</v>
      </c>
      <c r="AM214" t="s">
        <v>3170</v>
      </c>
      <c r="AN214">
        <v>4.79</v>
      </c>
      <c r="AO214" t="s">
        <v>3170</v>
      </c>
      <c r="AP214">
        <v>7.0576721744867996E-2</v>
      </c>
      <c r="AQ214">
        <f>(Table2[[#This Row],[Sharpe Ratio]]-AVERAGE(Table2[Sharpe Ratio]))/_xlfn.STDEV.P(Table2[Sharpe Ratio])</f>
        <v>0.14677348492504377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2.530231227192401</v>
      </c>
      <c r="AS214">
        <f>_xlfn.RANK.AVG(Table2[[#This Row],[1Y Return vs Nifty Z-Score]],Table2[1Y Return vs Nifty Z-Score])</f>
        <v>326</v>
      </c>
      <c r="AT214">
        <f>_xlfn.RANK.AVG(Table2[[#This Row],[6M Return vs Nifty Z-Score]],Table2[6M Return vs Nifty Z-Score])</f>
        <v>117</v>
      </c>
      <c r="AU214">
        <f>_xlfn.RANK.AVG(Table2[[#This Row],[Sharpe Ratio Z-Score]],Table2[Sharpe Ratio Z-Score])</f>
        <v>309</v>
      </c>
      <c r="AV214">
        <f>(Table2[[#This Row],[Rank 1Y]]+Table2[[#This Row],[Rank 6M]]+Table2[[#This Row],[Rank Sharpe]])/3</f>
        <v>250.66666666666666</v>
      </c>
    </row>
    <row r="215" spans="1:48" hidden="1" x14ac:dyDescent="0.3">
      <c r="A215" t="s">
        <v>1358</v>
      </c>
      <c r="B215" t="s">
        <v>1359</v>
      </c>
      <c r="C215" t="s">
        <v>3126</v>
      </c>
      <c r="D215" t="s">
        <v>48</v>
      </c>
      <c r="E215">
        <v>7983.7460558399998</v>
      </c>
      <c r="F215">
        <v>2525.1999999999998</v>
      </c>
      <c r="G215">
        <v>3.0443037135292199</v>
      </c>
      <c r="H215">
        <f>(Table2[[#This Row],[1Y Return vs Nifty]]-AVERAGE(Table2[1Y Return vs Nifty]))/_xlfn.STDEV.P(Table2[1Y Return vs Nifty])</f>
        <v>-0.20285971549635615</v>
      </c>
      <c r="I215">
        <v>-17.188512186309701</v>
      </c>
      <c r="J215">
        <f>(Table2[[#This Row],[1M Return vs Nifty]]-AVERAGE(Table2[1M Return vs Nifty]))/_xlfn.STDEV.P(Table2[1M Return vs Nifty])</f>
        <v>-1.2467363642050302</v>
      </c>
      <c r="K215">
        <v>-2.74833570150169</v>
      </c>
      <c r="L215">
        <f>(Table2[[#This Row],[6M Return vs Nifty]]-AVERAGE(Table2[6M Return vs Nifty]))/_xlfn.STDEV.P(Table2[6M Return vs Nifty])</f>
        <v>-0.12496763883720269</v>
      </c>
      <c r="M215">
        <v>-7.0954318656868303</v>
      </c>
      <c r="N215">
        <f>(Table2[[#This Row],[1W Return vs Nifty]]-AVERAGE(Table2[1W Return vs Nifty]))/_xlfn.STDEV.P(Table2[1W Return vs Nifty])</f>
        <v>-1.0691722328442568</v>
      </c>
      <c r="O215">
        <v>2752.67</v>
      </c>
      <c r="P215">
        <v>2916.70613167391</v>
      </c>
      <c r="Q215">
        <v>2741.9294155182802</v>
      </c>
      <c r="R215">
        <v>28.870727837985399</v>
      </c>
      <c r="S215" s="1">
        <f>(Table2[[#This Row],[Close Price]]-Table2[[#This Row],[20D EMA]])/Table2[[#This Row],[20D EMA]]</f>
        <v>-8.2636131465086721E-2</v>
      </c>
      <c r="T215" s="1">
        <f>(Table2[[#This Row],[Close Price]]-Table2[[#This Row],[50D EMA]])/Table2[[#This Row],[50D EMA]]</f>
        <v>-0.13422885748494079</v>
      </c>
      <c r="U215" s="1">
        <f>(Table2[[#This Row],[Close Price]]-Table2[[#This Row],[200D EMA]])/Table2[[#This Row],[200D EMA]]</f>
        <v>-7.9042667652811954E-2</v>
      </c>
      <c r="V215">
        <v>0.47866005514502702</v>
      </c>
      <c r="W215">
        <v>2465</v>
      </c>
      <c r="X215">
        <v>2538</v>
      </c>
      <c r="Y215">
        <v>2451.0500000000002</v>
      </c>
      <c r="Z215">
        <v>2640</v>
      </c>
      <c r="AA215">
        <v>2451.0500000000002</v>
      </c>
      <c r="AB215">
        <v>3147.95</v>
      </c>
      <c r="AC215" s="1">
        <f>(Table2[[#This Row],[Close Price]]/Table2[[#This Row],[Day Low]])-1</f>
        <v>2.4421906693711914E-2</v>
      </c>
      <c r="AD215" s="1">
        <f>(Table2[[#This Row],[Day High]]/Table2[[#This Row],[Close Price]])-1</f>
        <v>5.0689054332331285E-3</v>
      </c>
      <c r="AE215" s="1">
        <f>(Table2[[#This Row],[Close Price]]/Table2[[#This Row],[Current Week Low]])-1</f>
        <v>3.0252340833520242E-2</v>
      </c>
      <c r="AF215" s="1">
        <f>(Table2[[#This Row],[Current Week High]]/Table2[[#This Row],[Close Price]])-1</f>
        <v>4.5461745604308712E-2</v>
      </c>
      <c r="AG215" s="1">
        <f>(Table2[[#This Row],[Close Price]]/Table2[[#This Row],[Current Month Low]])-1</f>
        <v>3.0252340833520242E-2</v>
      </c>
      <c r="AH215" s="1">
        <f>(Table2[[#This Row],[Current Month High]]/Table2[[#This Row],[Close Price]])-1</f>
        <v>0.24661412957389506</v>
      </c>
      <c r="AI215">
        <v>47.513068271820003</v>
      </c>
      <c r="AJ215">
        <v>28.997982171592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-0.15</v>
      </c>
      <c r="AM215" t="s">
        <v>3169</v>
      </c>
      <c r="AN215">
        <v>-14.04</v>
      </c>
      <c r="AO215" t="s">
        <v>3169</v>
      </c>
      <c r="AP215">
        <v>0.186613882990118</v>
      </c>
      <c r="AQ215">
        <f>(Table2[[#This Row],[Sharpe Ratio]]-AVERAGE(Table2[Sharpe Ratio]))/_xlfn.STDEV.P(Table2[Sharpe Ratio])</f>
        <v>1.5018030653169414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371</v>
      </c>
      <c r="AT215">
        <f>_xlfn.RANK.AVG(Table2[[#This Row],[6M Return vs Nifty Z-Score]],Table2[6M Return vs Nifty Z-Score])</f>
        <v>342</v>
      </c>
      <c r="AU215">
        <f>_xlfn.RANK.AVG(Table2[[#This Row],[Sharpe Ratio Z-Score]],Table2[Sharpe Ratio Z-Score])</f>
        <v>44</v>
      </c>
      <c r="AV215">
        <f>(Table2[[#This Row],[Rank 1Y]]+Table2[[#This Row],[Rank 6M]]+Table2[[#This Row],[Rank Sharpe]])/3</f>
        <v>252.33333333333334</v>
      </c>
    </row>
    <row r="216" spans="1:48" hidden="1" x14ac:dyDescent="0.3">
      <c r="A216" t="s">
        <v>500</v>
      </c>
      <c r="B216" t="s">
        <v>501</v>
      </c>
      <c r="C216" t="s">
        <v>3123</v>
      </c>
      <c r="D216" t="s">
        <v>139</v>
      </c>
      <c r="E216">
        <v>41235.136200000001</v>
      </c>
      <c r="F216">
        <v>205.98</v>
      </c>
      <c r="G216">
        <v>120.99820284552101</v>
      </c>
      <c r="H216">
        <f>(Table2[[#This Row],[1Y Return vs Nifty]]-AVERAGE(Table2[1Y Return vs Nifty]))/_xlfn.STDEV.P(Table2[1Y Return vs Nifty])</f>
        <v>2.1563575658471099</v>
      </c>
      <c r="I216">
        <v>-0.75618319429952197</v>
      </c>
      <c r="J216">
        <f>(Table2[[#This Row],[1M Return vs Nifty]]-AVERAGE(Table2[1M Return vs Nifty]))/_xlfn.STDEV.P(Table2[1M Return vs Nifty])</f>
        <v>0.37710879646794576</v>
      </c>
      <c r="K216">
        <v>-28.095609107457101</v>
      </c>
      <c r="L216">
        <f>(Table2[[#This Row],[6M Return vs Nifty]]-AVERAGE(Table2[6M Return vs Nifty]))/_xlfn.STDEV.P(Table2[6M Return vs Nifty])</f>
        <v>-0.97136632504947606</v>
      </c>
      <c r="M216">
        <v>-2.54666848586352</v>
      </c>
      <c r="N216">
        <f>(Table2[[#This Row],[1W Return vs Nifty]]-AVERAGE(Table2[1W Return vs Nifty]))/_xlfn.STDEV.P(Table2[1W Return vs Nifty])</f>
        <v>3.2173066923158654E-2</v>
      </c>
      <c r="O216">
        <v>211.81</v>
      </c>
      <c r="P216">
        <v>225.614294163854</v>
      </c>
      <c r="Q216">
        <v>222.975054196608</v>
      </c>
      <c r="R216">
        <v>43.506743553266404</v>
      </c>
      <c r="S216" s="1">
        <f>(Table2[[#This Row],[Close Price]]-Table2[[#This Row],[20D EMA]])/Table2[[#This Row],[20D EMA]]</f>
        <v>-2.7524668334828441E-2</v>
      </c>
      <c r="T216" s="1">
        <f>(Table2[[#This Row],[Close Price]]-Table2[[#This Row],[50D EMA]])/Table2[[#This Row],[50D EMA]]</f>
        <v>-8.7025931741693902E-2</v>
      </c>
      <c r="U216" s="1">
        <f>(Table2[[#This Row],[Close Price]]-Table2[[#This Row],[200D EMA]])/Table2[[#This Row],[200D EMA]]</f>
        <v>-7.6219531632550422E-2</v>
      </c>
      <c r="V216">
        <v>0.42840858160421202</v>
      </c>
      <c r="W216">
        <v>199.57</v>
      </c>
      <c r="X216">
        <v>206.84</v>
      </c>
      <c r="Y216">
        <v>198.01</v>
      </c>
      <c r="Z216">
        <v>214.47</v>
      </c>
      <c r="AA216">
        <v>198.01</v>
      </c>
      <c r="AB216">
        <v>231.74</v>
      </c>
      <c r="AC216" s="1">
        <f>(Table2[[#This Row],[Close Price]]/Table2[[#This Row],[Day Low]])-1</f>
        <v>3.2119055970336152E-2</v>
      </c>
      <c r="AD216" s="1">
        <f>(Table2[[#This Row],[Day High]]/Table2[[#This Row],[Close Price]])-1</f>
        <v>4.1751626371493433E-3</v>
      </c>
      <c r="AE216" s="1">
        <f>(Table2[[#This Row],[Close Price]]/Table2[[#This Row],[Current Week Low]])-1</f>
        <v>4.0250492399373838E-2</v>
      </c>
      <c r="AF216" s="1">
        <f>(Table2[[#This Row],[Current Week High]]/Table2[[#This Row],[Close Price]])-1</f>
        <v>4.1217593941159425E-2</v>
      </c>
      <c r="AG216" s="1">
        <f>(Table2[[#This Row],[Close Price]]/Table2[[#This Row],[Current Month Low]])-1</f>
        <v>4.0250492399373838E-2</v>
      </c>
      <c r="AH216" s="1">
        <f>(Table2[[#This Row],[Current Month High]]/Table2[[#This Row],[Close Price]])-1</f>
        <v>0.12506068550344707</v>
      </c>
      <c r="AI216">
        <v>71.715700553451796</v>
      </c>
      <c r="AJ216">
        <v>153.66995073891599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-0.24</v>
      </c>
      <c r="AM216" t="s">
        <v>3169</v>
      </c>
      <c r="AN216">
        <v>-6.45</v>
      </c>
      <c r="AO216" t="s">
        <v>3169</v>
      </c>
      <c r="AP216">
        <v>0.16078301680905999</v>
      </c>
      <c r="AQ216">
        <f>(Table2[[#This Row],[Sharpe Ratio]]-AVERAGE(Table2[Sharpe Ratio]))/_xlfn.STDEV.P(Table2[Sharpe Ratio])</f>
        <v>1.2001618722124257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33</v>
      </c>
      <c r="AT216">
        <f>_xlfn.RANK.AVG(Table2[[#This Row],[6M Return vs Nifty Z-Score]],Table2[6M Return vs Nifty Z-Score])</f>
        <v>651</v>
      </c>
      <c r="AU216">
        <f>_xlfn.RANK.AVG(Table2[[#This Row],[Sharpe Ratio Z-Score]],Table2[Sharpe Ratio Z-Score])</f>
        <v>80</v>
      </c>
      <c r="AV216">
        <f>(Table2[[#This Row],[Rank 1Y]]+Table2[[#This Row],[Rank 6M]]+Table2[[#This Row],[Rank Sharpe]])/3</f>
        <v>254.66666666666666</v>
      </c>
    </row>
    <row r="217" spans="1:48" x14ac:dyDescent="0.3">
      <c r="A217" t="s">
        <v>359</v>
      </c>
      <c r="B217" t="s">
        <v>360</v>
      </c>
      <c r="C217" t="s">
        <v>3125</v>
      </c>
      <c r="D217" t="s">
        <v>361</v>
      </c>
      <c r="E217">
        <v>64885.767425984901</v>
      </c>
      <c r="F217">
        <v>1792.45</v>
      </c>
      <c r="G217">
        <v>10.050259366328</v>
      </c>
      <c r="H217">
        <f>(Table2[[#This Row],[1Y Return vs Nifty]]-AVERAGE(Table2[1Y Return vs Nifty]))/_xlfn.STDEV.P(Table2[1Y Return vs Nifty])</f>
        <v>-6.2732328694897713E-2</v>
      </c>
      <c r="I217">
        <v>1.4000732300251499</v>
      </c>
      <c r="J217">
        <f>(Table2[[#This Row],[1M Return vs Nifty]]-AVERAGE(Table2[1M Return vs Nifty]))/_xlfn.STDEV.P(Table2[1M Return vs Nifty])</f>
        <v>0.59019037251916273</v>
      </c>
      <c r="K217">
        <v>21.772842299057601</v>
      </c>
      <c r="L217">
        <f>(Table2[[#This Row],[6M Return vs Nifty]]-AVERAGE(Table2[6M Return vs Nifty]))/_xlfn.STDEV.P(Table2[6M Return vs Nifty])</f>
        <v>0.69384598705655187</v>
      </c>
      <c r="M217">
        <v>-6.1079194196197903</v>
      </c>
      <c r="N217">
        <f>(Table2[[#This Row],[1W Return vs Nifty]]-AVERAGE(Table2[1W Return vs Nifty]))/_xlfn.STDEV.P(Table2[1W Return vs Nifty])</f>
        <v>-0.83007599940157473</v>
      </c>
      <c r="O217">
        <v>1815.08</v>
      </c>
      <c r="P217">
        <v>1790.5488132898599</v>
      </c>
      <c r="Q217">
        <v>1646.40993179573</v>
      </c>
      <c r="R217">
        <v>42.368674924255799</v>
      </c>
      <c r="S217" s="1">
        <f>(Table2[[#This Row],[Close Price]]-Table2[[#This Row],[20D EMA]])/Table2[[#This Row],[20D EMA]]</f>
        <v>-1.2467770015646629E-2</v>
      </c>
      <c r="T217" s="1">
        <f>(Table2[[#This Row],[Close Price]]-Table2[[#This Row],[50D EMA]])/Table2[[#This Row],[50D EMA]]</f>
        <v>1.0617899361520166E-3</v>
      </c>
      <c r="U217" s="1">
        <f>(Table2[[#This Row],[Close Price]]-Table2[[#This Row],[200D EMA]])/Table2[[#This Row],[200D EMA]]</f>
        <v>8.8702130243459451E-2</v>
      </c>
      <c r="V217">
        <v>0.63677032851652504</v>
      </c>
      <c r="W217">
        <v>1745.05</v>
      </c>
      <c r="X217">
        <v>1800</v>
      </c>
      <c r="Y217">
        <v>1733</v>
      </c>
      <c r="Z217">
        <v>1865</v>
      </c>
      <c r="AA217">
        <v>1733</v>
      </c>
      <c r="AB217">
        <v>1912</v>
      </c>
      <c r="AC217" s="1">
        <f>(Table2[[#This Row],[Close Price]]/Table2[[#This Row],[Day Low]])-1</f>
        <v>2.7162545485802658E-2</v>
      </c>
      <c r="AD217" s="1">
        <f>(Table2[[#This Row],[Day High]]/Table2[[#This Row],[Close Price]])-1</f>
        <v>4.2121119138609497E-3</v>
      </c>
      <c r="AE217" s="1">
        <f>(Table2[[#This Row],[Close Price]]/Table2[[#This Row],[Current Week Low]])-1</f>
        <v>3.4304673975764644E-2</v>
      </c>
      <c r="AF217" s="1">
        <f>(Table2[[#This Row],[Current Week High]]/Table2[[#This Row],[Close Price]])-1</f>
        <v>4.0475327066305855E-2</v>
      </c>
      <c r="AG217" s="1">
        <f>(Table2[[#This Row],[Close Price]]/Table2[[#This Row],[Current Month Low]])-1</f>
        <v>3.4304673975764644E-2</v>
      </c>
      <c r="AH217" s="1">
        <f>(Table2[[#This Row],[Current Month High]]/Table2[[#This Row],[Close Price]])-1</f>
        <v>6.6696421099612158E-2</v>
      </c>
      <c r="AI217">
        <v>11.143964964155099</v>
      </c>
      <c r="AJ217">
        <v>53.207402025727603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0.02</v>
      </c>
      <c r="AM217" t="s">
        <v>3170</v>
      </c>
      <c r="AN217">
        <v>0.06</v>
      </c>
      <c r="AO217" t="s">
        <v>3170</v>
      </c>
      <c r="AP217">
        <v>6.9621196841754995E-2</v>
      </c>
      <c r="AQ217">
        <f>(Table2[[#This Row],[Sharpe Ratio]]-AVERAGE(Table2[Sharpe Ratio]))/_xlfn.STDEV.P(Table2[Sharpe Ratio])</f>
        <v>0.13561529650829449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0.52684332798753664</v>
      </c>
      <c r="AS217">
        <f>_xlfn.RANK.AVG(Table2[[#This Row],[1Y Return vs Nifty Z-Score]],Table2[1Y Return vs Nifty Z-Score])</f>
        <v>317</v>
      </c>
      <c r="AT217">
        <f>_xlfn.RANK.AVG(Table2[[#This Row],[6M Return vs Nifty Z-Score]],Table2[6M Return vs Nifty Z-Score])</f>
        <v>139</v>
      </c>
      <c r="AU217">
        <f>_xlfn.RANK.AVG(Table2[[#This Row],[Sharpe Ratio Z-Score]],Table2[Sharpe Ratio Z-Score])</f>
        <v>311</v>
      </c>
      <c r="AV217">
        <f>(Table2[[#This Row],[Rank 1Y]]+Table2[[#This Row],[Rank 6M]]+Table2[[#This Row],[Rank Sharpe]])/3</f>
        <v>255.66666666666666</v>
      </c>
    </row>
    <row r="218" spans="1:48" x14ac:dyDescent="0.3">
      <c r="A218" t="s">
        <v>233</v>
      </c>
      <c r="B218" t="s">
        <v>234</v>
      </c>
      <c r="C218" t="s">
        <v>3135</v>
      </c>
      <c r="D218" t="s">
        <v>117</v>
      </c>
      <c r="E218">
        <v>103439.642298195</v>
      </c>
      <c r="F218">
        <v>7999.95</v>
      </c>
      <c r="G218">
        <v>37.831733673589802</v>
      </c>
      <c r="H218">
        <f>(Table2[[#This Row],[1Y Return vs Nifty]]-AVERAGE(Table2[1Y Return vs Nifty]))/_xlfn.STDEV.P(Table2[1Y Return vs Nifty])</f>
        <v>0.49292996622889002</v>
      </c>
      <c r="I218">
        <v>-3.2251054316038799</v>
      </c>
      <c r="J218">
        <f>(Table2[[#This Row],[1M Return vs Nifty]]-AVERAGE(Table2[1M Return vs Nifty]))/_xlfn.STDEV.P(Table2[1M Return vs Nifty])</f>
        <v>0.13312953892788987</v>
      </c>
      <c r="K218">
        <v>19.211464394767699</v>
      </c>
      <c r="L218">
        <f>(Table2[[#This Row],[6M Return vs Nifty]]-AVERAGE(Table2[6M Return vs Nifty]))/_xlfn.STDEV.P(Table2[6M Return vs Nifty])</f>
        <v>0.6083162001495801</v>
      </c>
      <c r="M218">
        <v>-5.71054543845952</v>
      </c>
      <c r="N218">
        <f>(Table2[[#This Row],[1W Return vs Nifty]]-AVERAGE(Table2[1W Return vs Nifty]))/_xlfn.STDEV.P(Table2[1W Return vs Nifty])</f>
        <v>-0.73386392375438436</v>
      </c>
      <c r="O218">
        <v>7761.32</v>
      </c>
      <c r="P218">
        <v>7740.9674888912796</v>
      </c>
      <c r="Q218">
        <v>6794.5150527634896</v>
      </c>
      <c r="R218">
        <v>60.226191020302103</v>
      </c>
      <c r="S218" s="1">
        <f>(Table2[[#This Row],[Close Price]]-Table2[[#This Row],[20D EMA]])/Table2[[#This Row],[20D EMA]]</f>
        <v>3.074605866012484E-2</v>
      </c>
      <c r="T218" s="1">
        <f>(Table2[[#This Row],[Close Price]]-Table2[[#This Row],[50D EMA]])/Table2[[#This Row],[50D EMA]]</f>
        <v>3.3456090789733273E-2</v>
      </c>
      <c r="U218" s="1">
        <f>(Table2[[#This Row],[Close Price]]-Table2[[#This Row],[200D EMA]])/Table2[[#This Row],[200D EMA]]</f>
        <v>0.17741294822008399</v>
      </c>
      <c r="V218">
        <v>1.51258604961591</v>
      </c>
      <c r="W218">
        <v>7670</v>
      </c>
      <c r="X218">
        <v>8029.6</v>
      </c>
      <c r="Y218">
        <v>7491</v>
      </c>
      <c r="Z218">
        <v>8029.6</v>
      </c>
      <c r="AA218">
        <v>7370.55</v>
      </c>
      <c r="AB218">
        <v>8100</v>
      </c>
      <c r="AC218" s="1">
        <f>(Table2[[#This Row],[Close Price]]/Table2[[#This Row],[Day Low]])-1</f>
        <v>4.3018252933507251E-2</v>
      </c>
      <c r="AD218" s="1">
        <f>(Table2[[#This Row],[Day High]]/Table2[[#This Row],[Close Price]])-1</f>
        <v>3.7062731642072411E-3</v>
      </c>
      <c r="AE218" s="1">
        <f>(Table2[[#This Row],[Close Price]]/Table2[[#This Row],[Current Week Low]])-1</f>
        <v>6.7941529835803038E-2</v>
      </c>
      <c r="AF218" s="1">
        <f>(Table2[[#This Row],[Current Week High]]/Table2[[#This Row],[Close Price]])-1</f>
        <v>3.7062731642072411E-3</v>
      </c>
      <c r="AG218" s="1">
        <f>(Table2[[#This Row],[Close Price]]/Table2[[#This Row],[Current Month Low]])-1</f>
        <v>8.5393898691413783E-2</v>
      </c>
      <c r="AH218" s="1">
        <f>(Table2[[#This Row],[Current Month High]]/Table2[[#This Row],[Close Price]])-1</f>
        <v>1.2506328164550995E-2</v>
      </c>
      <c r="AI218">
        <v>5.90066187913673</v>
      </c>
      <c r="AJ218">
        <v>76.970467868598604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0.06</v>
      </c>
      <c r="AM218" t="s">
        <v>3170</v>
      </c>
      <c r="AN218">
        <v>3.59</v>
      </c>
      <c r="AO218" t="s">
        <v>3170</v>
      </c>
      <c r="AP218">
        <v>2.5272435191686999E-2</v>
      </c>
      <c r="AQ218">
        <f>(Table2[[#This Row],[Sharpe Ratio]]-AVERAGE(Table2[Sharpe Ratio]))/_xlfn.STDEV.P(Table2[Sharpe Ratio])</f>
        <v>-0.38226951939633347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0.11824226215564215</v>
      </c>
      <c r="AS218">
        <f>_xlfn.RANK.AVG(Table2[[#This Row],[1Y Return vs Nifty Z-Score]],Table2[1Y Return vs Nifty Z-Score])</f>
        <v>178</v>
      </c>
      <c r="AT218">
        <f>_xlfn.RANK.AVG(Table2[[#This Row],[6M Return vs Nifty Z-Score]],Table2[6M Return vs Nifty Z-Score])</f>
        <v>152</v>
      </c>
      <c r="AU218">
        <f>_xlfn.RANK.AVG(Table2[[#This Row],[Sharpe Ratio Z-Score]],Table2[Sharpe Ratio Z-Score])</f>
        <v>439</v>
      </c>
      <c r="AV218">
        <f>(Table2[[#This Row],[Rank 1Y]]+Table2[[#This Row],[Rank 6M]]+Table2[[#This Row],[Rank Sharpe]])/3</f>
        <v>256.33333333333331</v>
      </c>
    </row>
    <row r="219" spans="1:48" hidden="1" x14ac:dyDescent="0.3">
      <c r="A219" t="s">
        <v>1633</v>
      </c>
      <c r="B219" t="s">
        <v>1634</v>
      </c>
      <c r="C219" t="s">
        <v>3128</v>
      </c>
      <c r="D219" t="s">
        <v>211</v>
      </c>
      <c r="E219">
        <v>5522.4506743800002</v>
      </c>
      <c r="F219">
        <v>453.1</v>
      </c>
      <c r="G219">
        <v>13.6799045620638</v>
      </c>
      <c r="H219">
        <f>(Table2[[#This Row],[1Y Return vs Nifty]]-AVERAGE(Table2[1Y Return vs Nifty]))/_xlfn.STDEV.P(Table2[1Y Return vs Nifty])</f>
        <v>9.8648616815132911E-3</v>
      </c>
      <c r="I219">
        <v>-0.117214367749697</v>
      </c>
      <c r="J219">
        <f>(Table2[[#This Row],[1M Return vs Nifty]]-AVERAGE(Table2[1M Return vs Nifty]))/_xlfn.STDEV.P(Table2[1M Return vs Nifty])</f>
        <v>0.44025178960776939</v>
      </c>
      <c r="K219">
        <v>-6.9292185968095197</v>
      </c>
      <c r="L219">
        <f>(Table2[[#This Row],[6M Return vs Nifty]]-AVERAGE(Table2[6M Return vs Nifty]))/_xlfn.STDEV.P(Table2[6M Return vs Nifty])</f>
        <v>-0.26457609822141748</v>
      </c>
      <c r="M219">
        <v>-2.3263447570662099</v>
      </c>
      <c r="N219">
        <f>(Table2[[#This Row],[1W Return vs Nifty]]-AVERAGE(Table2[1W Return vs Nifty]))/_xlfn.STDEV.P(Table2[1W Return vs Nifty])</f>
        <v>8.5517785669020019E-2</v>
      </c>
      <c r="O219">
        <v>459.47</v>
      </c>
      <c r="P219">
        <v>467.11747723331803</v>
      </c>
      <c r="Q219">
        <v>444.47051831412199</v>
      </c>
      <c r="R219">
        <v>42.939388890471903</v>
      </c>
      <c r="S219" s="1">
        <f>(Table2[[#This Row],[Close Price]]-Table2[[#This Row],[20D EMA]])/Table2[[#This Row],[20D EMA]]</f>
        <v>-1.3863799595185767E-2</v>
      </c>
      <c r="T219" s="1">
        <f>(Table2[[#This Row],[Close Price]]-Table2[[#This Row],[50D EMA]])/Table2[[#This Row],[50D EMA]]</f>
        <v>-3.0008462360136632E-2</v>
      </c>
      <c r="U219" s="1">
        <f>(Table2[[#This Row],[Close Price]]-Table2[[#This Row],[200D EMA]])/Table2[[#This Row],[200D EMA]]</f>
        <v>1.9415194777394198E-2</v>
      </c>
      <c r="V219">
        <v>0.58852264488189499</v>
      </c>
      <c r="W219">
        <v>450</v>
      </c>
      <c r="X219">
        <v>455.5</v>
      </c>
      <c r="Y219">
        <v>445.3</v>
      </c>
      <c r="Z219">
        <v>461.75</v>
      </c>
      <c r="AA219">
        <v>437</v>
      </c>
      <c r="AB219">
        <v>486</v>
      </c>
      <c r="AC219" s="1">
        <f>(Table2[[#This Row],[Close Price]]/Table2[[#This Row],[Day Low]])-1</f>
        <v>6.8888888888889444E-3</v>
      </c>
      <c r="AD219" s="1">
        <f>(Table2[[#This Row],[Day High]]/Table2[[#This Row],[Close Price]])-1</f>
        <v>5.2968439638048093E-3</v>
      </c>
      <c r="AE219" s="1">
        <f>(Table2[[#This Row],[Close Price]]/Table2[[#This Row],[Current Week Low]])-1</f>
        <v>1.7516281158769464E-2</v>
      </c>
      <c r="AF219" s="1">
        <f>(Table2[[#This Row],[Current Week High]]/Table2[[#This Row],[Close Price]])-1</f>
        <v>1.909070845288019E-2</v>
      </c>
      <c r="AG219" s="1">
        <f>(Table2[[#This Row],[Close Price]]/Table2[[#This Row],[Current Month Low]])-1</f>
        <v>3.6842105263158009E-2</v>
      </c>
      <c r="AH219" s="1">
        <f>(Table2[[#This Row],[Current Month High]]/Table2[[#This Row],[Close Price]])-1</f>
        <v>7.2610902670492194E-2</v>
      </c>
      <c r="AI219">
        <v>19.730743765173202</v>
      </c>
      <c r="AJ219">
        <v>38.140243902439003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0</v>
      </c>
      <c r="AM219" t="s">
        <v>3168</v>
      </c>
      <c r="AN219">
        <v>-2.48</v>
      </c>
      <c r="AO219" t="s">
        <v>3169</v>
      </c>
      <c r="AP219">
        <v>0.16648252090606999</v>
      </c>
      <c r="AQ219">
        <f>(Table2[[#This Row],[Sharpe Ratio]]-AVERAGE(Table2[Sharpe Ratio]))/_xlfn.STDEV.P(Table2[Sharpe Ratio])</f>
        <v>1.2667181078367225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298</v>
      </c>
      <c r="AT219">
        <f>_xlfn.RANK.AVG(Table2[[#This Row],[6M Return vs Nifty Z-Score]],Table2[6M Return vs Nifty Z-Score])</f>
        <v>404</v>
      </c>
      <c r="AU219">
        <f>_xlfn.RANK.AVG(Table2[[#This Row],[Sharpe Ratio Z-Score]],Table2[Sharpe Ratio Z-Score])</f>
        <v>71</v>
      </c>
      <c r="AV219">
        <f>(Table2[[#This Row],[Rank 1Y]]+Table2[[#This Row],[Rank 6M]]+Table2[[#This Row],[Rank Sharpe]])/3</f>
        <v>257.66666666666669</v>
      </c>
    </row>
    <row r="220" spans="1:48" hidden="1" x14ac:dyDescent="0.3">
      <c r="A220" t="s">
        <v>999</v>
      </c>
      <c r="B220" t="s">
        <v>1000</v>
      </c>
      <c r="C220" t="s">
        <v>3132</v>
      </c>
      <c r="D220" t="s">
        <v>273</v>
      </c>
      <c r="E220">
        <v>13895.76008</v>
      </c>
      <c r="F220">
        <v>4401.8500000000004</v>
      </c>
      <c r="G220">
        <v>29.9272536247211</v>
      </c>
      <c r="H220">
        <f>(Table2[[#This Row],[1Y Return vs Nifty]]-AVERAGE(Table2[1Y Return vs Nifty]))/_xlfn.STDEV.P(Table2[1Y Return vs Nifty])</f>
        <v>0.33483103038567624</v>
      </c>
      <c r="I220">
        <v>-2.2214860258588498</v>
      </c>
      <c r="J220">
        <f>(Table2[[#This Row],[1M Return vs Nifty]]-AVERAGE(Table2[1M Return vs Nifty]))/_xlfn.STDEV.P(Table2[1M Return vs Nifty])</f>
        <v>0.23230735577716108</v>
      </c>
      <c r="K220">
        <v>-15.934325851637499</v>
      </c>
      <c r="L220">
        <f>(Table2[[#This Row],[6M Return vs Nifty]]-AVERAGE(Table2[6M Return vs Nifty]))/_xlfn.STDEV.P(Table2[6M Return vs Nifty])</f>
        <v>-0.56527553944400766</v>
      </c>
      <c r="M220">
        <v>-0.317390265592154</v>
      </c>
      <c r="N220">
        <f>(Table2[[#This Row],[1W Return vs Nifty]]-AVERAGE(Table2[1W Return vs Nifty]))/_xlfn.STDEV.P(Table2[1W Return vs Nifty])</f>
        <v>0.57192527752618771</v>
      </c>
      <c r="O220">
        <v>4226.3999999999996</v>
      </c>
      <c r="P220">
        <v>4244.5229793544704</v>
      </c>
      <c r="Q220">
        <v>4029.3578131039098</v>
      </c>
      <c r="R220">
        <v>66.190400074345206</v>
      </c>
      <c r="S220" s="1">
        <f>(Table2[[#This Row],[Close Price]]-Table2[[#This Row],[20D EMA]])/Table2[[#This Row],[20D EMA]]</f>
        <v>4.1512871474541156E-2</v>
      </c>
      <c r="T220" s="1">
        <f>(Table2[[#This Row],[Close Price]]-Table2[[#This Row],[50D EMA]])/Table2[[#This Row],[50D EMA]]</f>
        <v>3.7065889714998572E-2</v>
      </c>
      <c r="U220" s="1">
        <f>(Table2[[#This Row],[Close Price]]-Table2[[#This Row],[200D EMA]])/Table2[[#This Row],[200D EMA]]</f>
        <v>9.2444554237577359E-2</v>
      </c>
      <c r="V220">
        <v>2.0644871699249601</v>
      </c>
      <c r="W220">
        <v>4167.2</v>
      </c>
      <c r="X220">
        <v>4470.6000000000004</v>
      </c>
      <c r="Y220">
        <v>3997.6</v>
      </c>
      <c r="Z220">
        <v>4470.6000000000004</v>
      </c>
      <c r="AA220">
        <v>3990.95</v>
      </c>
      <c r="AB220">
        <v>4470.6000000000004</v>
      </c>
      <c r="AC220" s="1">
        <f>(Table2[[#This Row],[Close Price]]/Table2[[#This Row],[Day Low]])-1</f>
        <v>5.6308792474563329E-2</v>
      </c>
      <c r="AD220" s="1">
        <f>(Table2[[#This Row],[Day High]]/Table2[[#This Row],[Close Price]])-1</f>
        <v>1.5618433158785416E-2</v>
      </c>
      <c r="AE220" s="1">
        <f>(Table2[[#This Row],[Close Price]]/Table2[[#This Row],[Current Week Low]])-1</f>
        <v>0.10112317390434278</v>
      </c>
      <c r="AF220" s="1">
        <f>(Table2[[#This Row],[Current Week High]]/Table2[[#This Row],[Close Price]])-1</f>
        <v>1.5618433158785416E-2</v>
      </c>
      <c r="AG220" s="1">
        <f>(Table2[[#This Row],[Close Price]]/Table2[[#This Row],[Current Month Low]])-1</f>
        <v>0.1029579423445548</v>
      </c>
      <c r="AH220" s="1">
        <f>(Table2[[#This Row],[Current Month High]]/Table2[[#This Row],[Close Price]])-1</f>
        <v>1.5618433158785416E-2</v>
      </c>
      <c r="AI220">
        <v>13.588604791167301</v>
      </c>
      <c r="AJ220">
        <v>52.786310546502101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0.13</v>
      </c>
      <c r="AM220" t="s">
        <v>3170</v>
      </c>
      <c r="AN220">
        <v>4.9400000000000004</v>
      </c>
      <c r="AO220" t="s">
        <v>3170</v>
      </c>
      <c r="AP220">
        <v>0.17283529633780401</v>
      </c>
      <c r="AQ220">
        <f>(Table2[[#This Row],[Sharpe Ratio]]-AVERAGE(Table2[Sharpe Ratio]))/_xlfn.STDEV.P(Table2[Sharpe Ratio])</f>
        <v>1.3409029511680124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204</v>
      </c>
      <c r="AT220">
        <f>_xlfn.RANK.AVG(Table2[[#This Row],[6M Return vs Nifty Z-Score]],Table2[6M Return vs Nifty Z-Score])</f>
        <v>512</v>
      </c>
      <c r="AU220">
        <f>_xlfn.RANK.AVG(Table2[[#This Row],[Sharpe Ratio Z-Score]],Table2[Sharpe Ratio Z-Score])</f>
        <v>59</v>
      </c>
      <c r="AV220">
        <f>(Table2[[#This Row],[Rank 1Y]]+Table2[[#This Row],[Rank 6M]]+Table2[[#This Row],[Rank Sharpe]])/3</f>
        <v>258.33333333333331</v>
      </c>
    </row>
    <row r="221" spans="1:48" hidden="1" x14ac:dyDescent="0.3">
      <c r="A221" t="s">
        <v>1130</v>
      </c>
      <c r="B221" t="s">
        <v>1131</v>
      </c>
      <c r="C221" t="s">
        <v>3132</v>
      </c>
      <c r="D221" t="s">
        <v>273</v>
      </c>
      <c r="E221">
        <v>10640.930302799999</v>
      </c>
      <c r="F221">
        <v>5242.8500000000004</v>
      </c>
      <c r="G221">
        <v>14.601706110122599</v>
      </c>
      <c r="H221">
        <f>(Table2[[#This Row],[1Y Return vs Nifty]]-AVERAGE(Table2[1Y Return vs Nifty]))/_xlfn.STDEV.P(Table2[1Y Return vs Nifty])</f>
        <v>2.8301981252405378E-2</v>
      </c>
      <c r="I221">
        <v>-7.3495302364380803</v>
      </c>
      <c r="J221">
        <f>(Table2[[#This Row],[1M Return vs Nifty]]-AVERAGE(Table2[1M Return vs Nifty]))/_xlfn.STDEV.P(Table2[1M Return vs Nifty])</f>
        <v>-0.27444672510297646</v>
      </c>
      <c r="K221">
        <v>-9.1637721965808208</v>
      </c>
      <c r="L221">
        <f>(Table2[[#This Row],[6M Return vs Nifty]]-AVERAGE(Table2[6M Return vs Nifty]))/_xlfn.STDEV.P(Table2[6M Return vs Nifty])</f>
        <v>-0.33919253529637972</v>
      </c>
      <c r="M221">
        <v>-3.6376244614650699</v>
      </c>
      <c r="N221">
        <f>(Table2[[#This Row],[1W Return vs Nifty]]-AVERAGE(Table2[1W Return vs Nifty]))/_xlfn.STDEV.P(Table2[1W Return vs Nifty])</f>
        <v>-0.23196888456006254</v>
      </c>
      <c r="O221">
        <v>5352.98</v>
      </c>
      <c r="P221">
        <v>5362.9463096189502</v>
      </c>
      <c r="Q221">
        <v>4794.89233791476</v>
      </c>
      <c r="R221">
        <v>41.486414719273398</v>
      </c>
      <c r="S221" s="1">
        <f>(Table2[[#This Row],[Close Price]]-Table2[[#This Row],[20D EMA]])/Table2[[#This Row],[20D EMA]]</f>
        <v>-2.0573587048709169E-2</v>
      </c>
      <c r="T221" s="1">
        <f>(Table2[[#This Row],[Close Price]]-Table2[[#This Row],[50D EMA]])/Table2[[#This Row],[50D EMA]]</f>
        <v>-2.2393718431144044E-2</v>
      </c>
      <c r="U221" s="1">
        <f>(Table2[[#This Row],[Close Price]]-Table2[[#This Row],[200D EMA]])/Table2[[#This Row],[200D EMA]]</f>
        <v>9.3423924984320228E-2</v>
      </c>
      <c r="V221">
        <v>0.46409942742406801</v>
      </c>
      <c r="W221">
        <v>5206.3999999999996</v>
      </c>
      <c r="X221">
        <v>5280.65</v>
      </c>
      <c r="Y221">
        <v>5143.1499999999996</v>
      </c>
      <c r="Z221">
        <v>5447.05</v>
      </c>
      <c r="AA221">
        <v>5143.1499999999996</v>
      </c>
      <c r="AB221">
        <v>5700</v>
      </c>
      <c r="AC221" s="1">
        <f>(Table2[[#This Row],[Close Price]]/Table2[[#This Row],[Day Low]])-1</f>
        <v>7.0009987707437826E-3</v>
      </c>
      <c r="AD221" s="1">
        <f>(Table2[[#This Row],[Day High]]/Table2[[#This Row],[Close Price]])-1</f>
        <v>7.2098190869469558E-3</v>
      </c>
      <c r="AE221" s="1">
        <f>(Table2[[#This Row],[Close Price]]/Table2[[#This Row],[Current Week Low]])-1</f>
        <v>1.938500724264336E-2</v>
      </c>
      <c r="AF221" s="1">
        <f>(Table2[[#This Row],[Current Week High]]/Table2[[#This Row],[Close Price]])-1</f>
        <v>3.8948281945888175E-2</v>
      </c>
      <c r="AG221" s="1">
        <f>(Table2[[#This Row],[Close Price]]/Table2[[#This Row],[Current Month Low]])-1</f>
        <v>1.938500724264336E-2</v>
      </c>
      <c r="AH221" s="1">
        <f>(Table2[[#This Row],[Current Month High]]/Table2[[#This Row],[Close Price]])-1</f>
        <v>8.7194941682481764E-2</v>
      </c>
      <c r="AI221">
        <v>14.422499213214101</v>
      </c>
      <c r="AJ221">
        <v>74.065405046480706</v>
      </c>
      <c r="AK221" t="str">
        <f>IF(AND(Table2[[#This Row],[20D EMA]]&gt;Table2[[#This Row],[50D EMA]],Table2[[#This Row],[50D EMA]]&gt;Table2[[#This Row],[200D EMA]]),"Uptrend","Downtrend/NoTrend")</f>
        <v>Downtrend/NoTrend</v>
      </c>
      <c r="AL221">
        <v>0.04</v>
      </c>
      <c r="AM221" t="s">
        <v>3170</v>
      </c>
      <c r="AN221">
        <v>0.77</v>
      </c>
      <c r="AO221" t="s">
        <v>3170</v>
      </c>
      <c r="AP221">
        <v>0.175031752669319</v>
      </c>
      <c r="AQ221">
        <f>(Table2[[#This Row],[Sharpe Ratio]]-AVERAGE(Table2[Sharpe Ratio]))/_xlfn.STDEV.P(Table2[Sharpe Ratio])</f>
        <v>1.3665521765480733</v>
      </c>
      <c r="AR2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1">
        <f>_xlfn.RANK.AVG(Table2[[#This Row],[1Y Return vs Nifty Z-Score]],Table2[1Y Return vs Nifty Z-Score])</f>
        <v>294</v>
      </c>
      <c r="AT221">
        <f>_xlfn.RANK.AVG(Table2[[#This Row],[6M Return vs Nifty Z-Score]],Table2[6M Return vs Nifty Z-Score])</f>
        <v>433</v>
      </c>
      <c r="AU221">
        <f>_xlfn.RANK.AVG(Table2[[#This Row],[Sharpe Ratio Z-Score]],Table2[Sharpe Ratio Z-Score])</f>
        <v>57</v>
      </c>
      <c r="AV221">
        <f>(Table2[[#This Row],[Rank 1Y]]+Table2[[#This Row],[Rank 6M]]+Table2[[#This Row],[Rank Sharpe]])/3</f>
        <v>261.33333333333331</v>
      </c>
    </row>
    <row r="222" spans="1:48" hidden="1" x14ac:dyDescent="0.3">
      <c r="A222" t="s">
        <v>1048</v>
      </c>
      <c r="B222" t="s">
        <v>1049</v>
      </c>
      <c r="C222" t="s">
        <v>3132</v>
      </c>
      <c r="D222" t="s">
        <v>175</v>
      </c>
      <c r="E222">
        <v>12587.71407335</v>
      </c>
      <c r="F222">
        <v>564.85</v>
      </c>
      <c r="G222">
        <v>7.2963628088377801</v>
      </c>
      <c r="H222">
        <f>(Table2[[#This Row],[1Y Return vs Nifty]]-AVERAGE(Table2[1Y Return vs Nifty]))/_xlfn.STDEV.P(Table2[1Y Return vs Nifty])</f>
        <v>-0.11781351208327337</v>
      </c>
      <c r="I222">
        <v>-3.3615340228336299</v>
      </c>
      <c r="J222">
        <f>(Table2[[#This Row],[1M Return vs Nifty]]-AVERAGE(Table2[1M Return vs Nifty]))/_xlfn.STDEV.P(Table2[1M Return vs Nifty])</f>
        <v>0.11964764553629705</v>
      </c>
      <c r="K222">
        <v>-7.0489064317415604</v>
      </c>
      <c r="L222">
        <f>(Table2[[#This Row],[6M Return vs Nifty]]-AVERAGE(Table2[6M Return vs Nifty]))/_xlfn.STDEV.P(Table2[6M Return vs Nifty])</f>
        <v>-0.26857272636439827</v>
      </c>
      <c r="M222">
        <v>-0.18227934468419399</v>
      </c>
      <c r="N222">
        <f>(Table2[[#This Row],[1W Return vs Nifty]]-AVERAGE(Table2[1W Return vs Nifty]))/_xlfn.STDEV.P(Table2[1W Return vs Nifty])</f>
        <v>0.60463829538710123</v>
      </c>
      <c r="O222">
        <v>578.36</v>
      </c>
      <c r="P222">
        <v>604.31728515810801</v>
      </c>
      <c r="Q222">
        <v>571.88637294488205</v>
      </c>
      <c r="R222">
        <v>44.615991056592499</v>
      </c>
      <c r="S222" s="1">
        <f>(Table2[[#This Row],[Close Price]]-Table2[[#This Row],[20D EMA]])/Table2[[#This Row],[20D EMA]]</f>
        <v>-2.3359153468427953E-2</v>
      </c>
      <c r="T222" s="1">
        <f>(Table2[[#This Row],[Close Price]]-Table2[[#This Row],[50D EMA]])/Table2[[#This Row],[50D EMA]]</f>
        <v>-6.5308880165130687E-2</v>
      </c>
      <c r="U222" s="1">
        <f>(Table2[[#This Row],[Close Price]]-Table2[[#This Row],[200D EMA]])/Table2[[#This Row],[200D EMA]]</f>
        <v>-1.2303795435182003E-2</v>
      </c>
      <c r="V222">
        <v>0.55837472391265697</v>
      </c>
      <c r="W222">
        <v>549.04999999999995</v>
      </c>
      <c r="X222">
        <v>566.25</v>
      </c>
      <c r="Y222">
        <v>537.45000000000005</v>
      </c>
      <c r="Z222">
        <v>581.95000000000005</v>
      </c>
      <c r="AA222">
        <v>530.15</v>
      </c>
      <c r="AB222">
        <v>613</v>
      </c>
      <c r="AC222" s="1">
        <f>(Table2[[#This Row],[Close Price]]/Table2[[#This Row],[Day Low]])-1</f>
        <v>2.877697841726623E-2</v>
      </c>
      <c r="AD222" s="1">
        <f>(Table2[[#This Row],[Day High]]/Table2[[#This Row],[Close Price]])-1</f>
        <v>2.478534124103593E-3</v>
      </c>
      <c r="AE222" s="1">
        <f>(Table2[[#This Row],[Close Price]]/Table2[[#This Row],[Current Week Low]])-1</f>
        <v>5.0981486649920971E-2</v>
      </c>
      <c r="AF222" s="1">
        <f>(Table2[[#This Row],[Current Week High]]/Table2[[#This Row],[Close Price]])-1</f>
        <v>3.0273523944410075E-2</v>
      </c>
      <c r="AG222" s="1">
        <f>(Table2[[#This Row],[Close Price]]/Table2[[#This Row],[Current Month Low]])-1</f>
        <v>6.5453173630104722E-2</v>
      </c>
      <c r="AH222" s="1">
        <f>(Table2[[#This Row],[Current Month High]]/Table2[[#This Row],[Close Price]])-1</f>
        <v>8.5243870053996584E-2</v>
      </c>
      <c r="AI222">
        <v>30.848897937505502</v>
      </c>
      <c r="AJ222">
        <v>42.9457168163988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-0.02</v>
      </c>
      <c r="AM222" t="s">
        <v>3169</v>
      </c>
      <c r="AN222">
        <v>-4.1100000000000003</v>
      </c>
      <c r="AO222" t="s">
        <v>3169</v>
      </c>
      <c r="AP222">
        <v>0.176128015017322</v>
      </c>
      <c r="AQ222">
        <f>(Table2[[#This Row],[Sharpe Ratio]]-AVERAGE(Table2[Sharpe Ratio]))/_xlfn.STDEV.P(Table2[Sharpe Ratio])</f>
        <v>1.379353833305897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337</v>
      </c>
      <c r="AT222">
        <f>_xlfn.RANK.AVG(Table2[[#This Row],[6M Return vs Nifty Z-Score]],Table2[6M Return vs Nifty Z-Score])</f>
        <v>406</v>
      </c>
      <c r="AU222">
        <f>_xlfn.RANK.AVG(Table2[[#This Row],[Sharpe Ratio Z-Score]],Table2[Sharpe Ratio Z-Score])</f>
        <v>53</v>
      </c>
      <c r="AV222">
        <f>(Table2[[#This Row],[Rank 1Y]]+Table2[[#This Row],[Rank 6M]]+Table2[[#This Row],[Rank Sharpe]])/3</f>
        <v>265.33333333333331</v>
      </c>
    </row>
    <row r="223" spans="1:48" hidden="1" x14ac:dyDescent="0.3">
      <c r="A223" t="s">
        <v>1751</v>
      </c>
      <c r="B223" t="s">
        <v>1752</v>
      </c>
      <c r="C223" t="s">
        <v>3133</v>
      </c>
      <c r="D223" t="s">
        <v>126</v>
      </c>
      <c r="E223">
        <v>4530.99</v>
      </c>
      <c r="F223">
        <v>7551.65</v>
      </c>
      <c r="G223">
        <v>-13.9464321990881</v>
      </c>
      <c r="H223">
        <f>(Table2[[#This Row],[1Y Return vs Nifty]]-AVERAGE(Table2[1Y Return vs Nifty]))/_xlfn.STDEV.P(Table2[1Y Return vs Nifty])</f>
        <v>-0.54269449910901502</v>
      </c>
      <c r="I223">
        <v>-8.6700053785391997</v>
      </c>
      <c r="J223">
        <f>(Table2[[#This Row],[1M Return vs Nifty]]-AVERAGE(Table2[1M Return vs Nifty]))/_xlfn.STDEV.P(Table2[1M Return vs Nifty])</f>
        <v>-0.40493627228356488</v>
      </c>
      <c r="K223">
        <v>21.9677725480086</v>
      </c>
      <c r="L223">
        <f>(Table2[[#This Row],[6M Return vs Nifty]]-AVERAGE(Table2[6M Return vs Nifty]))/_xlfn.STDEV.P(Table2[6M Return vs Nifty])</f>
        <v>0.70035511740650069</v>
      </c>
      <c r="M223">
        <v>-2.20827762737667</v>
      </c>
      <c r="N223">
        <f>(Table2[[#This Row],[1W Return vs Nifty]]-AVERAGE(Table2[1W Return vs Nifty]))/_xlfn.STDEV.P(Table2[1W Return vs Nifty])</f>
        <v>0.11410416563272249</v>
      </c>
      <c r="O223">
        <v>7852.64</v>
      </c>
      <c r="P223">
        <v>8074.0503377742198</v>
      </c>
      <c r="Q223">
        <v>7351.9716587443299</v>
      </c>
      <c r="R223">
        <v>37.667264625818</v>
      </c>
      <c r="S223" s="1">
        <f>(Table2[[#This Row],[Close Price]]-Table2[[#This Row],[20D EMA]])/Table2[[#This Row],[20D EMA]]</f>
        <v>-3.8329784632938818E-2</v>
      </c>
      <c r="T223" s="1">
        <f>(Table2[[#This Row],[Close Price]]-Table2[[#This Row],[50D EMA]])/Table2[[#This Row],[50D EMA]]</f>
        <v>-6.4701149475150613E-2</v>
      </c>
      <c r="U223" s="1">
        <f>(Table2[[#This Row],[Close Price]]-Table2[[#This Row],[200D EMA]])/Table2[[#This Row],[200D EMA]]</f>
        <v>2.7159835554884808E-2</v>
      </c>
      <c r="V223">
        <v>0.26200593526453198</v>
      </c>
      <c r="W223">
        <v>7466</v>
      </c>
      <c r="X223">
        <v>7767.05</v>
      </c>
      <c r="Y223">
        <v>7305.05</v>
      </c>
      <c r="Z223">
        <v>7767.05</v>
      </c>
      <c r="AA223">
        <v>7305.05</v>
      </c>
      <c r="AB223">
        <v>8349.9500000000007</v>
      </c>
      <c r="AC223" s="1">
        <f>(Table2[[#This Row],[Close Price]]/Table2[[#This Row],[Day Low]])-1</f>
        <v>1.1472006429145365E-2</v>
      </c>
      <c r="AD223" s="1">
        <f>(Table2[[#This Row],[Day High]]/Table2[[#This Row],[Close Price]])-1</f>
        <v>2.8523567697125829E-2</v>
      </c>
      <c r="AE223" s="1">
        <f>(Table2[[#This Row],[Close Price]]/Table2[[#This Row],[Current Week Low]])-1</f>
        <v>3.3757469148055108E-2</v>
      </c>
      <c r="AF223" s="1">
        <f>(Table2[[#This Row],[Current Week High]]/Table2[[#This Row],[Close Price]])-1</f>
        <v>2.8523567697125829E-2</v>
      </c>
      <c r="AG223" s="1">
        <f>(Table2[[#This Row],[Close Price]]/Table2[[#This Row],[Current Month Low]])-1</f>
        <v>3.3757469148055108E-2</v>
      </c>
      <c r="AH223" s="1">
        <f>(Table2[[#This Row],[Current Month High]]/Table2[[#This Row],[Close Price]])-1</f>
        <v>0.10571199671594966</v>
      </c>
      <c r="AI223">
        <v>28.7274966398071</v>
      </c>
      <c r="AJ223">
        <v>59.517749073203603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-0.02</v>
      </c>
      <c r="AM223" t="s">
        <v>3169</v>
      </c>
      <c r="AN223">
        <v>-4.1100000000000003</v>
      </c>
      <c r="AO223" t="s">
        <v>3169</v>
      </c>
      <c r="AP223">
        <v>0.122553332372854</v>
      </c>
      <c r="AQ223">
        <f>(Table2[[#This Row],[Sharpe Ratio]]-AVERAGE(Table2[Sharpe Ratio]))/_xlfn.STDEV.P(Table2[Sharpe Ratio])</f>
        <v>0.75373287736119732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507</v>
      </c>
      <c r="AT223">
        <f>_xlfn.RANK.AVG(Table2[[#This Row],[6M Return vs Nifty Z-Score]],Table2[6M Return vs Nifty Z-Score])</f>
        <v>136</v>
      </c>
      <c r="AU223">
        <f>_xlfn.RANK.AVG(Table2[[#This Row],[Sharpe Ratio Z-Score]],Table2[Sharpe Ratio Z-Score])</f>
        <v>155</v>
      </c>
      <c r="AV223">
        <f>(Table2[[#This Row],[Rank 1Y]]+Table2[[#This Row],[Rank 6M]]+Table2[[#This Row],[Rank Sharpe]])/3</f>
        <v>266</v>
      </c>
    </row>
    <row r="224" spans="1:48" x14ac:dyDescent="0.3">
      <c r="A224" t="s">
        <v>766</v>
      </c>
      <c r="B224" t="s">
        <v>767</v>
      </c>
      <c r="C224" t="s">
        <v>3127</v>
      </c>
      <c r="D224" t="s">
        <v>51</v>
      </c>
      <c r="E224">
        <v>21125.15007372</v>
      </c>
      <c r="F224">
        <v>2019.3</v>
      </c>
      <c r="G224">
        <v>39.374502899240802</v>
      </c>
      <c r="H224">
        <f>(Table2[[#This Row],[1Y Return vs Nifty]]-AVERAGE(Table2[1Y Return vs Nifty]))/_xlfn.STDEV.P(Table2[1Y Return vs Nifty])</f>
        <v>0.52378717268891406</v>
      </c>
      <c r="I224">
        <v>4.2301820106033103</v>
      </c>
      <c r="J224">
        <f>(Table2[[#This Row],[1M Return vs Nifty]]-AVERAGE(Table2[1M Return vs Nifty]))/_xlfn.STDEV.P(Table2[1M Return vs Nifty])</f>
        <v>0.8698621372309373</v>
      </c>
      <c r="K224">
        <v>32.504156037321501</v>
      </c>
      <c r="L224">
        <f>(Table2[[#This Row],[6M Return vs Nifty]]-AVERAGE(Table2[6M Return vs Nifty]))/_xlfn.STDEV.P(Table2[6M Return vs Nifty])</f>
        <v>1.0521870876525716</v>
      </c>
      <c r="M224">
        <v>3.0431721063460602</v>
      </c>
      <c r="N224">
        <f>(Table2[[#This Row],[1W Return vs Nifty]]-AVERAGE(Table2[1W Return vs Nifty]))/_xlfn.STDEV.P(Table2[1W Return vs Nifty])</f>
        <v>1.3855836861667257</v>
      </c>
      <c r="O224">
        <v>1899.39</v>
      </c>
      <c r="P224">
        <v>1885.2980056931799</v>
      </c>
      <c r="Q224">
        <v>1668.2774583752901</v>
      </c>
      <c r="R224">
        <v>77.414778037482506</v>
      </c>
      <c r="S224" s="1">
        <f>(Table2[[#This Row],[Close Price]]-Table2[[#This Row],[20D EMA]])/Table2[[#This Row],[20D EMA]]</f>
        <v>6.3130794623536948E-2</v>
      </c>
      <c r="T224" s="1">
        <f>(Table2[[#This Row],[Close Price]]-Table2[[#This Row],[50D EMA]])/Table2[[#This Row],[50D EMA]]</f>
        <v>7.1077354297391648E-2</v>
      </c>
      <c r="U224" s="1">
        <f>(Table2[[#This Row],[Close Price]]-Table2[[#This Row],[200D EMA]])/Table2[[#This Row],[200D EMA]]</f>
        <v>0.21041016880163652</v>
      </c>
      <c r="V224">
        <v>0.457377968559601</v>
      </c>
      <c r="W224">
        <v>1959.15</v>
      </c>
      <c r="X224">
        <v>2045</v>
      </c>
      <c r="Y224">
        <v>1844.95</v>
      </c>
      <c r="Z224">
        <v>2045</v>
      </c>
      <c r="AA224">
        <v>1795</v>
      </c>
      <c r="AB224">
        <v>2045</v>
      </c>
      <c r="AC224" s="1">
        <f>(Table2[[#This Row],[Close Price]]/Table2[[#This Row],[Day Low]])-1</f>
        <v>3.0702090192175069E-2</v>
      </c>
      <c r="AD224" s="1">
        <f>(Table2[[#This Row],[Day High]]/Table2[[#This Row],[Close Price]])-1</f>
        <v>1.2727182687069849E-2</v>
      </c>
      <c r="AE224" s="1">
        <f>(Table2[[#This Row],[Close Price]]/Table2[[#This Row],[Current Week Low]])-1</f>
        <v>9.4501205994742321E-2</v>
      </c>
      <c r="AF224" s="1">
        <f>(Table2[[#This Row],[Current Week High]]/Table2[[#This Row],[Close Price]])-1</f>
        <v>1.2727182687069849E-2</v>
      </c>
      <c r="AG224" s="1">
        <f>(Table2[[#This Row],[Close Price]]/Table2[[#This Row],[Current Month Low]])-1</f>
        <v>0.12495821727019507</v>
      </c>
      <c r="AH224" s="1">
        <f>(Table2[[#This Row],[Current Month High]]/Table2[[#This Row],[Close Price]])-1</f>
        <v>1.2727182687069849E-2</v>
      </c>
      <c r="AI224">
        <v>31.9269053632446</v>
      </c>
      <c r="AJ224">
        <v>65.380835380835293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0.2</v>
      </c>
      <c r="AM224" t="s">
        <v>3170</v>
      </c>
      <c r="AN224">
        <v>11.24</v>
      </c>
      <c r="AO224" t="s">
        <v>3170</v>
      </c>
      <c r="AQ224">
        <f>(Table2[[#This Row],[Sharpe Ratio]]-AVERAGE(Table2[Sharpe Ratio]))/_xlfn.STDEV.P(Table2[Sharpe Ratio])</f>
        <v>-0.67738960752822819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3.1540304762109206</v>
      </c>
      <c r="AS224">
        <f>_xlfn.RANK.AVG(Table2[[#This Row],[1Y Return vs Nifty Z-Score]],Table2[1Y Return vs Nifty Z-Score])</f>
        <v>171</v>
      </c>
      <c r="AT224">
        <f>_xlfn.RANK.AVG(Table2[[#This Row],[6M Return vs Nifty Z-Score]],Table2[6M Return vs Nifty Z-Score])</f>
        <v>88</v>
      </c>
      <c r="AU224">
        <f>_xlfn.RANK.AVG(Table2[[#This Row],[Sharpe Ratio Z-Score]],Table2[Sharpe Ratio Z-Score])</f>
        <v>541</v>
      </c>
      <c r="AV224">
        <f>(Table2[[#This Row],[Rank 1Y]]+Table2[[#This Row],[Rank 6M]]+Table2[[#This Row],[Rank Sharpe]])/3</f>
        <v>266.66666666666669</v>
      </c>
    </row>
    <row r="225" spans="1:48" hidden="1" x14ac:dyDescent="0.3">
      <c r="A225" t="s">
        <v>1122</v>
      </c>
      <c r="B225" t="s">
        <v>1123</v>
      </c>
      <c r="C225" t="s">
        <v>3137</v>
      </c>
      <c r="D225" t="s">
        <v>497</v>
      </c>
      <c r="E225">
        <v>10761.091202789999</v>
      </c>
      <c r="F225">
        <v>669.6</v>
      </c>
      <c r="G225">
        <v>40.232053541104698</v>
      </c>
      <c r="H225">
        <f>(Table2[[#This Row],[1Y Return vs Nifty]]-AVERAGE(Table2[1Y Return vs Nifty]))/_xlfn.STDEV.P(Table2[1Y Return vs Nifty])</f>
        <v>0.54093919825823034</v>
      </c>
      <c r="I225">
        <v>-6.5340095981759996</v>
      </c>
      <c r="J225">
        <f>(Table2[[#This Row],[1M Return vs Nifty]]-AVERAGE(Table2[1M Return vs Nifty]))/_xlfn.STDEV.P(Table2[1M Return vs Nifty])</f>
        <v>-0.19385685603969791</v>
      </c>
      <c r="K225">
        <v>23.5842133564257</v>
      </c>
      <c r="L225">
        <f>(Table2[[#This Row],[6M Return vs Nifty]]-AVERAGE(Table2[6M Return vs Nifty]))/_xlfn.STDEV.P(Table2[6M Return vs Nifty])</f>
        <v>0.75433147039217086</v>
      </c>
      <c r="M225">
        <v>1.41584589274748</v>
      </c>
      <c r="N225">
        <f>(Table2[[#This Row],[1W Return vs Nifty]]-AVERAGE(Table2[1W Return vs Nifty]))/_xlfn.STDEV.P(Table2[1W Return vs Nifty])</f>
        <v>0.99157592474196699</v>
      </c>
      <c r="O225">
        <v>694.05</v>
      </c>
      <c r="P225">
        <v>702.75773159858295</v>
      </c>
      <c r="Q225">
        <v>614.87497223725302</v>
      </c>
      <c r="R225">
        <v>46.0491405493187</v>
      </c>
      <c r="S225" s="1">
        <f>(Table2[[#This Row],[Close Price]]-Table2[[#This Row],[20D EMA]])/Table2[[#This Row],[20D EMA]]</f>
        <v>-3.5228009509401241E-2</v>
      </c>
      <c r="T225" s="1">
        <f>(Table2[[#This Row],[Close Price]]-Table2[[#This Row],[50D EMA]])/Table2[[#This Row],[50D EMA]]</f>
        <v>-4.718230779639819E-2</v>
      </c>
      <c r="U225" s="1">
        <f>(Table2[[#This Row],[Close Price]]-Table2[[#This Row],[200D EMA]])/Table2[[#This Row],[200D EMA]]</f>
        <v>8.9001878810625976E-2</v>
      </c>
      <c r="V225">
        <v>0.15936533519609</v>
      </c>
      <c r="W225">
        <v>660</v>
      </c>
      <c r="X225">
        <v>689.7</v>
      </c>
      <c r="Y225">
        <v>642</v>
      </c>
      <c r="Z225">
        <v>689.7</v>
      </c>
      <c r="AA225">
        <v>642</v>
      </c>
      <c r="AB225">
        <v>762.25</v>
      </c>
      <c r="AC225" s="1">
        <f>(Table2[[#This Row],[Close Price]]/Table2[[#This Row],[Day Low]])-1</f>
        <v>1.4545454545454639E-2</v>
      </c>
      <c r="AD225" s="1">
        <f>(Table2[[#This Row],[Day High]]/Table2[[#This Row],[Close Price]])-1</f>
        <v>3.0017921146953341E-2</v>
      </c>
      <c r="AE225" s="1">
        <f>(Table2[[#This Row],[Close Price]]/Table2[[#This Row],[Current Week Low]])-1</f>
        <v>4.2990654205607548E-2</v>
      </c>
      <c r="AF225" s="1">
        <f>(Table2[[#This Row],[Current Week High]]/Table2[[#This Row],[Close Price]])-1</f>
        <v>3.0017921146953341E-2</v>
      </c>
      <c r="AG225" s="1">
        <f>(Table2[[#This Row],[Close Price]]/Table2[[#This Row],[Current Month Low]])-1</f>
        <v>4.2990654205607548E-2</v>
      </c>
      <c r="AH225" s="1">
        <f>(Table2[[#This Row],[Current Month High]]/Table2[[#This Row],[Close Price]])-1</f>
        <v>0.13836618876941453</v>
      </c>
      <c r="AI225">
        <v>25</v>
      </c>
      <c r="AJ225">
        <v>61.349397590361399</v>
      </c>
      <c r="AK225" t="str">
        <f>IF(AND(Table2[[#This Row],[20D EMA]]&gt;Table2[[#This Row],[50D EMA]],Table2[[#This Row],[50D EMA]]&gt;Table2[[#This Row],[200D EMA]]),"Uptrend","Downtrend/NoTrend")</f>
        <v>Downtrend/NoTrend</v>
      </c>
      <c r="AL225">
        <v>0.15</v>
      </c>
      <c r="AM225" t="s">
        <v>3170</v>
      </c>
      <c r="AN225">
        <v>-4.87</v>
      </c>
      <c r="AO225" t="s">
        <v>3169</v>
      </c>
      <c r="AP225">
        <v>5.0247821250010002E-3</v>
      </c>
      <c r="AQ225">
        <f>(Table2[[#This Row],[Sharpe Ratio]]-AVERAGE(Table2[Sharpe Ratio]))/_xlfn.STDEV.P(Table2[Sharpe Ratio])</f>
        <v>-0.61871247046857325</v>
      </c>
      <c r="AR2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5">
        <f>_xlfn.RANK.AVG(Table2[[#This Row],[1Y Return vs Nifty Z-Score]],Table2[1Y Return vs Nifty Z-Score])</f>
        <v>168</v>
      </c>
      <c r="AT225">
        <f>_xlfn.RANK.AVG(Table2[[#This Row],[6M Return vs Nifty Z-Score]],Table2[6M Return vs Nifty Z-Score])</f>
        <v>128</v>
      </c>
      <c r="AU225">
        <f>_xlfn.RANK.AVG(Table2[[#This Row],[Sharpe Ratio Z-Score]],Table2[Sharpe Ratio Z-Score])</f>
        <v>504</v>
      </c>
      <c r="AV225">
        <f>(Table2[[#This Row],[Rank 1Y]]+Table2[[#This Row],[Rank 6M]]+Table2[[#This Row],[Rank Sharpe]])/3</f>
        <v>266.66666666666669</v>
      </c>
    </row>
    <row r="226" spans="1:48" x14ac:dyDescent="0.3">
      <c r="A226" t="s">
        <v>495</v>
      </c>
      <c r="B226" t="s">
        <v>496</v>
      </c>
      <c r="C226" t="s">
        <v>3137</v>
      </c>
      <c r="D226" t="s">
        <v>497</v>
      </c>
      <c r="E226">
        <v>41853.399250000002</v>
      </c>
      <c r="F226">
        <v>3810.05</v>
      </c>
      <c r="G226">
        <v>16.114991135211302</v>
      </c>
      <c r="H226">
        <f>(Table2[[#This Row],[1Y Return vs Nifty]]-AVERAGE(Table2[1Y Return vs Nifty]))/_xlfn.STDEV.P(Table2[1Y Return vs Nifty])</f>
        <v>5.8569468881555196E-2</v>
      </c>
      <c r="I226">
        <v>-17.766555941303199</v>
      </c>
      <c r="J226">
        <f>(Table2[[#This Row],[1M Return vs Nifty]]-AVERAGE(Table2[1M Return vs Nifty]))/_xlfn.STDEV.P(Table2[1M Return vs Nifty])</f>
        <v>-1.3038587328394353</v>
      </c>
      <c r="K226">
        <v>14.818597511244199</v>
      </c>
      <c r="L226">
        <f>(Table2[[#This Row],[6M Return vs Nifty]]-AVERAGE(Table2[6M Return vs Nifty]))/_xlfn.STDEV.P(Table2[6M Return vs Nifty])</f>
        <v>0.46162915024992046</v>
      </c>
      <c r="M226">
        <v>-8.1576288770084702</v>
      </c>
      <c r="N226">
        <f>(Table2[[#This Row],[1W Return vs Nifty]]-AVERAGE(Table2[1W Return vs Nifty]))/_xlfn.STDEV.P(Table2[1W Return vs Nifty])</f>
        <v>-1.3263510720503369</v>
      </c>
      <c r="O226">
        <v>4123.33</v>
      </c>
      <c r="P226">
        <v>4113.6809201122896</v>
      </c>
      <c r="Q226">
        <v>3674.6846028794898</v>
      </c>
      <c r="R226">
        <v>22.934510251668101</v>
      </c>
      <c r="S226" s="1">
        <f>(Table2[[#This Row],[Close Price]]-Table2[[#This Row],[20D EMA]])/Table2[[#This Row],[20D EMA]]</f>
        <v>-7.5977426012470442E-2</v>
      </c>
      <c r="T226" s="1">
        <f>(Table2[[#This Row],[Close Price]]-Table2[[#This Row],[50D EMA]])/Table2[[#This Row],[50D EMA]]</f>
        <v>-7.3810031941904081E-2</v>
      </c>
      <c r="U226" s="1">
        <f>(Table2[[#This Row],[Close Price]]-Table2[[#This Row],[200D EMA]])/Table2[[#This Row],[200D EMA]]</f>
        <v>3.6837283127492841E-2</v>
      </c>
      <c r="V226">
        <v>0.32733881629286798</v>
      </c>
      <c r="W226">
        <v>3734</v>
      </c>
      <c r="X226">
        <v>3889.95</v>
      </c>
      <c r="Y226">
        <v>3734</v>
      </c>
      <c r="Z226">
        <v>4116.7</v>
      </c>
      <c r="AA226">
        <v>3734</v>
      </c>
      <c r="AB226">
        <v>4473.95</v>
      </c>
      <c r="AC226" s="1">
        <f>(Table2[[#This Row],[Close Price]]/Table2[[#This Row],[Day Low]])-1</f>
        <v>2.036689876807718E-2</v>
      </c>
      <c r="AD226" s="1">
        <f>(Table2[[#This Row],[Day High]]/Table2[[#This Row],[Close Price]])-1</f>
        <v>2.0970853400873901E-2</v>
      </c>
      <c r="AE226" s="1">
        <f>(Table2[[#This Row],[Close Price]]/Table2[[#This Row],[Current Week Low]])-1</f>
        <v>2.036689876807718E-2</v>
      </c>
      <c r="AF226" s="1">
        <f>(Table2[[#This Row],[Current Week High]]/Table2[[#This Row],[Close Price]])-1</f>
        <v>8.048450807732177E-2</v>
      </c>
      <c r="AG226" s="1">
        <f>(Table2[[#This Row],[Close Price]]/Table2[[#This Row],[Current Month Low]])-1</f>
        <v>2.036689876807718E-2</v>
      </c>
      <c r="AH226" s="1">
        <f>(Table2[[#This Row],[Current Month High]]/Table2[[#This Row],[Close Price]])-1</f>
        <v>0.17424968176270639</v>
      </c>
      <c r="AI226">
        <v>28.107242687103799</v>
      </c>
      <c r="AJ226">
        <v>53.8792407108239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0.37</v>
      </c>
      <c r="AM226" t="s">
        <v>3170</v>
      </c>
      <c r="AN226">
        <v>-10.6</v>
      </c>
      <c r="AO226" t="s">
        <v>3169</v>
      </c>
      <c r="AP226">
        <v>6.4559815216123001E-2</v>
      </c>
      <c r="AQ226">
        <f>(Table2[[#This Row],[Sharpe Ratio]]-AVERAGE(Table2[Sharpe Ratio]))/_xlfn.STDEV.P(Table2[Sharpe Ratio])</f>
        <v>7.6510767004267802E-2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-2.0335004187540289</v>
      </c>
      <c r="AS226">
        <f>_xlfn.RANK.AVG(Table2[[#This Row],[1Y Return vs Nifty Z-Score]],Table2[1Y Return vs Nifty Z-Score])</f>
        <v>286</v>
      </c>
      <c r="AT226">
        <f>_xlfn.RANK.AVG(Table2[[#This Row],[6M Return vs Nifty Z-Score]],Table2[6M Return vs Nifty Z-Score])</f>
        <v>184</v>
      </c>
      <c r="AU226">
        <f>_xlfn.RANK.AVG(Table2[[#This Row],[Sharpe Ratio Z-Score]],Table2[Sharpe Ratio Z-Score])</f>
        <v>331</v>
      </c>
      <c r="AV226">
        <f>(Table2[[#This Row],[Rank 1Y]]+Table2[[#This Row],[Rank 6M]]+Table2[[#This Row],[Rank Sharpe]])/3</f>
        <v>267</v>
      </c>
    </row>
    <row r="227" spans="1:48" hidden="1" x14ac:dyDescent="0.3">
      <c r="A227" t="s">
        <v>542</v>
      </c>
      <c r="B227" t="s">
        <v>543</v>
      </c>
      <c r="C227" t="s">
        <v>3132</v>
      </c>
      <c r="D227" t="s">
        <v>544</v>
      </c>
      <c r="E227">
        <v>36069.276139429901</v>
      </c>
      <c r="F227">
        <v>3994.85</v>
      </c>
      <c r="G227">
        <v>12.4582076728496</v>
      </c>
      <c r="H227">
        <f>(Table2[[#This Row],[1Y Return vs Nifty]]-AVERAGE(Table2[1Y Return vs Nifty]))/_xlfn.STDEV.P(Table2[1Y Return vs Nifty])</f>
        <v>-1.457051887655055E-2</v>
      </c>
      <c r="I227">
        <v>-4.65251213370379</v>
      </c>
      <c r="J227">
        <f>(Table2[[#This Row],[1M Return vs Nifty]]-AVERAGE(Table2[1M Return vs Nifty]))/_xlfn.STDEV.P(Table2[1M Return vs Nifty])</f>
        <v>-7.9270006925210926E-3</v>
      </c>
      <c r="K227">
        <v>-9.7760832329274496</v>
      </c>
      <c r="L227">
        <f>(Table2[[#This Row],[6M Return vs Nifty]]-AVERAGE(Table2[6M Return vs Nifty]))/_xlfn.STDEV.P(Table2[6M Return vs Nifty])</f>
        <v>-0.35963888660276105</v>
      </c>
      <c r="M227">
        <v>-2.2883149146433701</v>
      </c>
      <c r="N227">
        <f>(Table2[[#This Row],[1W Return vs Nifty]]-AVERAGE(Table2[1W Return vs Nifty]))/_xlfn.STDEV.P(Table2[1W Return vs Nifty])</f>
        <v>9.4725560333464534E-2</v>
      </c>
      <c r="O227">
        <v>3956.11</v>
      </c>
      <c r="P227">
        <v>4099.0770793650699</v>
      </c>
      <c r="Q227">
        <v>3932.7763468102398</v>
      </c>
      <c r="R227">
        <v>56.8180249912661</v>
      </c>
      <c r="S227" s="1">
        <f>(Table2[[#This Row],[Close Price]]-Table2[[#This Row],[20D EMA]])/Table2[[#This Row],[20D EMA]]</f>
        <v>9.7924476316380935E-3</v>
      </c>
      <c r="T227" s="1">
        <f>(Table2[[#This Row],[Close Price]]-Table2[[#This Row],[50D EMA]])/Table2[[#This Row],[50D EMA]]</f>
        <v>-2.542696254475273E-2</v>
      </c>
      <c r="U227" s="1">
        <f>(Table2[[#This Row],[Close Price]]-Table2[[#This Row],[200D EMA]])/Table2[[#This Row],[200D EMA]]</f>
        <v>1.5783672326067106E-2</v>
      </c>
      <c r="V227">
        <v>0.68045924604461105</v>
      </c>
      <c r="W227">
        <v>3775.95</v>
      </c>
      <c r="X227">
        <v>4020</v>
      </c>
      <c r="Y227">
        <v>3705</v>
      </c>
      <c r="Z227">
        <v>4020</v>
      </c>
      <c r="AA227">
        <v>3705</v>
      </c>
      <c r="AB227">
        <v>4097.95</v>
      </c>
      <c r="AC227" s="1">
        <f>(Table2[[#This Row],[Close Price]]/Table2[[#This Row],[Day Low]])-1</f>
        <v>5.7972165944994103E-2</v>
      </c>
      <c r="AD227" s="1">
        <f>(Table2[[#This Row],[Day High]]/Table2[[#This Row],[Close Price]])-1</f>
        <v>6.2956055921998821E-3</v>
      </c>
      <c r="AE227" s="1">
        <f>(Table2[[#This Row],[Close Price]]/Table2[[#This Row],[Current Week Low]])-1</f>
        <v>7.8232118758434499E-2</v>
      </c>
      <c r="AF227" s="1">
        <f>(Table2[[#This Row],[Current Week High]]/Table2[[#This Row],[Close Price]])-1</f>
        <v>6.2956055921998821E-3</v>
      </c>
      <c r="AG227" s="1">
        <f>(Table2[[#This Row],[Close Price]]/Table2[[#This Row],[Current Month Low]])-1</f>
        <v>7.8232118758434499E-2</v>
      </c>
      <c r="AH227" s="1">
        <f>(Table2[[#This Row],[Current Month High]]/Table2[[#This Row],[Close Price]])-1</f>
        <v>2.5808228093670671E-2</v>
      </c>
      <c r="AI227">
        <v>26.154924465249</v>
      </c>
      <c r="AJ227">
        <v>45.7974452554744</v>
      </c>
      <c r="AK227" t="str">
        <f>IF(AND(Table2[[#This Row],[20D EMA]]&gt;Table2[[#This Row],[50D EMA]],Table2[[#This Row],[50D EMA]]&gt;Table2[[#This Row],[200D EMA]]),"Uptrend","Downtrend/NoTrend")</f>
        <v>Downtrend/NoTrend</v>
      </c>
      <c r="AL227">
        <v>-0.04</v>
      </c>
      <c r="AM227" t="s">
        <v>3169</v>
      </c>
      <c r="AN227">
        <v>-1.52</v>
      </c>
      <c r="AO227" t="s">
        <v>3169</v>
      </c>
      <c r="AP227">
        <v>0.17356103314548699</v>
      </c>
      <c r="AQ227">
        <f>(Table2[[#This Row],[Sharpe Ratio]]-AVERAGE(Table2[Sharpe Ratio]))/_xlfn.STDEV.P(Table2[Sharpe Ratio])</f>
        <v>1.3493777779514009</v>
      </c>
      <c r="AR2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7">
        <f>_xlfn.RANK.AVG(Table2[[#This Row],[1Y Return vs Nifty Z-Score]],Table2[1Y Return vs Nifty Z-Score])</f>
        <v>306</v>
      </c>
      <c r="AT227">
        <f>_xlfn.RANK.AVG(Table2[[#This Row],[6M Return vs Nifty Z-Score]],Table2[6M Return vs Nifty Z-Score])</f>
        <v>442</v>
      </c>
      <c r="AU227">
        <f>_xlfn.RANK.AVG(Table2[[#This Row],[Sharpe Ratio Z-Score]],Table2[Sharpe Ratio Z-Score])</f>
        <v>58</v>
      </c>
      <c r="AV227">
        <f>(Table2[[#This Row],[Rank 1Y]]+Table2[[#This Row],[Rank 6M]]+Table2[[#This Row],[Rank Sharpe]])/3</f>
        <v>268.66666666666669</v>
      </c>
    </row>
    <row r="228" spans="1:48" hidden="1" x14ac:dyDescent="0.3">
      <c r="A228" t="s">
        <v>137</v>
      </c>
      <c r="B228" t="s">
        <v>138</v>
      </c>
      <c r="C228" t="s">
        <v>3123</v>
      </c>
      <c r="D228" t="s">
        <v>139</v>
      </c>
      <c r="E228">
        <v>185768.81279</v>
      </c>
      <c r="F228">
        <v>142.15</v>
      </c>
      <c r="G228">
        <v>64.035182458772198</v>
      </c>
      <c r="H228">
        <f>(Table2[[#This Row],[1Y Return vs Nifty]]-AVERAGE(Table2[1Y Return vs Nifty]))/_xlfn.STDEV.P(Table2[1Y Return vs Nifty])</f>
        <v>1.0170298871278496</v>
      </c>
      <c r="I228">
        <v>0.88175401906329798</v>
      </c>
      <c r="J228">
        <f>(Table2[[#This Row],[1M Return vs Nifty]]-AVERAGE(Table2[1M Return vs Nifty]))/_xlfn.STDEV.P(Table2[1M Return vs Nifty])</f>
        <v>0.53896999208413854</v>
      </c>
      <c r="K228">
        <v>-24.866608841913202</v>
      </c>
      <c r="L228">
        <f>(Table2[[#This Row],[6M Return vs Nifty]]-AVERAGE(Table2[6M Return vs Nifty]))/_xlfn.STDEV.P(Table2[6M Return vs Nifty])</f>
        <v>-0.86354322554823715</v>
      </c>
      <c r="M228">
        <v>-0.873571562622669</v>
      </c>
      <c r="N228">
        <f>(Table2[[#This Row],[1W Return vs Nifty]]-AVERAGE(Table2[1W Return vs Nifty]))/_xlfn.STDEV.P(Table2[1W Return vs Nifty])</f>
        <v>0.43726281958868657</v>
      </c>
      <c r="O228">
        <v>145.99</v>
      </c>
      <c r="P228">
        <v>152.60873581707801</v>
      </c>
      <c r="Q228">
        <v>150.72039814836501</v>
      </c>
      <c r="R228">
        <v>42.834517962915903</v>
      </c>
      <c r="S228" s="1">
        <f>(Table2[[#This Row],[Close Price]]-Table2[[#This Row],[20D EMA]])/Table2[[#This Row],[20D EMA]]</f>
        <v>-2.6303171450099343E-2</v>
      </c>
      <c r="T228" s="1">
        <f>(Table2[[#This Row],[Close Price]]-Table2[[#This Row],[50D EMA]])/Table2[[#This Row],[50D EMA]]</f>
        <v>-6.8533008684471389E-2</v>
      </c>
      <c r="U228" s="1">
        <f>(Table2[[#This Row],[Close Price]]-Table2[[#This Row],[200D EMA]])/Table2[[#This Row],[200D EMA]]</f>
        <v>-5.686289482813426E-2</v>
      </c>
      <c r="V228">
        <v>0.86880486987757</v>
      </c>
      <c r="W228">
        <v>139.63999999999999</v>
      </c>
      <c r="X228">
        <v>143.29</v>
      </c>
      <c r="Y228">
        <v>137.80000000000001</v>
      </c>
      <c r="Z228">
        <v>146.96</v>
      </c>
      <c r="AA228">
        <v>137.80000000000001</v>
      </c>
      <c r="AB228">
        <v>161</v>
      </c>
      <c r="AC228" s="1">
        <f>(Table2[[#This Row],[Close Price]]/Table2[[#This Row],[Day Low]])-1</f>
        <v>1.7974792323116828E-2</v>
      </c>
      <c r="AD228" s="1">
        <f>(Table2[[#This Row],[Day High]]/Table2[[#This Row],[Close Price]])-1</f>
        <v>8.0196975026378681E-3</v>
      </c>
      <c r="AE228" s="1">
        <f>(Table2[[#This Row],[Close Price]]/Table2[[#This Row],[Current Week Low]])-1</f>
        <v>3.1567489114658898E-2</v>
      </c>
      <c r="AF228" s="1">
        <f>(Table2[[#This Row],[Current Week High]]/Table2[[#This Row],[Close Price]])-1</f>
        <v>3.3837495603236123E-2</v>
      </c>
      <c r="AG228" s="1">
        <f>(Table2[[#This Row],[Close Price]]/Table2[[#This Row],[Current Month Low]])-1</f>
        <v>3.1567489114658898E-2</v>
      </c>
      <c r="AH228" s="1">
        <f>(Table2[[#This Row],[Current Month High]]/Table2[[#This Row],[Close Price]])-1</f>
        <v>0.13260640168835724</v>
      </c>
      <c r="AI228">
        <v>61.0974322898346</v>
      </c>
      <c r="AJ228">
        <v>91.706001348617605</v>
      </c>
      <c r="AK228" t="str">
        <f>IF(AND(Table2[[#This Row],[20D EMA]]&gt;Table2[[#This Row],[50D EMA]],Table2[[#This Row],[50D EMA]]&gt;Table2[[#This Row],[200D EMA]]),"Uptrend","Downtrend/NoTrend")</f>
        <v>Downtrend/NoTrend</v>
      </c>
      <c r="AL228">
        <v>-0.19</v>
      </c>
      <c r="AM228" t="s">
        <v>3169</v>
      </c>
      <c r="AN228">
        <v>-7.24</v>
      </c>
      <c r="AO228" t="s">
        <v>3169</v>
      </c>
      <c r="AP228">
        <v>0.15861900346947699</v>
      </c>
      <c r="AQ228">
        <f>(Table2[[#This Row],[Sharpe Ratio]]-AVERAGE(Table2[Sharpe Ratio]))/_xlfn.STDEV.P(Table2[Sharpe Ratio])</f>
        <v>1.1748915014447363</v>
      </c>
      <c r="AR2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8">
        <f>_xlfn.RANK.AVG(Table2[[#This Row],[1Y Return vs Nifty Z-Score]],Table2[1Y Return vs Nifty Z-Score])</f>
        <v>98</v>
      </c>
      <c r="AT228">
        <f>_xlfn.RANK.AVG(Table2[[#This Row],[6M Return vs Nifty Z-Score]],Table2[6M Return vs Nifty Z-Score])</f>
        <v>624</v>
      </c>
      <c r="AU228">
        <f>_xlfn.RANK.AVG(Table2[[#This Row],[Sharpe Ratio Z-Score]],Table2[Sharpe Ratio Z-Score])</f>
        <v>86</v>
      </c>
      <c r="AV228">
        <f>(Table2[[#This Row],[Rank 1Y]]+Table2[[#This Row],[Rank 6M]]+Table2[[#This Row],[Rank Sharpe]])/3</f>
        <v>269.33333333333331</v>
      </c>
    </row>
    <row r="229" spans="1:48" x14ac:dyDescent="0.3">
      <c r="A229" t="s">
        <v>1387</v>
      </c>
      <c r="B229" t="s">
        <v>1388</v>
      </c>
      <c r="C229" t="s">
        <v>3135</v>
      </c>
      <c r="D229" t="s">
        <v>570</v>
      </c>
      <c r="E229">
        <v>7630.0221744600003</v>
      </c>
      <c r="F229">
        <v>572.6</v>
      </c>
      <c r="G229">
        <v>13.4111932859091</v>
      </c>
      <c r="H229">
        <f>(Table2[[#This Row],[1Y Return vs Nifty]]-AVERAGE(Table2[1Y Return vs Nifty]))/_xlfn.STDEV.P(Table2[1Y Return vs Nifty])</f>
        <v>4.4903188214537827E-3</v>
      </c>
      <c r="I229">
        <v>-1.3569160654460599</v>
      </c>
      <c r="J229">
        <f>(Table2[[#This Row],[1M Return vs Nifty]]-AVERAGE(Table2[1M Return vs Nifty]))/_xlfn.STDEV.P(Table2[1M Return vs Nifty])</f>
        <v>0.31774428604810206</v>
      </c>
      <c r="K229">
        <v>11.529454043688499</v>
      </c>
      <c r="L229">
        <f>(Table2[[#This Row],[6M Return vs Nifty]]-AVERAGE(Table2[6M Return vs Nifty]))/_xlfn.STDEV.P(Table2[6M Return vs Nifty])</f>
        <v>0.35179774293773458</v>
      </c>
      <c r="M229">
        <v>0.78869328633450597</v>
      </c>
      <c r="N229">
        <f>(Table2[[#This Row],[1W Return vs Nifty]]-AVERAGE(Table2[1W Return vs Nifty]))/_xlfn.STDEV.P(Table2[1W Return vs Nifty])</f>
        <v>0.83972991349997483</v>
      </c>
      <c r="O229">
        <v>570.88</v>
      </c>
      <c r="P229">
        <v>568.65415326464995</v>
      </c>
      <c r="Q229">
        <v>510.08314915891299</v>
      </c>
      <c r="R229">
        <v>53.922127156380597</v>
      </c>
      <c r="S229" s="1">
        <f>(Table2[[#This Row],[Close Price]]-Table2[[#This Row],[20D EMA]])/Table2[[#This Row],[20D EMA]]</f>
        <v>3.0128923766816621E-3</v>
      </c>
      <c r="T229" s="1">
        <f>(Table2[[#This Row],[Close Price]]-Table2[[#This Row],[50D EMA]])/Table2[[#This Row],[50D EMA]]</f>
        <v>6.9389218608479734E-3</v>
      </c>
      <c r="U229" s="1">
        <f>(Table2[[#This Row],[Close Price]]-Table2[[#This Row],[200D EMA]])/Table2[[#This Row],[200D EMA]]</f>
        <v>0.12256207824973714</v>
      </c>
      <c r="V229">
        <v>0.32333497733842198</v>
      </c>
      <c r="W229">
        <v>562.20000000000005</v>
      </c>
      <c r="X229">
        <v>574.70000000000005</v>
      </c>
      <c r="Y229">
        <v>547.04999999999995</v>
      </c>
      <c r="Z229">
        <v>574.70000000000005</v>
      </c>
      <c r="AA229">
        <v>545.15</v>
      </c>
      <c r="AB229">
        <v>599.5</v>
      </c>
      <c r="AC229" s="1">
        <f>(Table2[[#This Row],[Close Price]]/Table2[[#This Row],[Day Low]])-1</f>
        <v>1.849875489149766E-2</v>
      </c>
      <c r="AD229" s="1">
        <f>(Table2[[#This Row],[Day High]]/Table2[[#This Row],[Close Price]])-1</f>
        <v>3.6674816625916762E-3</v>
      </c>
      <c r="AE229" s="1">
        <f>(Table2[[#This Row],[Close Price]]/Table2[[#This Row],[Current Week Low]])-1</f>
        <v>4.6705054382597755E-2</v>
      </c>
      <c r="AF229" s="1">
        <f>(Table2[[#This Row],[Current Week High]]/Table2[[#This Row],[Close Price]])-1</f>
        <v>3.6674816625916762E-3</v>
      </c>
      <c r="AG229" s="1">
        <f>(Table2[[#This Row],[Close Price]]/Table2[[#This Row],[Current Month Low]])-1</f>
        <v>5.035311382188401E-2</v>
      </c>
      <c r="AH229" s="1">
        <f>(Table2[[#This Row],[Current Month High]]/Table2[[#This Row],[Close Price]])-1</f>
        <v>4.6978693677960148E-2</v>
      </c>
      <c r="AI229">
        <v>11.718477121900101</v>
      </c>
      <c r="AJ229">
        <v>49.289532003650102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0.1</v>
      </c>
      <c r="AM229" t="s">
        <v>3170</v>
      </c>
      <c r="AN229">
        <v>1.01</v>
      </c>
      <c r="AO229" t="s">
        <v>3170</v>
      </c>
      <c r="AP229">
        <v>7.4365689442668997E-2</v>
      </c>
      <c r="AQ229">
        <f>(Table2[[#This Row],[Sharpe Ratio]]-AVERAGE(Table2[Sharpe Ratio]))/_xlfn.STDEV.P(Table2[Sharpe Ratio])</f>
        <v>0.19101933905119264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1.7047816003584579</v>
      </c>
      <c r="AS229">
        <f>_xlfn.RANK.AVG(Table2[[#This Row],[1Y Return vs Nifty Z-Score]],Table2[1Y Return vs Nifty Z-Score])</f>
        <v>301</v>
      </c>
      <c r="AT229">
        <f>_xlfn.RANK.AVG(Table2[[#This Row],[6M Return vs Nifty Z-Score]],Table2[6M Return vs Nifty Z-Score])</f>
        <v>211</v>
      </c>
      <c r="AU229">
        <f>_xlfn.RANK.AVG(Table2[[#This Row],[Sharpe Ratio Z-Score]],Table2[Sharpe Ratio Z-Score])</f>
        <v>297</v>
      </c>
      <c r="AV229">
        <f>(Table2[[#This Row],[Rank 1Y]]+Table2[[#This Row],[Rank 6M]]+Table2[[#This Row],[Rank Sharpe]])/3</f>
        <v>269.66666666666669</v>
      </c>
    </row>
    <row r="230" spans="1:48" hidden="1" x14ac:dyDescent="0.3">
      <c r="A230" t="s">
        <v>330</v>
      </c>
      <c r="B230" t="s">
        <v>331</v>
      </c>
      <c r="C230" t="s">
        <v>3121</v>
      </c>
      <c r="D230" t="s">
        <v>18</v>
      </c>
      <c r="E230">
        <v>76750.55818819</v>
      </c>
      <c r="F230">
        <v>360.1</v>
      </c>
      <c r="G230">
        <v>56.137043814149699</v>
      </c>
      <c r="H230">
        <f>(Table2[[#This Row],[1Y Return vs Nifty]]-AVERAGE(Table2[1Y Return vs Nifty]))/_xlfn.STDEV.P(Table2[1Y Return vs Nifty])</f>
        <v>0.85905778685849743</v>
      </c>
      <c r="I230">
        <v>-10.7846572895996</v>
      </c>
      <c r="J230">
        <f>(Table2[[#This Row],[1M Return vs Nifty]]-AVERAGE(Table2[1M Return vs Nifty]))/_xlfn.STDEV.P(Table2[1M Return vs Nifty])</f>
        <v>-0.61390648423300476</v>
      </c>
      <c r="K230">
        <v>-3.9467542893699399</v>
      </c>
      <c r="L230">
        <f>(Table2[[#This Row],[6M Return vs Nifty]]-AVERAGE(Table2[6M Return vs Nifty]))/_xlfn.STDEV.P(Table2[6M Return vs Nifty])</f>
        <v>-0.16498535206649753</v>
      </c>
      <c r="M230">
        <v>-4.7645110115624503</v>
      </c>
      <c r="N230">
        <f>(Table2[[#This Row],[1W Return vs Nifty]]-AVERAGE(Table2[1W Return vs Nifty]))/_xlfn.STDEV.P(Table2[1W Return vs Nifty])</f>
        <v>-0.50481033655246677</v>
      </c>
      <c r="O230">
        <v>378.53</v>
      </c>
      <c r="P230">
        <v>390.46122222202501</v>
      </c>
      <c r="Q230">
        <v>355.385879859841</v>
      </c>
      <c r="R230">
        <v>30.2577868057109</v>
      </c>
      <c r="S230" s="1">
        <f>(Table2[[#This Row],[Close Price]]-Table2[[#This Row],[20D EMA]])/Table2[[#This Row],[20D EMA]]</f>
        <v>-4.8688347026655622E-2</v>
      </c>
      <c r="T230" s="1">
        <f>(Table2[[#This Row],[Close Price]]-Table2[[#This Row],[50D EMA]])/Table2[[#This Row],[50D EMA]]</f>
        <v>-7.7757330290691248E-2</v>
      </c>
      <c r="U230" s="1">
        <f>(Table2[[#This Row],[Close Price]]-Table2[[#This Row],[200D EMA]])/Table2[[#This Row],[200D EMA]]</f>
        <v>1.326479302446739E-2</v>
      </c>
      <c r="V230">
        <v>0.62122059576591904</v>
      </c>
      <c r="W230">
        <v>358.6</v>
      </c>
      <c r="X230">
        <v>365.3</v>
      </c>
      <c r="Y230">
        <v>354.9</v>
      </c>
      <c r="Z230">
        <v>375.75</v>
      </c>
      <c r="AA230">
        <v>354.9</v>
      </c>
      <c r="AB230">
        <v>400</v>
      </c>
      <c r="AC230" s="1">
        <f>(Table2[[#This Row],[Close Price]]/Table2[[#This Row],[Day Low]])-1</f>
        <v>4.1829336307863674E-3</v>
      </c>
      <c r="AD230" s="1">
        <f>(Table2[[#This Row],[Day High]]/Table2[[#This Row],[Close Price]])-1</f>
        <v>1.4440433212996373E-2</v>
      </c>
      <c r="AE230" s="1">
        <f>(Table2[[#This Row],[Close Price]]/Table2[[#This Row],[Current Week Low]])-1</f>
        <v>1.4652014652014822E-2</v>
      </c>
      <c r="AF230" s="1">
        <f>(Table2[[#This Row],[Current Week High]]/Table2[[#This Row],[Close Price]])-1</f>
        <v>4.3460149958344907E-2</v>
      </c>
      <c r="AG230" s="1">
        <f>(Table2[[#This Row],[Close Price]]/Table2[[#This Row],[Current Month Low]])-1</f>
        <v>1.4652014652014822E-2</v>
      </c>
      <c r="AH230" s="1">
        <f>(Table2[[#This Row],[Current Month High]]/Table2[[#This Row],[Close Price]])-1</f>
        <v>0.11080255484587598</v>
      </c>
      <c r="AI230">
        <v>26.950846986948001</v>
      </c>
      <c r="AJ230">
        <v>78.680119086999596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0.01</v>
      </c>
      <c r="AM230" t="s">
        <v>3170</v>
      </c>
      <c r="AN230">
        <v>-2.12</v>
      </c>
      <c r="AO230" t="s">
        <v>3169</v>
      </c>
      <c r="AP230">
        <v>6.0893426724954999E-2</v>
      </c>
      <c r="AQ230">
        <f>(Table2[[#This Row],[Sharpe Ratio]]-AVERAGE(Table2[Sharpe Ratio]))/_xlfn.STDEV.P(Table2[Sharpe Ratio])</f>
        <v>3.3696337510936591E-2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111</v>
      </c>
      <c r="AT230">
        <f>_xlfn.RANK.AVG(Table2[[#This Row],[6M Return vs Nifty Z-Score]],Table2[6M Return vs Nifty Z-Score])</f>
        <v>356</v>
      </c>
      <c r="AU230">
        <f>_xlfn.RANK.AVG(Table2[[#This Row],[Sharpe Ratio Z-Score]],Table2[Sharpe Ratio Z-Score])</f>
        <v>343</v>
      </c>
      <c r="AV230">
        <f>(Table2[[#This Row],[Rank 1Y]]+Table2[[#This Row],[Rank 6M]]+Table2[[#This Row],[Rank Sharpe]])/3</f>
        <v>270</v>
      </c>
    </row>
    <row r="231" spans="1:48" hidden="1" x14ac:dyDescent="0.3">
      <c r="A231" t="s">
        <v>1377</v>
      </c>
      <c r="B231" t="s">
        <v>1378</v>
      </c>
      <c r="C231" t="s">
        <v>3132</v>
      </c>
      <c r="D231" t="s">
        <v>831</v>
      </c>
      <c r="E231">
        <v>7700.5311806539903</v>
      </c>
      <c r="F231">
        <v>192.77</v>
      </c>
      <c r="G231">
        <v>4.4226279195247704</v>
      </c>
      <c r="H231">
        <f>(Table2[[#This Row],[1Y Return vs Nifty]]-AVERAGE(Table2[1Y Return vs Nifty]))/_xlfn.STDEV.P(Table2[1Y Return vs Nifty])</f>
        <v>-0.175291603632246</v>
      </c>
      <c r="I231">
        <v>0.26835785618180802</v>
      </c>
      <c r="J231">
        <f>(Table2[[#This Row],[1M Return vs Nifty]]-AVERAGE(Table2[1M Return vs Nifty]))/_xlfn.STDEV.P(Table2[1M Return vs Nifty])</f>
        <v>0.47835409331806644</v>
      </c>
      <c r="K231">
        <v>-6.2490187157844499</v>
      </c>
      <c r="L231">
        <f>(Table2[[#This Row],[6M Return vs Nifty]]-AVERAGE(Table2[6M Return vs Nifty]))/_xlfn.STDEV.P(Table2[6M Return vs Nifty])</f>
        <v>-0.24186279583023812</v>
      </c>
      <c r="M231">
        <v>-6.6051452070950596</v>
      </c>
      <c r="N231">
        <f>(Table2[[#This Row],[1W Return vs Nifty]]-AVERAGE(Table2[1W Return vs Nifty]))/_xlfn.STDEV.P(Table2[1W Return vs Nifty])</f>
        <v>-0.95046416608179252</v>
      </c>
      <c r="O231">
        <v>204.8</v>
      </c>
      <c r="P231">
        <v>211.35177966643801</v>
      </c>
      <c r="Q231">
        <v>203.776672057192</v>
      </c>
      <c r="R231">
        <v>31.5232742206395</v>
      </c>
      <c r="S231" s="1">
        <f>(Table2[[#This Row],[Close Price]]-Table2[[#This Row],[20D EMA]])/Table2[[#This Row],[20D EMA]]</f>
        <v>-5.8740234375000006E-2</v>
      </c>
      <c r="T231" s="1">
        <f>(Table2[[#This Row],[Close Price]]-Table2[[#This Row],[50D EMA]])/Table2[[#This Row],[50D EMA]]</f>
        <v>-8.7918728178037309E-2</v>
      </c>
      <c r="U231" s="1">
        <f>(Table2[[#This Row],[Close Price]]-Table2[[#This Row],[200D EMA]])/Table2[[#This Row],[200D EMA]]</f>
        <v>-5.4013405686117281E-2</v>
      </c>
      <c r="V231">
        <v>0.54546030434758797</v>
      </c>
      <c r="W231">
        <v>191.49</v>
      </c>
      <c r="X231">
        <v>196.25</v>
      </c>
      <c r="Y231">
        <v>191.19</v>
      </c>
      <c r="Z231">
        <v>204.99</v>
      </c>
      <c r="AA231">
        <v>191.19</v>
      </c>
      <c r="AB231">
        <v>227.7</v>
      </c>
      <c r="AC231" s="1">
        <f>(Table2[[#This Row],[Close Price]]/Table2[[#This Row],[Day Low]])-1</f>
        <v>6.6844221630373291E-3</v>
      </c>
      <c r="AD231" s="1">
        <f>(Table2[[#This Row],[Day High]]/Table2[[#This Row],[Close Price]])-1</f>
        <v>1.8052601545883729E-2</v>
      </c>
      <c r="AE231" s="1">
        <f>(Table2[[#This Row],[Close Price]]/Table2[[#This Row],[Current Week Low]])-1</f>
        <v>8.2640305455305985E-3</v>
      </c>
      <c r="AF231" s="1">
        <f>(Table2[[#This Row],[Current Week High]]/Table2[[#This Row],[Close Price]])-1</f>
        <v>6.3391606577787085E-2</v>
      </c>
      <c r="AG231" s="1">
        <f>(Table2[[#This Row],[Close Price]]/Table2[[#This Row],[Current Month Low]])-1</f>
        <v>8.2640305455305985E-3</v>
      </c>
      <c r="AH231" s="1">
        <f>(Table2[[#This Row],[Current Month High]]/Table2[[#This Row],[Close Price]])-1</f>
        <v>0.18120039425221757</v>
      </c>
      <c r="AI231">
        <v>53.8050526534211</v>
      </c>
      <c r="AJ231">
        <v>42.739726027397197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-0.1</v>
      </c>
      <c r="AM231" t="s">
        <v>3169</v>
      </c>
      <c r="AN231">
        <v>-11.9</v>
      </c>
      <c r="AO231" t="s">
        <v>3169</v>
      </c>
      <c r="AP231">
        <v>0.172648067534621</v>
      </c>
      <c r="AQ231">
        <f>(Table2[[#This Row],[Sharpe Ratio]]-AVERAGE(Table2[Sharpe Ratio]))/_xlfn.STDEV.P(Table2[Sharpe Ratio])</f>
        <v>1.3387165777347796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360</v>
      </c>
      <c r="AT231">
        <f>_xlfn.RANK.AVG(Table2[[#This Row],[6M Return vs Nifty Z-Score]],Table2[6M Return vs Nifty Z-Score])</f>
        <v>391</v>
      </c>
      <c r="AU231">
        <f>_xlfn.RANK.AVG(Table2[[#This Row],[Sharpe Ratio Z-Score]],Table2[Sharpe Ratio Z-Score])</f>
        <v>60</v>
      </c>
      <c r="AV231">
        <f>(Table2[[#This Row],[Rank 1Y]]+Table2[[#This Row],[Rank 6M]]+Table2[[#This Row],[Rank Sharpe]])/3</f>
        <v>270.33333333333331</v>
      </c>
    </row>
    <row r="232" spans="1:48" x14ac:dyDescent="0.3">
      <c r="A232" t="s">
        <v>1181</v>
      </c>
      <c r="B232" t="s">
        <v>1182</v>
      </c>
      <c r="C232" t="s">
        <v>3125</v>
      </c>
      <c r="D232" t="s">
        <v>265</v>
      </c>
      <c r="E232">
        <v>9888.4101155999997</v>
      </c>
      <c r="F232">
        <v>740.55</v>
      </c>
      <c r="G232">
        <v>-4.1320065991108201</v>
      </c>
      <c r="H232">
        <f>(Table2[[#This Row],[1Y Return vs Nifty]]-AVERAGE(Table2[1Y Return vs Nifty]))/_xlfn.STDEV.P(Table2[1Y Return vs Nifty])</f>
        <v>-0.34639439667648658</v>
      </c>
      <c r="I232">
        <v>13.293460329810801</v>
      </c>
      <c r="J232">
        <f>(Table2[[#This Row],[1M Return vs Nifty]]-AVERAGE(Table2[1M Return vs Nifty]))/_xlfn.STDEV.P(Table2[1M Return vs Nifty])</f>
        <v>1.765496629799419</v>
      </c>
      <c r="K232">
        <v>25.253011570435799</v>
      </c>
      <c r="L232">
        <f>(Table2[[#This Row],[6M Return vs Nifty]]-AVERAGE(Table2[6M Return vs Nifty]))/_xlfn.STDEV.P(Table2[6M Return vs Nifty])</f>
        <v>0.8100561470968326</v>
      </c>
      <c r="M232">
        <v>0.79979888772512497</v>
      </c>
      <c r="N232">
        <f>(Table2[[#This Row],[1W Return vs Nifty]]-AVERAGE(Table2[1W Return vs Nifty]))/_xlfn.STDEV.P(Table2[1W Return vs Nifty])</f>
        <v>0.84241879855979163</v>
      </c>
      <c r="O232">
        <v>692.19</v>
      </c>
      <c r="P232">
        <v>684.68216917933398</v>
      </c>
      <c r="Q232">
        <v>651.75951758365295</v>
      </c>
      <c r="R232">
        <v>74.458323455287996</v>
      </c>
      <c r="S232" s="1">
        <f>(Table2[[#This Row],[Close Price]]-Table2[[#This Row],[20D EMA]])/Table2[[#This Row],[20D EMA]]</f>
        <v>6.9865210419104429E-2</v>
      </c>
      <c r="T232" s="1">
        <f>(Table2[[#This Row],[Close Price]]-Table2[[#This Row],[50D EMA]])/Table2[[#This Row],[50D EMA]]</f>
        <v>8.1596736902948178E-2</v>
      </c>
      <c r="U232" s="1">
        <f>(Table2[[#This Row],[Close Price]]-Table2[[#This Row],[200D EMA]])/Table2[[#This Row],[200D EMA]]</f>
        <v>0.1362319690328892</v>
      </c>
      <c r="V232">
        <v>0.50027642278133799</v>
      </c>
      <c r="W232">
        <v>714.15</v>
      </c>
      <c r="X232">
        <v>760</v>
      </c>
      <c r="Y232">
        <v>685.8</v>
      </c>
      <c r="Z232">
        <v>760</v>
      </c>
      <c r="AA232">
        <v>659.65</v>
      </c>
      <c r="AB232">
        <v>760</v>
      </c>
      <c r="AC232" s="1">
        <f>(Table2[[#This Row],[Close Price]]/Table2[[#This Row],[Day Low]])-1</f>
        <v>3.6967023734509441E-2</v>
      </c>
      <c r="AD232" s="1">
        <f>(Table2[[#This Row],[Day High]]/Table2[[#This Row],[Close Price]])-1</f>
        <v>2.626426304773477E-2</v>
      </c>
      <c r="AE232" s="1">
        <f>(Table2[[#This Row],[Close Price]]/Table2[[#This Row],[Current Week Low]])-1</f>
        <v>7.9833770778652724E-2</v>
      </c>
      <c r="AF232" s="1">
        <f>(Table2[[#This Row],[Current Week High]]/Table2[[#This Row],[Close Price]])-1</f>
        <v>2.626426304773477E-2</v>
      </c>
      <c r="AG232" s="1">
        <f>(Table2[[#This Row],[Close Price]]/Table2[[#This Row],[Current Month Low]])-1</f>
        <v>0.12264079436064579</v>
      </c>
      <c r="AH232" s="1">
        <f>(Table2[[#This Row],[Current Month High]]/Table2[[#This Row],[Close Price]])-1</f>
        <v>2.626426304773477E-2</v>
      </c>
      <c r="AI232">
        <v>15.4547295928701</v>
      </c>
      <c r="AJ232">
        <v>34.254894851341497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0.14000000000000001</v>
      </c>
      <c r="AM232" t="s">
        <v>3170</v>
      </c>
      <c r="AN232">
        <v>10.59</v>
      </c>
      <c r="AO232" t="s">
        <v>3170</v>
      </c>
      <c r="AP232">
        <v>8.0268566658572002E-2</v>
      </c>
      <c r="AQ232">
        <f>(Table2[[#This Row],[Sharpe Ratio]]-AVERAGE(Table2[Sharpe Ratio]))/_xlfn.STDEV.P(Table2[Sharpe Ratio])</f>
        <v>0.25995047413872363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3.3315276529182802</v>
      </c>
      <c r="AS232">
        <f>_xlfn.RANK.AVG(Table2[[#This Row],[1Y Return vs Nifty Z-Score]],Table2[1Y Return vs Nifty Z-Score])</f>
        <v>419</v>
      </c>
      <c r="AT232">
        <f>_xlfn.RANK.AVG(Table2[[#This Row],[6M Return vs Nifty Z-Score]],Table2[6M Return vs Nifty Z-Score])</f>
        <v>116</v>
      </c>
      <c r="AU232">
        <f>_xlfn.RANK.AVG(Table2[[#This Row],[Sharpe Ratio Z-Score]],Table2[Sharpe Ratio Z-Score])</f>
        <v>277</v>
      </c>
      <c r="AV232">
        <f>(Table2[[#This Row],[Rank 1Y]]+Table2[[#This Row],[Rank 6M]]+Table2[[#This Row],[Rank Sharpe]])/3</f>
        <v>270.66666666666669</v>
      </c>
    </row>
    <row r="233" spans="1:48" x14ac:dyDescent="0.3">
      <c r="A233" t="s">
        <v>747</v>
      </c>
      <c r="B233" t="s">
        <v>748</v>
      </c>
      <c r="C233" t="s">
        <v>3122</v>
      </c>
      <c r="D233" t="s">
        <v>749</v>
      </c>
      <c r="E233">
        <v>22257.8225748</v>
      </c>
      <c r="F233">
        <v>1550.6</v>
      </c>
      <c r="G233">
        <v>24.597410822469701</v>
      </c>
      <c r="H233">
        <f>(Table2[[#This Row],[1Y Return vs Nifty]]-AVERAGE(Table2[1Y Return vs Nifty]))/_xlfn.STDEV.P(Table2[1Y Return vs Nifty])</f>
        <v>0.22822788001550623</v>
      </c>
      <c r="I233">
        <v>5.6126023467298101</v>
      </c>
      <c r="J233">
        <f>(Table2[[#This Row],[1M Return vs Nifty]]-AVERAGE(Table2[1M Return vs Nifty]))/_xlfn.STDEV.P(Table2[1M Return vs Nifty])</f>
        <v>1.0064731175689297</v>
      </c>
      <c r="K233">
        <v>23.821726353480699</v>
      </c>
      <c r="L233">
        <f>(Table2[[#This Row],[6M Return vs Nifty]]-AVERAGE(Table2[6M Return vs Nifty]))/_xlfn.STDEV.P(Table2[6M Return vs Nifty])</f>
        <v>0.76226252812157769</v>
      </c>
      <c r="M233">
        <v>-3.1845578908582599</v>
      </c>
      <c r="N233">
        <f>(Table2[[#This Row],[1W Return vs Nifty]]-AVERAGE(Table2[1W Return vs Nifty]))/_xlfn.STDEV.P(Table2[1W Return vs Nifty])</f>
        <v>-0.1222725349471411</v>
      </c>
      <c r="O233">
        <v>1561.06</v>
      </c>
      <c r="P233">
        <v>1548.82533863922</v>
      </c>
      <c r="Q233">
        <v>1391.84659806638</v>
      </c>
      <c r="R233">
        <v>55.307996414530997</v>
      </c>
      <c r="S233" s="1">
        <f>(Table2[[#This Row],[Close Price]]-Table2[[#This Row],[20D EMA]])/Table2[[#This Row],[20D EMA]]</f>
        <v>-6.700575250150562E-3</v>
      </c>
      <c r="T233" s="1">
        <f>(Table2[[#This Row],[Close Price]]-Table2[[#This Row],[50D EMA]])/Table2[[#This Row],[50D EMA]]</f>
        <v>1.1458111618570692E-3</v>
      </c>
      <c r="U233" s="1">
        <f>(Table2[[#This Row],[Close Price]]-Table2[[#This Row],[200D EMA]])/Table2[[#This Row],[200D EMA]]</f>
        <v>0.11405955380008669</v>
      </c>
      <c r="V233">
        <v>1.1792712664457301</v>
      </c>
      <c r="W233">
        <v>1542.15</v>
      </c>
      <c r="X233">
        <v>1590</v>
      </c>
      <c r="Y233">
        <v>1520</v>
      </c>
      <c r="Z233">
        <v>1598</v>
      </c>
      <c r="AA233">
        <v>1501</v>
      </c>
      <c r="AB233">
        <v>1672</v>
      </c>
      <c r="AC233" s="1">
        <f>(Table2[[#This Row],[Close Price]]/Table2[[#This Row],[Day Low]])-1</f>
        <v>5.4793632266638692E-3</v>
      </c>
      <c r="AD233" s="1">
        <f>(Table2[[#This Row],[Day High]]/Table2[[#This Row],[Close Price]])-1</f>
        <v>2.5409518895911365E-2</v>
      </c>
      <c r="AE233" s="1">
        <f>(Table2[[#This Row],[Close Price]]/Table2[[#This Row],[Current Week Low]])-1</f>
        <v>2.0131578947368389E-2</v>
      </c>
      <c r="AF233" s="1">
        <f>(Table2[[#This Row],[Current Week High]]/Table2[[#This Row],[Close Price]])-1</f>
        <v>3.0568812072746088E-2</v>
      </c>
      <c r="AG233" s="1">
        <f>(Table2[[#This Row],[Close Price]]/Table2[[#This Row],[Current Month Low]])-1</f>
        <v>3.3044636908727387E-2</v>
      </c>
      <c r="AH233" s="1">
        <f>(Table2[[#This Row],[Current Month High]]/Table2[[#This Row],[Close Price]])-1</f>
        <v>7.8292273958467717E-2</v>
      </c>
      <c r="AI233">
        <v>10.6023474783954</v>
      </c>
      <c r="AJ233">
        <v>55.339611300340501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-0.03</v>
      </c>
      <c r="AM233" t="s">
        <v>3169</v>
      </c>
      <c r="AN233">
        <v>1.48</v>
      </c>
      <c r="AO233" t="s">
        <v>3170</v>
      </c>
      <c r="AP233">
        <v>2.0884755711007001E-2</v>
      </c>
      <c r="AQ233">
        <f>(Table2[[#This Row],[Sharpe Ratio]]-AVERAGE(Table2[Sharpe Ratio]))/_xlfn.STDEV.P(Table2[Sharpe Ratio])</f>
        <v>-0.43350685941565703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1.4411841313432154</v>
      </c>
      <c r="AS233">
        <f>_xlfn.RANK.AVG(Table2[[#This Row],[1Y Return vs Nifty Z-Score]],Table2[1Y Return vs Nifty Z-Score])</f>
        <v>238</v>
      </c>
      <c r="AT233">
        <f>_xlfn.RANK.AVG(Table2[[#This Row],[6M Return vs Nifty Z-Score]],Table2[6M Return vs Nifty Z-Score])</f>
        <v>125</v>
      </c>
      <c r="AU233">
        <f>_xlfn.RANK.AVG(Table2[[#This Row],[Sharpe Ratio Z-Score]],Table2[Sharpe Ratio Z-Score])</f>
        <v>457</v>
      </c>
      <c r="AV233">
        <f>(Table2[[#This Row],[Rank 1Y]]+Table2[[#This Row],[Rank 6M]]+Table2[[#This Row],[Rank Sharpe]])/3</f>
        <v>273.33333333333331</v>
      </c>
    </row>
    <row r="234" spans="1:48" hidden="1" x14ac:dyDescent="0.3">
      <c r="A234" t="s">
        <v>1374</v>
      </c>
      <c r="B234" t="s">
        <v>1375</v>
      </c>
      <c r="C234" t="s">
        <v>3142</v>
      </c>
      <c r="D234" t="s">
        <v>1376</v>
      </c>
      <c r="E234">
        <v>7702.2073447499997</v>
      </c>
      <c r="F234">
        <v>626.54999999999995</v>
      </c>
      <c r="G234">
        <v>-13.0767456662086</v>
      </c>
      <c r="H234">
        <f>(Table2[[#This Row],[1Y Return vs Nifty]]-AVERAGE(Table2[1Y Return vs Nifty]))/_xlfn.STDEV.P(Table2[1Y Return vs Nifty])</f>
        <v>-0.52529974138739843</v>
      </c>
      <c r="I234">
        <v>-1.8844314730284399</v>
      </c>
      <c r="J234">
        <f>(Table2[[#This Row],[1M Return vs Nifty]]-AVERAGE(Table2[1M Return vs Nifty]))/_xlfn.STDEV.P(Table2[1M Return vs Nifty])</f>
        <v>0.2656151361144814</v>
      </c>
      <c r="K234">
        <v>14.5338134475762</v>
      </c>
      <c r="L234">
        <f>(Table2[[#This Row],[6M Return vs Nifty]]-AVERAGE(Table2[6M Return vs Nifty]))/_xlfn.STDEV.P(Table2[6M Return vs Nifty])</f>
        <v>0.45211961234095732</v>
      </c>
      <c r="M234">
        <v>-3.3409542103413701</v>
      </c>
      <c r="N234">
        <f>(Table2[[#This Row],[1W Return vs Nifty]]-AVERAGE(Table2[1W Return vs Nifty]))/_xlfn.STDEV.P(Table2[1W Return vs Nifty])</f>
        <v>-0.16013916747581247</v>
      </c>
      <c r="O234">
        <v>650.19000000000005</v>
      </c>
      <c r="P234">
        <v>653.28849662306004</v>
      </c>
      <c r="Q234">
        <v>605.25269836336497</v>
      </c>
      <c r="R234">
        <v>33.949862340292498</v>
      </c>
      <c r="S234" s="1">
        <f>(Table2[[#This Row],[Close Price]]-Table2[[#This Row],[20D EMA]])/Table2[[#This Row],[20D EMA]]</f>
        <v>-3.6358602869930479E-2</v>
      </c>
      <c r="T234" s="1">
        <f>(Table2[[#This Row],[Close Price]]-Table2[[#This Row],[50D EMA]])/Table2[[#This Row],[50D EMA]]</f>
        <v>-4.0929079206621775E-2</v>
      </c>
      <c r="U234" s="1">
        <f>(Table2[[#This Row],[Close Price]]-Table2[[#This Row],[200D EMA]])/Table2[[#This Row],[200D EMA]]</f>
        <v>3.5187454255427533E-2</v>
      </c>
      <c r="V234">
        <v>0.43290832747945901</v>
      </c>
      <c r="W234">
        <v>625</v>
      </c>
      <c r="X234">
        <v>633.70000000000005</v>
      </c>
      <c r="Y234">
        <v>625</v>
      </c>
      <c r="Z234">
        <v>649.95000000000005</v>
      </c>
      <c r="AA234">
        <v>621.20000000000005</v>
      </c>
      <c r="AB234">
        <v>723.1</v>
      </c>
      <c r="AC234" s="1">
        <f>(Table2[[#This Row],[Close Price]]/Table2[[#This Row],[Day Low]])-1</f>
        <v>2.4800000000000377E-3</v>
      </c>
      <c r="AD234" s="1">
        <f>(Table2[[#This Row],[Day High]]/Table2[[#This Row],[Close Price]])-1</f>
        <v>1.1411698986513619E-2</v>
      </c>
      <c r="AE234" s="1">
        <f>(Table2[[#This Row],[Close Price]]/Table2[[#This Row],[Current Week Low]])-1</f>
        <v>2.4800000000000377E-3</v>
      </c>
      <c r="AF234" s="1">
        <f>(Table2[[#This Row],[Current Week High]]/Table2[[#This Row],[Close Price]])-1</f>
        <v>3.7347378501316975E-2</v>
      </c>
      <c r="AG234" s="1">
        <f>(Table2[[#This Row],[Close Price]]/Table2[[#This Row],[Current Month Low]])-1</f>
        <v>8.6123631680616874E-3</v>
      </c>
      <c r="AH234" s="1">
        <f>(Table2[[#This Row],[Current Month High]]/Table2[[#This Row],[Close Price]])-1</f>
        <v>0.15409783736333904</v>
      </c>
      <c r="AI234">
        <v>22.6398531641529</v>
      </c>
      <c r="AJ234">
        <v>53.962403243641702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0.05</v>
      </c>
      <c r="AM234" t="s">
        <v>3170</v>
      </c>
      <c r="AN234">
        <v>-8.75</v>
      </c>
      <c r="AO234" t="s">
        <v>3169</v>
      </c>
      <c r="AP234">
        <v>0.13224076913646901</v>
      </c>
      <c r="AQ234">
        <f>(Table2[[#This Row],[Sharpe Ratio]]-AVERAGE(Table2[Sharpe Ratio]))/_xlfn.STDEV.P(Table2[Sharpe Ratio])</f>
        <v>0.8668583901883361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498</v>
      </c>
      <c r="AT234">
        <f>_xlfn.RANK.AVG(Table2[[#This Row],[6M Return vs Nifty Z-Score]],Table2[6M Return vs Nifty Z-Score])</f>
        <v>186</v>
      </c>
      <c r="AU234">
        <f>_xlfn.RANK.AVG(Table2[[#This Row],[Sharpe Ratio Z-Score]],Table2[Sharpe Ratio Z-Score])</f>
        <v>136</v>
      </c>
      <c r="AV234">
        <f>(Table2[[#This Row],[Rank 1Y]]+Table2[[#This Row],[Rank 6M]]+Table2[[#This Row],[Rank Sharpe]])/3</f>
        <v>273.33333333333331</v>
      </c>
    </row>
    <row r="235" spans="1:48" hidden="1" x14ac:dyDescent="0.3">
      <c r="A235" t="s">
        <v>1197</v>
      </c>
      <c r="B235" t="s">
        <v>1198</v>
      </c>
      <c r="C235" t="s">
        <v>3132</v>
      </c>
      <c r="D235" t="s">
        <v>175</v>
      </c>
      <c r="E235">
        <v>9674.0913151999994</v>
      </c>
      <c r="F235">
        <v>9562.1</v>
      </c>
      <c r="G235">
        <v>66.598536407312494</v>
      </c>
      <c r="H235">
        <f>(Table2[[#This Row],[1Y Return vs Nifty]]-AVERAGE(Table2[1Y Return vs Nifty]))/_xlfn.STDEV.P(Table2[1Y Return vs Nifty])</f>
        <v>1.0682999933142423</v>
      </c>
      <c r="I235">
        <v>-25.900546506989699</v>
      </c>
      <c r="J235">
        <f>(Table2[[#This Row],[1M Return vs Nifty]]-AVERAGE(Table2[1M Return vs Nifty]))/_xlfn.STDEV.P(Table2[1M Return vs Nifty])</f>
        <v>-2.1076608733316262</v>
      </c>
      <c r="K235">
        <v>-28.456976078529099</v>
      </c>
      <c r="L235">
        <f>(Table2[[#This Row],[6M Return vs Nifty]]-AVERAGE(Table2[6M Return vs Nifty]))/_xlfn.STDEV.P(Table2[6M Return vs Nifty])</f>
        <v>-0.98343312705445962</v>
      </c>
      <c r="M235">
        <v>-0.28463761010671401</v>
      </c>
      <c r="N235">
        <f>(Table2[[#This Row],[1W Return vs Nifty]]-AVERAGE(Table2[1W Return vs Nifty]))/_xlfn.STDEV.P(Table2[1W Return vs Nifty])</f>
        <v>0.57985534118564153</v>
      </c>
      <c r="O235">
        <v>10565.35</v>
      </c>
      <c r="P235">
        <v>11677.427852269</v>
      </c>
      <c r="Q235">
        <v>10903.602161431199</v>
      </c>
      <c r="R235">
        <v>33.378624390935101</v>
      </c>
      <c r="S235" s="1">
        <f>(Table2[[#This Row],[Close Price]]-Table2[[#This Row],[20D EMA]])/Table2[[#This Row],[20D EMA]]</f>
        <v>-9.4956627087602399E-2</v>
      </c>
      <c r="T235" s="1">
        <f>(Table2[[#This Row],[Close Price]]-Table2[[#This Row],[50D EMA]])/Table2[[#This Row],[50D EMA]]</f>
        <v>-0.1811467284602386</v>
      </c>
      <c r="U235" s="1">
        <f>(Table2[[#This Row],[Close Price]]-Table2[[#This Row],[200D EMA]])/Table2[[#This Row],[200D EMA]]</f>
        <v>-0.12303293366447574</v>
      </c>
      <c r="V235">
        <v>1.7687098465097899</v>
      </c>
      <c r="W235">
        <v>9458.5</v>
      </c>
      <c r="X235">
        <v>9775</v>
      </c>
      <c r="Y235">
        <v>9187.1</v>
      </c>
      <c r="Z235">
        <v>10188.950000000001</v>
      </c>
      <c r="AA235">
        <v>9171</v>
      </c>
      <c r="AB235">
        <v>12024.95</v>
      </c>
      <c r="AC235" s="1">
        <f>(Table2[[#This Row],[Close Price]]/Table2[[#This Row],[Day Low]])-1</f>
        <v>1.095311095839735E-2</v>
      </c>
      <c r="AD235" s="1">
        <f>(Table2[[#This Row],[Day High]]/Table2[[#This Row],[Close Price]])-1</f>
        <v>2.2264983633302204E-2</v>
      </c>
      <c r="AE235" s="1">
        <f>(Table2[[#This Row],[Close Price]]/Table2[[#This Row],[Current Week Low]])-1</f>
        <v>4.0818103645328785E-2</v>
      </c>
      <c r="AF235" s="1">
        <f>(Table2[[#This Row],[Current Week High]]/Table2[[#This Row],[Close Price]])-1</f>
        <v>6.5555683374990847E-2</v>
      </c>
      <c r="AG235" s="1">
        <f>(Table2[[#This Row],[Close Price]]/Table2[[#This Row],[Current Month Low]])-1</f>
        <v>4.2645294951477508E-2</v>
      </c>
      <c r="AH235" s="1">
        <f>(Table2[[#This Row],[Current Month High]]/Table2[[#This Row],[Close Price]])-1</f>
        <v>0.25756371508350684</v>
      </c>
      <c r="AI235">
        <v>54.777716192049802</v>
      </c>
      <c r="AJ235">
        <v>93.134720258533605</v>
      </c>
      <c r="AK235" t="str">
        <f>IF(AND(Table2[[#This Row],[20D EMA]]&gt;Table2[[#This Row],[50D EMA]],Table2[[#This Row],[50D EMA]]&gt;Table2[[#This Row],[200D EMA]]),"Uptrend","Downtrend/NoTrend")</f>
        <v>Downtrend/NoTrend</v>
      </c>
      <c r="AL235">
        <v>-0.25</v>
      </c>
      <c r="AM235" t="s">
        <v>3169</v>
      </c>
      <c r="AN235">
        <v>-13.94</v>
      </c>
      <c r="AO235" t="s">
        <v>3169</v>
      </c>
      <c r="AP235">
        <v>0.166154967259906</v>
      </c>
      <c r="AQ235">
        <f>(Table2[[#This Row],[Sharpe Ratio]]-AVERAGE(Table2[Sharpe Ratio]))/_xlfn.STDEV.P(Table2[Sharpe Ratio])</f>
        <v>1.2628930842412265</v>
      </c>
      <c r="AR2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5">
        <f>_xlfn.RANK.AVG(Table2[[#This Row],[1Y Return vs Nifty Z-Score]],Table2[1Y Return vs Nifty Z-Score])</f>
        <v>94</v>
      </c>
      <c r="AT235">
        <f>_xlfn.RANK.AVG(Table2[[#This Row],[6M Return vs Nifty Z-Score]],Table2[6M Return vs Nifty Z-Score])</f>
        <v>660</v>
      </c>
      <c r="AU235">
        <f>_xlfn.RANK.AVG(Table2[[#This Row],[Sharpe Ratio Z-Score]],Table2[Sharpe Ratio Z-Score])</f>
        <v>72</v>
      </c>
      <c r="AV235">
        <f>(Table2[[#This Row],[Rank 1Y]]+Table2[[#This Row],[Rank 6M]]+Table2[[#This Row],[Rank Sharpe]])/3</f>
        <v>275.33333333333331</v>
      </c>
    </row>
    <row r="236" spans="1:48" hidden="1" x14ac:dyDescent="0.3">
      <c r="A236" t="s">
        <v>281</v>
      </c>
      <c r="B236" t="s">
        <v>282</v>
      </c>
      <c r="C236" t="s">
        <v>3123</v>
      </c>
      <c r="D236" t="s">
        <v>208</v>
      </c>
      <c r="E236">
        <v>90244.480882724994</v>
      </c>
      <c r="F236">
        <v>4214.1000000000004</v>
      </c>
      <c r="G236">
        <v>26.999977265980402</v>
      </c>
      <c r="H236">
        <f>(Table2[[#This Row],[1Y Return vs Nifty]]-AVERAGE(Table2[1Y Return vs Nifty]))/_xlfn.STDEV.P(Table2[1Y Return vs Nifty])</f>
        <v>0.2762820462178765</v>
      </c>
      <c r="I236">
        <v>-6.1088648648105304</v>
      </c>
      <c r="J236">
        <f>(Table2[[#This Row],[1M Return vs Nifty]]-AVERAGE(Table2[1M Return vs Nifty]))/_xlfn.STDEV.P(Table2[1M Return vs Nifty])</f>
        <v>-0.1518439911441134</v>
      </c>
      <c r="K236">
        <v>5.1378090813040096</v>
      </c>
      <c r="L236">
        <f>(Table2[[#This Row],[6M Return vs Nifty]]-AVERAGE(Table2[6M Return vs Nifty]))/_xlfn.STDEV.P(Table2[6M Return vs Nifty])</f>
        <v>0.13836729571549167</v>
      </c>
      <c r="M236">
        <v>-2.41998680360836</v>
      </c>
      <c r="N236">
        <f>(Table2[[#This Row],[1W Return vs Nifty]]-AVERAGE(Table2[1W Return vs Nifty]))/_xlfn.STDEV.P(Table2[1W Return vs Nifty])</f>
        <v>6.2845199911480659E-2</v>
      </c>
      <c r="O236">
        <v>4332.93</v>
      </c>
      <c r="P236">
        <v>4362.4666421064903</v>
      </c>
      <c r="Q236">
        <v>3990.8017987582002</v>
      </c>
      <c r="R236">
        <v>37.000975620907298</v>
      </c>
      <c r="S236" s="1">
        <f>(Table2[[#This Row],[Close Price]]-Table2[[#This Row],[20D EMA]])/Table2[[#This Row],[20D EMA]]</f>
        <v>-2.7424860313921509E-2</v>
      </c>
      <c r="T236" s="1">
        <f>(Table2[[#This Row],[Close Price]]-Table2[[#This Row],[50D EMA]])/Table2[[#This Row],[50D EMA]]</f>
        <v>-3.4009805524804801E-2</v>
      </c>
      <c r="U236" s="1">
        <f>(Table2[[#This Row],[Close Price]]-Table2[[#This Row],[200D EMA]])/Table2[[#This Row],[200D EMA]]</f>
        <v>5.5953217549236052E-2</v>
      </c>
      <c r="V236">
        <v>0.92232626638798998</v>
      </c>
      <c r="W236">
        <v>4185.1000000000004</v>
      </c>
      <c r="X236">
        <v>4240</v>
      </c>
      <c r="Y236">
        <v>4126.6000000000004</v>
      </c>
      <c r="Z236">
        <v>4278.75</v>
      </c>
      <c r="AA236">
        <v>4126.6000000000004</v>
      </c>
      <c r="AB236">
        <v>4552.8999999999996</v>
      </c>
      <c r="AC236" s="1">
        <f>(Table2[[#This Row],[Close Price]]/Table2[[#This Row],[Day Low]])-1</f>
        <v>6.9293445795799435E-3</v>
      </c>
      <c r="AD236" s="1">
        <f>(Table2[[#This Row],[Day High]]/Table2[[#This Row],[Close Price]])-1</f>
        <v>6.1460335540208799E-3</v>
      </c>
      <c r="AE236" s="1">
        <f>(Table2[[#This Row],[Close Price]]/Table2[[#This Row],[Current Week Low]])-1</f>
        <v>2.1203896670382472E-2</v>
      </c>
      <c r="AF236" s="1">
        <f>(Table2[[#This Row],[Current Week High]]/Table2[[#This Row],[Close Price]])-1</f>
        <v>1.5341354025770526E-2</v>
      </c>
      <c r="AG236" s="1">
        <f>(Table2[[#This Row],[Close Price]]/Table2[[#This Row],[Current Month Low]])-1</f>
        <v>2.1203896670382472E-2</v>
      </c>
      <c r="AH236" s="1">
        <f>(Table2[[#This Row],[Current Month High]]/Table2[[#This Row],[Close Price]])-1</f>
        <v>8.0396763247193803E-2</v>
      </c>
      <c r="AI236">
        <v>15.4220355473291</v>
      </c>
      <c r="AJ236">
        <v>48.766194796483902</v>
      </c>
      <c r="AK236" t="str">
        <f>IF(AND(Table2[[#This Row],[20D EMA]]&gt;Table2[[#This Row],[50D EMA]],Table2[[#This Row],[50D EMA]]&gt;Table2[[#This Row],[200D EMA]]),"Uptrend","Downtrend/NoTrend")</f>
        <v>Downtrend/NoTrend</v>
      </c>
      <c r="AL236">
        <v>-0.04</v>
      </c>
      <c r="AM236" t="s">
        <v>3169</v>
      </c>
      <c r="AN236">
        <v>-1.4</v>
      </c>
      <c r="AO236" t="s">
        <v>3169</v>
      </c>
      <c r="AP236">
        <v>6.0787522512305001E-2</v>
      </c>
      <c r="AQ236">
        <f>(Table2[[#This Row],[Sharpe Ratio]]-AVERAGE(Table2[Sharpe Ratio]))/_xlfn.STDEV.P(Table2[Sharpe Ratio])</f>
        <v>3.2459635929401334E-2</v>
      </c>
      <c r="AR2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6">
        <f>_xlfn.RANK.AVG(Table2[[#This Row],[1Y Return vs Nifty Z-Score]],Table2[1Y Return vs Nifty Z-Score])</f>
        <v>224</v>
      </c>
      <c r="AT236">
        <f>_xlfn.RANK.AVG(Table2[[#This Row],[6M Return vs Nifty Z-Score]],Table2[6M Return vs Nifty Z-Score])</f>
        <v>260</v>
      </c>
      <c r="AU236">
        <f>_xlfn.RANK.AVG(Table2[[#This Row],[Sharpe Ratio Z-Score]],Table2[Sharpe Ratio Z-Score])</f>
        <v>344</v>
      </c>
      <c r="AV236">
        <f>(Table2[[#This Row],[Rank 1Y]]+Table2[[#This Row],[Rank 6M]]+Table2[[#This Row],[Rank Sharpe]])/3</f>
        <v>276</v>
      </c>
    </row>
    <row r="237" spans="1:48" x14ac:dyDescent="0.3">
      <c r="A237" t="s">
        <v>1666</v>
      </c>
      <c r="B237" t="s">
        <v>1667</v>
      </c>
      <c r="C237" t="s">
        <v>3127</v>
      </c>
      <c r="D237" t="s">
        <v>248</v>
      </c>
      <c r="E237">
        <v>5254.4635107650001</v>
      </c>
      <c r="F237">
        <v>612.04999999999995</v>
      </c>
      <c r="G237">
        <v>30.601395261862599</v>
      </c>
      <c r="H237">
        <f>(Table2[[#This Row],[1Y Return vs Nifty]]-AVERAGE(Table2[1Y Return vs Nifty]))/_xlfn.STDEV.P(Table2[1Y Return vs Nifty])</f>
        <v>0.34831465926205335</v>
      </c>
      <c r="I237">
        <v>1.3909308636492801</v>
      </c>
      <c r="J237">
        <f>(Table2[[#This Row],[1M Return vs Nifty]]-AVERAGE(Table2[1M Return vs Nifty]))/_xlfn.STDEV.P(Table2[1M Return vs Nifty])</f>
        <v>0.58928692253323711</v>
      </c>
      <c r="K237">
        <v>33.355119504586803</v>
      </c>
      <c r="L237">
        <f>(Table2[[#This Row],[6M Return vs Nifty]]-AVERAGE(Table2[6M Return vs Nifty]))/_xlfn.STDEV.P(Table2[6M Return vs Nifty])</f>
        <v>1.0806025447777852</v>
      </c>
      <c r="M237">
        <v>-0.71565440738580199</v>
      </c>
      <c r="N237">
        <f>(Table2[[#This Row],[1W Return vs Nifty]]-AVERAGE(Table2[1W Return vs Nifty]))/_xlfn.STDEV.P(Table2[1W Return vs Nifty])</f>
        <v>0.47549767643884006</v>
      </c>
      <c r="O237">
        <v>621.71</v>
      </c>
      <c r="P237">
        <v>598.18696736935897</v>
      </c>
      <c r="Q237">
        <v>499.95573622206302</v>
      </c>
      <c r="R237">
        <v>43.946356399002497</v>
      </c>
      <c r="S237" s="1">
        <f>(Table2[[#This Row],[Close Price]]-Table2[[#This Row],[20D EMA]])/Table2[[#This Row],[20D EMA]]</f>
        <v>-1.5537790931463354E-2</v>
      </c>
      <c r="T237" s="1">
        <f>(Table2[[#This Row],[Close Price]]-Table2[[#This Row],[50D EMA]])/Table2[[#This Row],[50D EMA]]</f>
        <v>2.3175083020625327E-2</v>
      </c>
      <c r="U237" s="1">
        <f>(Table2[[#This Row],[Close Price]]-Table2[[#This Row],[200D EMA]])/Table2[[#This Row],[200D EMA]]</f>
        <v>0.22420837617542314</v>
      </c>
      <c r="V237">
        <v>0.84629787254375799</v>
      </c>
      <c r="W237">
        <v>605.70000000000005</v>
      </c>
      <c r="X237">
        <v>620</v>
      </c>
      <c r="Y237">
        <v>596.1</v>
      </c>
      <c r="Z237">
        <v>620</v>
      </c>
      <c r="AA237">
        <v>581</v>
      </c>
      <c r="AB237">
        <v>693</v>
      </c>
      <c r="AC237" s="1">
        <f>(Table2[[#This Row],[Close Price]]/Table2[[#This Row],[Day Low]])-1</f>
        <v>1.0483737824005024E-2</v>
      </c>
      <c r="AD237" s="1">
        <f>(Table2[[#This Row],[Day High]]/Table2[[#This Row],[Close Price]])-1</f>
        <v>1.2989134874601849E-2</v>
      </c>
      <c r="AE237" s="1">
        <f>(Table2[[#This Row],[Close Price]]/Table2[[#This Row],[Current Week Low]])-1</f>
        <v>2.6757255494044507E-2</v>
      </c>
      <c r="AF237" s="1">
        <f>(Table2[[#This Row],[Current Week High]]/Table2[[#This Row],[Close Price]])-1</f>
        <v>1.2989134874601849E-2</v>
      </c>
      <c r="AG237" s="1">
        <f>(Table2[[#This Row],[Close Price]]/Table2[[#This Row],[Current Month Low]])-1</f>
        <v>5.3442340791738374E-2</v>
      </c>
      <c r="AH237" s="1">
        <f>(Table2[[#This Row],[Current Month High]]/Table2[[#This Row],[Close Price]])-1</f>
        <v>0.13226043623886952</v>
      </c>
      <c r="AI237">
        <v>13.2260436238869</v>
      </c>
      <c r="AJ237">
        <v>70.0138888888888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0.24</v>
      </c>
      <c r="AM237" t="s">
        <v>3170</v>
      </c>
      <c r="AN237">
        <v>-10.77</v>
      </c>
      <c r="AO237" t="s">
        <v>3169</v>
      </c>
      <c r="AQ237">
        <f>(Table2[[#This Row],[Sharpe Ratio]]-AVERAGE(Table2[Sharpe Ratio]))/_xlfn.STDEV.P(Table2[Sharpe Ratio])</f>
        <v>-0.67738960752822819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1.8163121954836876</v>
      </c>
      <c r="AS237">
        <f>_xlfn.RANK.AVG(Table2[[#This Row],[1Y Return vs Nifty Z-Score]],Table2[1Y Return vs Nifty Z-Score])</f>
        <v>202</v>
      </c>
      <c r="AT237">
        <f>_xlfn.RANK.AVG(Table2[[#This Row],[6M Return vs Nifty Z-Score]],Table2[6M Return vs Nifty Z-Score])</f>
        <v>85</v>
      </c>
      <c r="AU237">
        <f>_xlfn.RANK.AVG(Table2[[#This Row],[Sharpe Ratio Z-Score]],Table2[Sharpe Ratio Z-Score])</f>
        <v>541</v>
      </c>
      <c r="AV237">
        <f>(Table2[[#This Row],[Rank 1Y]]+Table2[[#This Row],[Rank 6M]]+Table2[[#This Row],[Rank Sharpe]])/3</f>
        <v>276</v>
      </c>
    </row>
    <row r="238" spans="1:48" hidden="1" x14ac:dyDescent="0.3">
      <c r="A238" t="s">
        <v>1701</v>
      </c>
      <c r="B238" t="s">
        <v>1702</v>
      </c>
      <c r="C238" t="s">
        <v>3132</v>
      </c>
      <c r="D238" t="s">
        <v>211</v>
      </c>
      <c r="E238">
        <v>4921.1475122299998</v>
      </c>
      <c r="F238">
        <v>7146.85</v>
      </c>
      <c r="G238">
        <v>56.601542316256797</v>
      </c>
      <c r="H238">
        <f>(Table2[[#This Row],[1Y Return vs Nifty]]-AVERAGE(Table2[1Y Return vs Nifty]))/_xlfn.STDEV.P(Table2[1Y Return vs Nifty])</f>
        <v>0.86834830545426633</v>
      </c>
      <c r="I238">
        <v>-3.5279835080998101</v>
      </c>
      <c r="J238">
        <f>(Table2[[#This Row],[1M Return vs Nifty]]-AVERAGE(Table2[1M Return vs Nifty]))/_xlfn.STDEV.P(Table2[1M Return vs Nifty])</f>
        <v>0.1031990829936766</v>
      </c>
      <c r="K238">
        <v>-20.3493923096119</v>
      </c>
      <c r="L238">
        <f>(Table2[[#This Row],[6M Return vs Nifty]]-AVERAGE(Table2[6M Return vs Nifty]))/_xlfn.STDEV.P(Table2[6M Return vs Nifty])</f>
        <v>-0.71270387975186156</v>
      </c>
      <c r="M238">
        <v>-0.21785620654548099</v>
      </c>
      <c r="N238">
        <f>(Table2[[#This Row],[1W Return vs Nifty]]-AVERAGE(Table2[1W Return vs Nifty]))/_xlfn.STDEV.P(Table2[1W Return vs Nifty])</f>
        <v>0.59602443568070229</v>
      </c>
      <c r="O238">
        <v>7236.66</v>
      </c>
      <c r="P238">
        <v>7392.5032544411197</v>
      </c>
      <c r="Q238">
        <v>7029.8627173842597</v>
      </c>
      <c r="R238">
        <v>53.0944696103886</v>
      </c>
      <c r="S238" s="1">
        <f>(Table2[[#This Row],[Close Price]]-Table2[[#This Row],[20D EMA]])/Table2[[#This Row],[20D EMA]]</f>
        <v>-1.2410421382239804E-2</v>
      </c>
      <c r="T238" s="1">
        <f>(Table2[[#This Row],[Close Price]]-Table2[[#This Row],[50D EMA]])/Table2[[#This Row],[50D EMA]]</f>
        <v>-3.3230050226023329E-2</v>
      </c>
      <c r="U238" s="1">
        <f>(Table2[[#This Row],[Close Price]]-Table2[[#This Row],[200D EMA]])/Table2[[#This Row],[200D EMA]]</f>
        <v>1.664147470852325E-2</v>
      </c>
      <c r="V238">
        <v>0.80207545780352496</v>
      </c>
      <c r="W238">
        <v>7077.65</v>
      </c>
      <c r="X238">
        <v>7370.05</v>
      </c>
      <c r="Y238">
        <v>6766</v>
      </c>
      <c r="Z238">
        <v>7391</v>
      </c>
      <c r="AA238">
        <v>6700</v>
      </c>
      <c r="AB238">
        <v>7769.95</v>
      </c>
      <c r="AC238" s="1">
        <f>(Table2[[#This Row],[Close Price]]/Table2[[#This Row],[Day Low]])-1</f>
        <v>9.7772565752758389E-3</v>
      </c>
      <c r="AD238" s="1">
        <f>(Table2[[#This Row],[Day High]]/Table2[[#This Row],[Close Price]])-1</f>
        <v>3.1230542126950978E-2</v>
      </c>
      <c r="AE238" s="1">
        <f>(Table2[[#This Row],[Close Price]]/Table2[[#This Row],[Current Week Low]])-1</f>
        <v>5.6288796925805462E-2</v>
      </c>
      <c r="AF238" s="1">
        <f>(Table2[[#This Row],[Current Week High]]/Table2[[#This Row],[Close Price]])-1</f>
        <v>3.4161903495945722E-2</v>
      </c>
      <c r="AG238" s="1">
        <f>(Table2[[#This Row],[Close Price]]/Table2[[#This Row],[Current Month Low]])-1</f>
        <v>6.669402985074635E-2</v>
      </c>
      <c r="AH238" s="1">
        <f>(Table2[[#This Row],[Current Month High]]/Table2[[#This Row],[Close Price]])-1</f>
        <v>8.7185263437738136E-2</v>
      </c>
      <c r="AI238">
        <v>27.089556937671802</v>
      </c>
      <c r="AJ238">
        <v>80.510197638441596</v>
      </c>
      <c r="AK238" t="str">
        <f>IF(AND(Table2[[#This Row],[20D EMA]]&gt;Table2[[#This Row],[50D EMA]],Table2[[#This Row],[50D EMA]]&gt;Table2[[#This Row],[200D EMA]]),"Uptrend","Downtrend/NoTrend")</f>
        <v>Downtrend/NoTrend</v>
      </c>
      <c r="AL238">
        <v>-0.01</v>
      </c>
      <c r="AM238" t="s">
        <v>3169</v>
      </c>
      <c r="AN238">
        <v>-2.02</v>
      </c>
      <c r="AO238" t="s">
        <v>3169</v>
      </c>
      <c r="AP238">
        <v>0.125259215010321</v>
      </c>
      <c r="AQ238">
        <f>(Table2[[#This Row],[Sharpe Ratio]]-AVERAGE(Table2[Sharpe Ratio]))/_xlfn.STDEV.P(Table2[Sharpe Ratio])</f>
        <v>0.78533095314561963</v>
      </c>
      <c r="AR2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8">
        <f>_xlfn.RANK.AVG(Table2[[#This Row],[1Y Return vs Nifty Z-Score]],Table2[1Y Return vs Nifty Z-Score])</f>
        <v>110</v>
      </c>
      <c r="AT238">
        <f>_xlfn.RANK.AVG(Table2[[#This Row],[6M Return vs Nifty Z-Score]],Table2[6M Return vs Nifty Z-Score])</f>
        <v>568</v>
      </c>
      <c r="AU238">
        <f>_xlfn.RANK.AVG(Table2[[#This Row],[Sharpe Ratio Z-Score]],Table2[Sharpe Ratio Z-Score])</f>
        <v>150</v>
      </c>
      <c r="AV238">
        <f>(Table2[[#This Row],[Rank 1Y]]+Table2[[#This Row],[Rank 6M]]+Table2[[#This Row],[Rank Sharpe]])/3</f>
        <v>276</v>
      </c>
    </row>
    <row r="239" spans="1:48" x14ac:dyDescent="0.3">
      <c r="A239" t="s">
        <v>508</v>
      </c>
      <c r="B239" t="s">
        <v>509</v>
      </c>
      <c r="C239" t="s">
        <v>3127</v>
      </c>
      <c r="D239" t="s">
        <v>51</v>
      </c>
      <c r="E239">
        <v>40373.220731429901</v>
      </c>
      <c r="F239">
        <v>1591.35</v>
      </c>
      <c r="G239">
        <v>23.6511966629654</v>
      </c>
      <c r="H239">
        <f>(Table2[[#This Row],[1Y Return vs Nifty]]-AVERAGE(Table2[1Y Return vs Nifty]))/_xlfn.STDEV.P(Table2[1Y Return vs Nifty])</f>
        <v>0.20930247938541402</v>
      </c>
      <c r="I239">
        <v>-1.4502711300756499</v>
      </c>
      <c r="J239">
        <f>(Table2[[#This Row],[1M Return vs Nifty]]-AVERAGE(Table2[1M Return vs Nifty]))/_xlfn.STDEV.P(Table2[1M Return vs Nifty])</f>
        <v>0.30851892487155907</v>
      </c>
      <c r="K239">
        <v>14.8993797970668</v>
      </c>
      <c r="L239">
        <f>(Table2[[#This Row],[6M Return vs Nifty]]-AVERAGE(Table2[6M Return vs Nifty]))/_xlfn.STDEV.P(Table2[6M Return vs Nifty])</f>
        <v>0.46432664040968685</v>
      </c>
      <c r="M239">
        <v>-1.3878388435643301</v>
      </c>
      <c r="N239">
        <f>(Table2[[#This Row],[1W Return vs Nifty]]-AVERAGE(Table2[1W Return vs Nifty]))/_xlfn.STDEV.P(Table2[1W Return vs Nifty])</f>
        <v>0.31274857134232742</v>
      </c>
      <c r="O239">
        <v>1567.95</v>
      </c>
      <c r="P239">
        <v>1532.7164428411299</v>
      </c>
      <c r="Q239">
        <v>1343.23125348337</v>
      </c>
      <c r="R239">
        <v>58.995091743456399</v>
      </c>
      <c r="S239" s="1">
        <f>(Table2[[#This Row],[Close Price]]-Table2[[#This Row],[20D EMA]])/Table2[[#This Row],[20D EMA]]</f>
        <v>1.4923945278867224E-2</v>
      </c>
      <c r="T239" s="1">
        <f>(Table2[[#This Row],[Close Price]]-Table2[[#This Row],[50D EMA]])/Table2[[#This Row],[50D EMA]]</f>
        <v>3.8254667021242028E-2</v>
      </c>
      <c r="U239" s="1">
        <f>(Table2[[#This Row],[Close Price]]-Table2[[#This Row],[200D EMA]])/Table2[[#This Row],[200D EMA]]</f>
        <v>0.18471781822615385</v>
      </c>
      <c r="V239">
        <v>1.0784506813879799</v>
      </c>
      <c r="W239">
        <v>1566.6</v>
      </c>
      <c r="X239">
        <v>1597.85</v>
      </c>
      <c r="Y239">
        <v>1507.25</v>
      </c>
      <c r="Z239">
        <v>1606.7</v>
      </c>
      <c r="AA239">
        <v>1489.25</v>
      </c>
      <c r="AB239">
        <v>1618.05</v>
      </c>
      <c r="AC239" s="1">
        <f>(Table2[[#This Row],[Close Price]]/Table2[[#This Row],[Day Low]])-1</f>
        <v>1.5798544618919941E-2</v>
      </c>
      <c r="AD239" s="1">
        <f>(Table2[[#This Row],[Day High]]/Table2[[#This Row],[Close Price]])-1</f>
        <v>4.0845822729129733E-3</v>
      </c>
      <c r="AE239" s="1">
        <f>(Table2[[#This Row],[Close Price]]/Table2[[#This Row],[Current Week Low]])-1</f>
        <v>5.5796981257256517E-2</v>
      </c>
      <c r="AF239" s="1">
        <f>(Table2[[#This Row],[Current Week High]]/Table2[[#This Row],[Close Price]])-1</f>
        <v>9.6458981368021668E-3</v>
      </c>
      <c r="AG239" s="1">
        <f>(Table2[[#This Row],[Close Price]]/Table2[[#This Row],[Current Month Low]])-1</f>
        <v>6.8557998992781588E-2</v>
      </c>
      <c r="AH239" s="1">
        <f>(Table2[[#This Row],[Current Month High]]/Table2[[#This Row],[Close Price]])-1</f>
        <v>1.6778207182580829E-2</v>
      </c>
      <c r="AI239">
        <v>7.3711000094259704</v>
      </c>
      <c r="AJ239">
        <v>52.867435158501401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0.19</v>
      </c>
      <c r="AM239" t="s">
        <v>3170</v>
      </c>
      <c r="AN239">
        <v>0.38</v>
      </c>
      <c r="AO239" t="s">
        <v>3170</v>
      </c>
      <c r="AP239">
        <v>3.9813549578235997E-2</v>
      </c>
      <c r="AQ239">
        <f>(Table2[[#This Row],[Sharpe Ratio]]-AVERAGE(Table2[Sharpe Ratio]))/_xlfn.STDEV.P(Table2[Sharpe Ratio])</f>
        <v>-0.21246495063416329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1.082431665374824</v>
      </c>
      <c r="AS239">
        <f>_xlfn.RANK.AVG(Table2[[#This Row],[1Y Return vs Nifty Z-Score]],Table2[1Y Return vs Nifty Z-Score])</f>
        <v>242</v>
      </c>
      <c r="AT239">
        <f>_xlfn.RANK.AVG(Table2[[#This Row],[6M Return vs Nifty Z-Score]],Table2[6M Return vs Nifty Z-Score])</f>
        <v>183</v>
      </c>
      <c r="AU239">
        <f>_xlfn.RANK.AVG(Table2[[#This Row],[Sharpe Ratio Z-Score]],Table2[Sharpe Ratio Z-Score])</f>
        <v>404</v>
      </c>
      <c r="AV239">
        <f>(Table2[[#This Row],[Rank 1Y]]+Table2[[#This Row],[Rank 6M]]+Table2[[#This Row],[Rank Sharpe]])/3</f>
        <v>276.33333333333331</v>
      </c>
    </row>
    <row r="240" spans="1:48" x14ac:dyDescent="0.3">
      <c r="A240" t="s">
        <v>1300</v>
      </c>
      <c r="B240" t="s">
        <v>1301</v>
      </c>
      <c r="C240" t="s">
        <v>3128</v>
      </c>
      <c r="D240" t="s">
        <v>211</v>
      </c>
      <c r="E240">
        <v>8527.4031630000009</v>
      </c>
      <c r="F240">
        <v>432.55</v>
      </c>
      <c r="G240">
        <v>28.0222423542636</v>
      </c>
      <c r="H240">
        <f>(Table2[[#This Row],[1Y Return vs Nifty]]-AVERAGE(Table2[1Y Return vs Nifty]))/_xlfn.STDEV.P(Table2[1Y Return vs Nifty])</f>
        <v>0.29672855523656572</v>
      </c>
      <c r="I240">
        <v>6.7013944145842101</v>
      </c>
      <c r="J240">
        <f>(Table2[[#This Row],[1M Return vs Nifty]]-AVERAGE(Table2[1M Return vs Nifty]))/_xlfn.STDEV.P(Table2[1M Return vs Nifty])</f>
        <v>1.1140677093778055</v>
      </c>
      <c r="K240">
        <v>36.468195102165801</v>
      </c>
      <c r="L240">
        <f>(Table2[[#This Row],[6M Return vs Nifty]]-AVERAGE(Table2[6M Return vs Nifty]))/_xlfn.STDEV.P(Table2[6M Return vs Nifty])</f>
        <v>1.1845546761834169</v>
      </c>
      <c r="M240">
        <v>2.2468164860189699</v>
      </c>
      <c r="N240">
        <f>(Table2[[#This Row],[1W Return vs Nifty]]-AVERAGE(Table2[1W Return vs Nifty]))/_xlfn.STDEV.P(Table2[1W Return vs Nifty])</f>
        <v>1.1927702891716343</v>
      </c>
      <c r="O240">
        <v>431.28</v>
      </c>
      <c r="P240">
        <v>427.57556384446798</v>
      </c>
      <c r="Q240">
        <v>369.55632680983598</v>
      </c>
      <c r="R240">
        <v>50.3285129108855</v>
      </c>
      <c r="S240" s="1">
        <f>(Table2[[#This Row],[Close Price]]-Table2[[#This Row],[20D EMA]])/Table2[[#This Row],[20D EMA]]</f>
        <v>2.9447226859581682E-3</v>
      </c>
      <c r="T240" s="1">
        <f>(Table2[[#This Row],[Close Price]]-Table2[[#This Row],[50D EMA]])/Table2[[#This Row],[50D EMA]]</f>
        <v>1.1634051559928481E-2</v>
      </c>
      <c r="U240" s="1">
        <f>(Table2[[#This Row],[Close Price]]-Table2[[#This Row],[200D EMA]])/Table2[[#This Row],[200D EMA]]</f>
        <v>0.17045756930736822</v>
      </c>
      <c r="V240">
        <v>0.54556474712059799</v>
      </c>
      <c r="W240">
        <v>430</v>
      </c>
      <c r="X240">
        <v>445.7</v>
      </c>
      <c r="Y240">
        <v>418.05</v>
      </c>
      <c r="Z240">
        <v>445.7</v>
      </c>
      <c r="AA240">
        <v>403</v>
      </c>
      <c r="AB240">
        <v>462</v>
      </c>
      <c r="AC240" s="1">
        <f>(Table2[[#This Row],[Close Price]]/Table2[[#This Row],[Day Low]])-1</f>
        <v>5.9302325581396254E-3</v>
      </c>
      <c r="AD240" s="1">
        <f>(Table2[[#This Row],[Day High]]/Table2[[#This Row],[Close Price]])-1</f>
        <v>3.0401109698300788E-2</v>
      </c>
      <c r="AE240" s="1">
        <f>(Table2[[#This Row],[Close Price]]/Table2[[#This Row],[Current Week Low]])-1</f>
        <v>3.4684846310250039E-2</v>
      </c>
      <c r="AF240" s="1">
        <f>(Table2[[#This Row],[Current Week High]]/Table2[[#This Row],[Close Price]])-1</f>
        <v>3.0401109698300788E-2</v>
      </c>
      <c r="AG240" s="1">
        <f>(Table2[[#This Row],[Close Price]]/Table2[[#This Row],[Current Month Low]])-1</f>
        <v>7.332506203473943E-2</v>
      </c>
      <c r="AH240" s="1">
        <f>(Table2[[#This Row],[Current Month High]]/Table2[[#This Row],[Close Price]])-1</f>
        <v>6.8084614495434126E-2</v>
      </c>
      <c r="AI240">
        <v>12.1951219512195</v>
      </c>
      <c r="AJ240">
        <v>80.154102457309406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7.0000000000000007E-2</v>
      </c>
      <c r="AM240" t="s">
        <v>3170</v>
      </c>
      <c r="AN240">
        <v>-3.11</v>
      </c>
      <c r="AO240" t="s">
        <v>3169</v>
      </c>
      <c r="AQ240">
        <f>(Table2[[#This Row],[Sharpe Ratio]]-AVERAGE(Table2[Sharpe Ratio]))/_xlfn.STDEV.P(Table2[Sharpe Ratio])</f>
        <v>-0.67738960752822819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3.1107316224411941</v>
      </c>
      <c r="AS240">
        <f>_xlfn.RANK.AVG(Table2[[#This Row],[1Y Return vs Nifty Z-Score]],Table2[1Y Return vs Nifty Z-Score])</f>
        <v>215</v>
      </c>
      <c r="AT240">
        <f>_xlfn.RANK.AVG(Table2[[#This Row],[6M Return vs Nifty Z-Score]],Table2[6M Return vs Nifty Z-Score])</f>
        <v>74</v>
      </c>
      <c r="AU240">
        <f>_xlfn.RANK.AVG(Table2[[#This Row],[Sharpe Ratio Z-Score]],Table2[Sharpe Ratio Z-Score])</f>
        <v>541</v>
      </c>
      <c r="AV240">
        <f>(Table2[[#This Row],[Rank 1Y]]+Table2[[#This Row],[Rank 6M]]+Table2[[#This Row],[Rank Sharpe]])/3</f>
        <v>276.66666666666669</v>
      </c>
    </row>
    <row r="241" spans="1:48" hidden="1" x14ac:dyDescent="0.3">
      <c r="A241" t="s">
        <v>1657</v>
      </c>
      <c r="B241" t="s">
        <v>1658</v>
      </c>
      <c r="C241" t="s">
        <v>3137</v>
      </c>
      <c r="D241" t="s">
        <v>414</v>
      </c>
      <c r="E241">
        <v>5315.9075424000002</v>
      </c>
      <c r="F241">
        <v>104.52</v>
      </c>
      <c r="G241">
        <v>31.579079424941298</v>
      </c>
      <c r="H241">
        <f>(Table2[[#This Row],[1Y Return vs Nifty]]-AVERAGE(Table2[1Y Return vs Nifty]))/_xlfn.STDEV.P(Table2[1Y Return vs Nifty])</f>
        <v>0.36786949712841338</v>
      </c>
      <c r="I241">
        <v>-6.8996445269087401</v>
      </c>
      <c r="J241">
        <f>(Table2[[#This Row],[1M Return vs Nifty]]-AVERAGE(Table2[1M Return vs Nifty]))/_xlfn.STDEV.P(Table2[1M Return vs Nifty])</f>
        <v>-0.22998895331479252</v>
      </c>
      <c r="K241">
        <v>-3.3240023885719299</v>
      </c>
      <c r="L241">
        <f>(Table2[[#This Row],[6M Return vs Nifty]]-AVERAGE(Table2[6M Return vs Nifty]))/_xlfn.STDEV.P(Table2[6M Return vs Nifty])</f>
        <v>-0.14419035837112873</v>
      </c>
      <c r="M241">
        <v>-5.5342674015428202</v>
      </c>
      <c r="N241">
        <f>(Table2[[#This Row],[1W Return vs Nifty]]-AVERAGE(Table2[1W Return vs Nifty]))/_xlfn.STDEV.P(Table2[1W Return vs Nifty])</f>
        <v>-0.6911835354379503</v>
      </c>
      <c r="O241">
        <v>111.37</v>
      </c>
      <c r="P241">
        <v>117.39745195122001</v>
      </c>
      <c r="Q241">
        <v>114.83348420703101</v>
      </c>
      <c r="R241">
        <v>44.270870872955697</v>
      </c>
      <c r="S241" s="1">
        <f>(Table2[[#This Row],[Close Price]]-Table2[[#This Row],[20D EMA]])/Table2[[#This Row],[20D EMA]]</f>
        <v>-6.150668941366623E-2</v>
      </c>
      <c r="T241" s="1">
        <f>(Table2[[#This Row],[Close Price]]-Table2[[#This Row],[50D EMA]])/Table2[[#This Row],[50D EMA]]</f>
        <v>-0.10969106856399864</v>
      </c>
      <c r="U241" s="1">
        <f>(Table2[[#This Row],[Close Price]]-Table2[[#This Row],[200D EMA]])/Table2[[#This Row],[200D EMA]]</f>
        <v>-8.9812516603929166E-2</v>
      </c>
      <c r="V241">
        <v>0.62154108338895497</v>
      </c>
      <c r="W241">
        <v>104.35</v>
      </c>
      <c r="X241">
        <v>109.99</v>
      </c>
      <c r="Y241">
        <v>103.89</v>
      </c>
      <c r="Z241">
        <v>111</v>
      </c>
      <c r="AA241">
        <v>103.89</v>
      </c>
      <c r="AB241">
        <v>122.5</v>
      </c>
      <c r="AC241" s="1">
        <f>(Table2[[#This Row],[Close Price]]/Table2[[#This Row],[Day Low]])-1</f>
        <v>1.6291327264015276E-3</v>
      </c>
      <c r="AD241" s="1">
        <f>(Table2[[#This Row],[Day High]]/Table2[[#This Row],[Close Price]])-1</f>
        <v>5.2334481438959024E-2</v>
      </c>
      <c r="AE241" s="1">
        <f>(Table2[[#This Row],[Close Price]]/Table2[[#This Row],[Current Week Low]])-1</f>
        <v>6.0641062662432077E-3</v>
      </c>
      <c r="AF241" s="1">
        <f>(Table2[[#This Row],[Current Week High]]/Table2[[#This Row],[Close Price]])-1</f>
        <v>6.1997703788748693E-2</v>
      </c>
      <c r="AG241" s="1">
        <f>(Table2[[#This Row],[Close Price]]/Table2[[#This Row],[Current Month Low]])-1</f>
        <v>6.0641062662432077E-3</v>
      </c>
      <c r="AH241" s="1">
        <f>(Table2[[#This Row],[Current Month High]]/Table2[[#This Row],[Close Price]])-1</f>
        <v>0.17202449292001543</v>
      </c>
      <c r="AI241">
        <v>62.600459242250203</v>
      </c>
      <c r="AJ241">
        <v>53.592946362968398</v>
      </c>
      <c r="AK241" t="str">
        <f>IF(AND(Table2[[#This Row],[20D EMA]]&gt;Table2[[#This Row],[50D EMA]],Table2[[#This Row],[50D EMA]]&gt;Table2[[#This Row],[200D EMA]]),"Uptrend","Downtrend/NoTrend")</f>
        <v>Downtrend/NoTrend</v>
      </c>
      <c r="AL241">
        <v>-0.1</v>
      </c>
      <c r="AM241" t="s">
        <v>3169</v>
      </c>
      <c r="AN241">
        <v>-0.39</v>
      </c>
      <c r="AO241" t="s">
        <v>3169</v>
      </c>
      <c r="AP241">
        <v>7.8778661969461997E-2</v>
      </c>
      <c r="AQ241">
        <f>(Table2[[#This Row],[Sharpe Ratio]]-AVERAGE(Table2[Sharpe Ratio]))/_xlfn.STDEV.P(Table2[Sharpe Ratio])</f>
        <v>0.24255203984368184</v>
      </c>
      <c r="AR2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1">
        <f>_xlfn.RANK.AVG(Table2[[#This Row],[1Y Return vs Nifty Z-Score]],Table2[1Y Return vs Nifty Z-Score])</f>
        <v>199</v>
      </c>
      <c r="AT241">
        <f>_xlfn.RANK.AVG(Table2[[#This Row],[6M Return vs Nifty Z-Score]],Table2[6M Return vs Nifty Z-Score])</f>
        <v>349</v>
      </c>
      <c r="AU241">
        <f>_xlfn.RANK.AVG(Table2[[#This Row],[Sharpe Ratio Z-Score]],Table2[Sharpe Ratio Z-Score])</f>
        <v>285</v>
      </c>
      <c r="AV241">
        <f>(Table2[[#This Row],[Rank 1Y]]+Table2[[#This Row],[Rank 6M]]+Table2[[#This Row],[Rank Sharpe]])/3</f>
        <v>277.66666666666669</v>
      </c>
    </row>
    <row r="242" spans="1:48" x14ac:dyDescent="0.3">
      <c r="A242" t="s">
        <v>439</v>
      </c>
      <c r="B242" t="s">
        <v>440</v>
      </c>
      <c r="C242" t="s">
        <v>3133</v>
      </c>
      <c r="D242" t="s">
        <v>105</v>
      </c>
      <c r="E242">
        <v>49582.4885299542</v>
      </c>
      <c r="F242">
        <v>913.2</v>
      </c>
      <c r="G242">
        <v>40.255452532108897</v>
      </c>
      <c r="H242">
        <f>(Table2[[#This Row],[1Y Return vs Nifty]]-AVERAGE(Table2[1Y Return vs Nifty]))/_xlfn.STDEV.P(Table2[1Y Return vs Nifty])</f>
        <v>0.54140720571156031</v>
      </c>
      <c r="I242">
        <v>-6.6520603491180399</v>
      </c>
      <c r="J242">
        <f>(Table2[[#This Row],[1M Return vs Nifty]]-AVERAGE(Table2[1M Return vs Nifty]))/_xlfn.STDEV.P(Table2[1M Return vs Nifty])</f>
        <v>-0.20552264855908153</v>
      </c>
      <c r="K242">
        <v>23.5996708001509</v>
      </c>
      <c r="L242">
        <f>(Table2[[#This Row],[6M Return vs Nifty]]-AVERAGE(Table2[6M Return vs Nifty]))/_xlfn.STDEV.P(Table2[6M Return vs Nifty])</f>
        <v>0.75484762689751461</v>
      </c>
      <c r="M242">
        <v>-3.10399397383891</v>
      </c>
      <c r="N242">
        <f>(Table2[[#This Row],[1W Return vs Nifty]]-AVERAGE(Table2[1W Return vs Nifty]))/_xlfn.STDEV.P(Table2[1W Return vs Nifty])</f>
        <v>-0.10276642220149204</v>
      </c>
      <c r="O242">
        <v>954.39</v>
      </c>
      <c r="P242">
        <v>925.27999172611396</v>
      </c>
      <c r="Q242">
        <v>772.48219155489005</v>
      </c>
      <c r="R242">
        <v>43.509989918282997</v>
      </c>
      <c r="S242" s="1">
        <f>(Table2[[#This Row],[Close Price]]-Table2[[#This Row],[20D EMA]])/Table2[[#This Row],[20D EMA]]</f>
        <v>-4.3158457234463835E-2</v>
      </c>
      <c r="T242" s="1">
        <f>(Table2[[#This Row],[Close Price]]-Table2[[#This Row],[50D EMA]])/Table2[[#This Row],[50D EMA]]</f>
        <v>-1.3055498696755171E-2</v>
      </c>
      <c r="U242" s="1">
        <f>(Table2[[#This Row],[Close Price]]-Table2[[#This Row],[200D EMA]])/Table2[[#This Row],[200D EMA]]</f>
        <v>0.1821631747417585</v>
      </c>
      <c r="V242">
        <v>0.56013577675121595</v>
      </c>
      <c r="W242">
        <v>907.95</v>
      </c>
      <c r="X242">
        <v>932.5</v>
      </c>
      <c r="Y242">
        <v>907.95</v>
      </c>
      <c r="Z242">
        <v>955.3</v>
      </c>
      <c r="AA242">
        <v>907.95</v>
      </c>
      <c r="AB242">
        <v>1036.25</v>
      </c>
      <c r="AC242" s="1">
        <f>(Table2[[#This Row],[Close Price]]/Table2[[#This Row],[Day Low]])-1</f>
        <v>5.7822567321990093E-3</v>
      </c>
      <c r="AD242" s="1">
        <f>(Table2[[#This Row],[Day High]]/Table2[[#This Row],[Close Price]])-1</f>
        <v>2.113447218572051E-2</v>
      </c>
      <c r="AE242" s="1">
        <f>(Table2[[#This Row],[Close Price]]/Table2[[#This Row],[Current Week Low]])-1</f>
        <v>5.7822567321990093E-3</v>
      </c>
      <c r="AF242" s="1">
        <f>(Table2[[#This Row],[Current Week High]]/Table2[[#This Row],[Close Price]])-1</f>
        <v>4.6101620674551036E-2</v>
      </c>
      <c r="AG242" s="1">
        <f>(Table2[[#This Row],[Close Price]]/Table2[[#This Row],[Current Month Low]])-1</f>
        <v>5.7822567321990093E-3</v>
      </c>
      <c r="AH242" s="1">
        <f>(Table2[[#This Row],[Current Month High]]/Table2[[#This Row],[Close Price]])-1</f>
        <v>0.13474594831362241</v>
      </c>
      <c r="AI242">
        <v>13.8852387209811</v>
      </c>
      <c r="AJ242">
        <v>76.157407407407405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0.24</v>
      </c>
      <c r="AM242" t="s">
        <v>3170</v>
      </c>
      <c r="AN242">
        <v>-5.87</v>
      </c>
      <c r="AO242" t="s">
        <v>3169</v>
      </c>
      <c r="AQ242">
        <f>(Table2[[#This Row],[Sharpe Ratio]]-AVERAGE(Table2[Sharpe Ratio]))/_xlfn.STDEV.P(Table2[Sharpe Ratio])</f>
        <v>-0.67738960752822819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0.31057615432027319</v>
      </c>
      <c r="AS242">
        <f>_xlfn.RANK.AVG(Table2[[#This Row],[1Y Return vs Nifty Z-Score]],Table2[1Y Return vs Nifty Z-Score])</f>
        <v>166</v>
      </c>
      <c r="AT242">
        <f>_xlfn.RANK.AVG(Table2[[#This Row],[6M Return vs Nifty Z-Score]],Table2[6M Return vs Nifty Z-Score])</f>
        <v>127</v>
      </c>
      <c r="AU242">
        <f>_xlfn.RANK.AVG(Table2[[#This Row],[Sharpe Ratio Z-Score]],Table2[Sharpe Ratio Z-Score])</f>
        <v>541</v>
      </c>
      <c r="AV242">
        <f>(Table2[[#This Row],[Rank 1Y]]+Table2[[#This Row],[Rank 6M]]+Table2[[#This Row],[Rank Sharpe]])/3</f>
        <v>278</v>
      </c>
    </row>
    <row r="243" spans="1:48" hidden="1" x14ac:dyDescent="0.3">
      <c r="A243" t="s">
        <v>994</v>
      </c>
      <c r="B243" t="s">
        <v>995</v>
      </c>
      <c r="C243" t="s">
        <v>3125</v>
      </c>
      <c r="D243" t="s">
        <v>996</v>
      </c>
      <c r="E243">
        <v>13984.133292675</v>
      </c>
      <c r="F243">
        <v>727.35</v>
      </c>
      <c r="G243">
        <v>27.661356669274799</v>
      </c>
      <c r="H243">
        <f>(Table2[[#This Row],[1Y Return vs Nifty]]-AVERAGE(Table2[1Y Return vs Nifty]))/_xlfn.STDEV.P(Table2[1Y Return vs Nifty])</f>
        <v>0.28951041534563832</v>
      </c>
      <c r="I243">
        <v>-4.1969883769951197</v>
      </c>
      <c r="J243">
        <f>(Table2[[#This Row],[1M Return vs Nifty]]-AVERAGE(Table2[1M Return vs Nifty]))/_xlfn.STDEV.P(Table2[1M Return vs Nifty])</f>
        <v>3.7087923744703211E-2</v>
      </c>
      <c r="K243">
        <v>26.139020839946699</v>
      </c>
      <c r="L243">
        <f>(Table2[[#This Row],[6M Return vs Nifty]]-AVERAGE(Table2[6M Return vs Nifty]))/_xlfn.STDEV.P(Table2[6M Return vs Nifty])</f>
        <v>0.83964185715232631</v>
      </c>
      <c r="M243">
        <v>-2.8470472301713099</v>
      </c>
      <c r="N243">
        <f>(Table2[[#This Row],[1W Return vs Nifty]]-AVERAGE(Table2[1W Return vs Nifty]))/_xlfn.STDEV.P(Table2[1W Return vs Nifty])</f>
        <v>-4.0554549479317949E-2</v>
      </c>
      <c r="O243">
        <v>729.58</v>
      </c>
      <c r="P243">
        <v>744.79818970573501</v>
      </c>
      <c r="Q243">
        <v>684.15175236406196</v>
      </c>
      <c r="R243">
        <v>51.010821380636898</v>
      </c>
      <c r="S243" s="1">
        <f>(Table2[[#This Row],[Close Price]]-Table2[[#This Row],[20D EMA]])/Table2[[#This Row],[20D EMA]]</f>
        <v>-3.0565530853367937E-3</v>
      </c>
      <c r="T243" s="1">
        <f>(Table2[[#This Row],[Close Price]]-Table2[[#This Row],[50D EMA]])/Table2[[#This Row],[50D EMA]]</f>
        <v>-2.3426734848306568E-2</v>
      </c>
      <c r="U243" s="1">
        <f>(Table2[[#This Row],[Close Price]]-Table2[[#This Row],[200D EMA]])/Table2[[#This Row],[200D EMA]]</f>
        <v>6.3141324255427331E-2</v>
      </c>
      <c r="V243">
        <v>0.31575513108929598</v>
      </c>
      <c r="W243">
        <v>712</v>
      </c>
      <c r="X243">
        <v>730</v>
      </c>
      <c r="Y243">
        <v>706</v>
      </c>
      <c r="Z243">
        <v>743.7</v>
      </c>
      <c r="AA243">
        <v>689</v>
      </c>
      <c r="AB243">
        <v>748.3</v>
      </c>
      <c r="AC243" s="1">
        <f>(Table2[[#This Row],[Close Price]]/Table2[[#This Row],[Day Low]])-1</f>
        <v>2.1558988764045051E-2</v>
      </c>
      <c r="AD243" s="1">
        <f>(Table2[[#This Row],[Day High]]/Table2[[#This Row],[Close Price]])-1</f>
        <v>3.6433628926926254E-3</v>
      </c>
      <c r="AE243" s="1">
        <f>(Table2[[#This Row],[Close Price]]/Table2[[#This Row],[Current Week Low]])-1</f>
        <v>3.0240793201133265E-2</v>
      </c>
      <c r="AF243" s="1">
        <f>(Table2[[#This Row],[Current Week High]]/Table2[[#This Row],[Close Price]])-1</f>
        <v>2.2478861620952806E-2</v>
      </c>
      <c r="AG243" s="1">
        <f>(Table2[[#This Row],[Close Price]]/Table2[[#This Row],[Current Month Low]])-1</f>
        <v>5.5660377358490498E-2</v>
      </c>
      <c r="AH243" s="1">
        <f>(Table2[[#This Row],[Current Month High]]/Table2[[#This Row],[Close Price]])-1</f>
        <v>2.8803189661098516E-2</v>
      </c>
      <c r="AI243">
        <v>20.533443321646999</v>
      </c>
      <c r="AJ243">
        <v>52.7885726289255</v>
      </c>
      <c r="AK243" t="str">
        <f>IF(AND(Table2[[#This Row],[20D EMA]]&gt;Table2[[#This Row],[50D EMA]],Table2[[#This Row],[50D EMA]]&gt;Table2[[#This Row],[200D EMA]]),"Uptrend","Downtrend/NoTrend")</f>
        <v>Downtrend/NoTrend</v>
      </c>
      <c r="AL243">
        <v>-0.02</v>
      </c>
      <c r="AM243" t="s">
        <v>3169</v>
      </c>
      <c r="AN243">
        <v>1.27</v>
      </c>
      <c r="AO243" t="s">
        <v>3170</v>
      </c>
      <c r="AP243">
        <v>4.4464619747099999E-3</v>
      </c>
      <c r="AQ243">
        <f>(Table2[[#This Row],[Sharpe Ratio]]-AVERAGE(Table2[Sharpe Ratio]))/_xlfn.STDEV.P(Table2[Sharpe Ratio])</f>
        <v>-0.62546583208283002</v>
      </c>
      <c r="AR2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3">
        <f>_xlfn.RANK.AVG(Table2[[#This Row],[1Y Return vs Nifty Z-Score]],Table2[1Y Return vs Nifty Z-Score])</f>
        <v>220</v>
      </c>
      <c r="AT243">
        <f>_xlfn.RANK.AVG(Table2[[#This Row],[6M Return vs Nifty Z-Score]],Table2[6M Return vs Nifty Z-Score])</f>
        <v>112</v>
      </c>
      <c r="AU243">
        <f>_xlfn.RANK.AVG(Table2[[#This Row],[Sharpe Ratio Z-Score]],Table2[Sharpe Ratio Z-Score])</f>
        <v>505</v>
      </c>
      <c r="AV243">
        <f>(Table2[[#This Row],[Rank 1Y]]+Table2[[#This Row],[Rank 6M]]+Table2[[#This Row],[Rank Sharpe]])/3</f>
        <v>279</v>
      </c>
    </row>
    <row r="244" spans="1:48" hidden="1" x14ac:dyDescent="0.3">
      <c r="A244" t="s">
        <v>353</v>
      </c>
      <c r="B244" t="s">
        <v>354</v>
      </c>
      <c r="C244" t="s">
        <v>3123</v>
      </c>
      <c r="D244" t="s">
        <v>43</v>
      </c>
      <c r="E244">
        <v>66465.444000000003</v>
      </c>
      <c r="F244">
        <v>378.85</v>
      </c>
      <c r="G244">
        <v>20.269753413947001</v>
      </c>
      <c r="H244">
        <f>(Table2[[#This Row],[1Y Return vs Nifty]]-AVERAGE(Table2[1Y Return vs Nifty]))/_xlfn.STDEV.P(Table2[1Y Return vs Nifty])</f>
        <v>0.14166962105964201</v>
      </c>
      <c r="I244">
        <v>-1.37123059512847</v>
      </c>
      <c r="J244">
        <f>(Table2[[#This Row],[1M Return vs Nifty]]-AVERAGE(Table2[1M Return vs Nifty]))/_xlfn.STDEV.P(Table2[1M Return vs Nifty])</f>
        <v>0.31632972212576377</v>
      </c>
      <c r="K244">
        <v>-5.9132302231278304</v>
      </c>
      <c r="L244">
        <f>(Table2[[#This Row],[6M Return vs Nifty]]-AVERAGE(Table2[6M Return vs Nifty]))/_xlfn.STDEV.P(Table2[6M Return vs Nifty])</f>
        <v>-0.23065011293224297</v>
      </c>
      <c r="M244">
        <v>0.72552619007116903</v>
      </c>
      <c r="N244">
        <f>(Table2[[#This Row],[1W Return vs Nifty]]-AVERAGE(Table2[1W Return vs Nifty]))/_xlfn.STDEV.P(Table2[1W Return vs Nifty])</f>
        <v>0.82443591406308081</v>
      </c>
      <c r="O244">
        <v>368.89</v>
      </c>
      <c r="P244">
        <v>376.73984600561602</v>
      </c>
      <c r="Q244">
        <v>361.31593687033899</v>
      </c>
      <c r="R244">
        <v>60.821656723143903</v>
      </c>
      <c r="S244" s="1">
        <f>(Table2[[#This Row],[Close Price]]-Table2[[#This Row],[20D EMA]])/Table2[[#This Row],[20D EMA]]</f>
        <v>2.6999918674943849E-2</v>
      </c>
      <c r="T244" s="1">
        <f>(Table2[[#This Row],[Close Price]]-Table2[[#This Row],[50D EMA]])/Table2[[#This Row],[50D EMA]]</f>
        <v>5.6010905582643119E-3</v>
      </c>
      <c r="U244" s="1">
        <f>(Table2[[#This Row],[Close Price]]-Table2[[#This Row],[200D EMA]])/Table2[[#This Row],[200D EMA]]</f>
        <v>4.8528341377737982E-2</v>
      </c>
      <c r="V244">
        <v>0.50164036113912602</v>
      </c>
      <c r="W244">
        <v>365.05</v>
      </c>
      <c r="X244">
        <v>379.85</v>
      </c>
      <c r="Y244">
        <v>352.2</v>
      </c>
      <c r="Z244">
        <v>379.85</v>
      </c>
      <c r="AA244">
        <v>348</v>
      </c>
      <c r="AB244">
        <v>386.8</v>
      </c>
      <c r="AC244" s="1">
        <f>(Table2[[#This Row],[Close Price]]/Table2[[#This Row],[Day Low]])-1</f>
        <v>3.7803040679359023E-2</v>
      </c>
      <c r="AD244" s="1">
        <f>(Table2[[#This Row],[Day High]]/Table2[[#This Row],[Close Price]])-1</f>
        <v>2.6395671109937791E-3</v>
      </c>
      <c r="AE244" s="1">
        <f>(Table2[[#This Row],[Close Price]]/Table2[[#This Row],[Current Week Low]])-1</f>
        <v>7.566723452583779E-2</v>
      </c>
      <c r="AF244" s="1">
        <f>(Table2[[#This Row],[Current Week High]]/Table2[[#This Row],[Close Price]])-1</f>
        <v>2.6395671109937791E-3</v>
      </c>
      <c r="AG244" s="1">
        <f>(Table2[[#This Row],[Close Price]]/Table2[[#This Row],[Current Month Low]])-1</f>
        <v>8.864942528735642E-2</v>
      </c>
      <c r="AH244" s="1">
        <f>(Table2[[#This Row],[Current Month High]]/Table2[[#This Row],[Close Price]])-1</f>
        <v>2.0984558532400666E-2</v>
      </c>
      <c r="AI244">
        <v>23.4789494522898</v>
      </c>
      <c r="AJ244">
        <v>44.461391801715898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-0.09</v>
      </c>
      <c r="AM244" t="s">
        <v>3169</v>
      </c>
      <c r="AN244">
        <v>4.29</v>
      </c>
      <c r="AO244" t="s">
        <v>3170</v>
      </c>
      <c r="AP244">
        <v>0.113064915668178</v>
      </c>
      <c r="AQ244">
        <f>(Table2[[#This Row],[Sharpe Ratio]]-AVERAGE(Table2[Sharpe Ratio]))/_xlfn.STDEV.P(Table2[Sharpe Ratio])</f>
        <v>0.64293143092847627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4">
        <f>_xlfn.RANK.AVG(Table2[[#This Row],[1Y Return vs Nifty Z-Score]],Table2[1Y Return vs Nifty Z-Score])</f>
        <v>263</v>
      </c>
      <c r="AT244">
        <f>_xlfn.RANK.AVG(Table2[[#This Row],[6M Return vs Nifty Z-Score]],Table2[6M Return vs Nifty Z-Score])</f>
        <v>389</v>
      </c>
      <c r="AU244">
        <f>_xlfn.RANK.AVG(Table2[[#This Row],[Sharpe Ratio Z-Score]],Table2[Sharpe Ratio Z-Score])</f>
        <v>188</v>
      </c>
      <c r="AV244">
        <f>(Table2[[#This Row],[Rank 1Y]]+Table2[[#This Row],[Rank 6M]]+Table2[[#This Row],[Rank Sharpe]])/3</f>
        <v>280</v>
      </c>
    </row>
    <row r="245" spans="1:48" hidden="1" x14ac:dyDescent="0.3">
      <c r="A245" t="s">
        <v>1693</v>
      </c>
      <c r="B245" t="s">
        <v>1694</v>
      </c>
      <c r="C245" t="s">
        <v>3131</v>
      </c>
      <c r="D245" t="s">
        <v>270</v>
      </c>
      <c r="E245">
        <v>4992.9260745000001</v>
      </c>
      <c r="F245">
        <v>1836.25</v>
      </c>
      <c r="G245">
        <v>33.628772661587703</v>
      </c>
      <c r="H245">
        <f>(Table2[[#This Row],[1Y Return vs Nifty]]-AVERAGE(Table2[1Y Return vs Nifty]))/_xlfn.STDEV.P(Table2[1Y Return vs Nifty])</f>
        <v>0.40886578246475358</v>
      </c>
      <c r="I245">
        <v>-25.769983586627699</v>
      </c>
      <c r="J245">
        <f>(Table2[[#This Row],[1M Return vs Nifty]]-AVERAGE(Table2[1M Return vs Nifty]))/_xlfn.STDEV.P(Table2[1M Return vs Nifty])</f>
        <v>-2.0947586263953428</v>
      </c>
      <c r="K245">
        <v>44.311679301745002</v>
      </c>
      <c r="L245">
        <f>(Table2[[#This Row],[6M Return vs Nifty]]-AVERAGE(Table2[6M Return vs Nifty]))/_xlfn.STDEV.P(Table2[6M Return vs Nifty])</f>
        <v>1.4464650842784657</v>
      </c>
      <c r="M245">
        <v>-7.85311578739379</v>
      </c>
      <c r="N245">
        <f>(Table2[[#This Row],[1W Return vs Nifty]]-AVERAGE(Table2[1W Return vs Nifty]))/_xlfn.STDEV.P(Table2[1W Return vs Nifty])</f>
        <v>-1.2526224491344073</v>
      </c>
      <c r="O245">
        <v>1997.79</v>
      </c>
      <c r="P245">
        <v>2086.0545162520202</v>
      </c>
      <c r="Q245">
        <v>1809.4660334486</v>
      </c>
      <c r="R245">
        <v>28.1222776734223</v>
      </c>
      <c r="S245" s="1">
        <f>(Table2[[#This Row],[Close Price]]-Table2[[#This Row],[20D EMA]])/Table2[[#This Row],[20D EMA]]</f>
        <v>-8.0859349581287307E-2</v>
      </c>
      <c r="T245" s="1">
        <f>(Table2[[#This Row],[Close Price]]-Table2[[#This Row],[50D EMA]])/Table2[[#This Row],[50D EMA]]</f>
        <v>-0.11974975452743195</v>
      </c>
      <c r="U245" s="1">
        <f>(Table2[[#This Row],[Close Price]]-Table2[[#This Row],[200D EMA]])/Table2[[#This Row],[200D EMA]]</f>
        <v>1.4802138341526834E-2</v>
      </c>
      <c r="V245">
        <v>0.38251440083545002</v>
      </c>
      <c r="W245">
        <v>1819</v>
      </c>
      <c r="X245">
        <v>1865.95</v>
      </c>
      <c r="Y245">
        <v>1819</v>
      </c>
      <c r="Z245">
        <v>1961.95</v>
      </c>
      <c r="AA245">
        <v>1819</v>
      </c>
      <c r="AB245">
        <v>2089</v>
      </c>
      <c r="AC245" s="1">
        <f>(Table2[[#This Row],[Close Price]]/Table2[[#This Row],[Day Low]])-1</f>
        <v>9.4832325453546584E-3</v>
      </c>
      <c r="AD245" s="1">
        <f>(Table2[[#This Row],[Day High]]/Table2[[#This Row],[Close Price]])-1</f>
        <v>1.6174268209666387E-2</v>
      </c>
      <c r="AE245" s="1">
        <f>(Table2[[#This Row],[Close Price]]/Table2[[#This Row],[Current Week Low]])-1</f>
        <v>9.4832325453546584E-3</v>
      </c>
      <c r="AF245" s="1">
        <f>(Table2[[#This Row],[Current Week High]]/Table2[[#This Row],[Close Price]])-1</f>
        <v>6.8454731109598432E-2</v>
      </c>
      <c r="AG245" s="1">
        <f>(Table2[[#This Row],[Close Price]]/Table2[[#This Row],[Current Month Low]])-1</f>
        <v>9.4832325453546584E-3</v>
      </c>
      <c r="AH245" s="1">
        <f>(Table2[[#This Row],[Current Month High]]/Table2[[#This Row],[Close Price]])-1</f>
        <v>0.13764465622872701</v>
      </c>
      <c r="AI245">
        <v>42.687542545949597</v>
      </c>
      <c r="AJ245">
        <v>93.015188942029695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-0.1</v>
      </c>
      <c r="AM245" t="s">
        <v>3169</v>
      </c>
      <c r="AN245">
        <v>-5.14</v>
      </c>
      <c r="AO245" t="s">
        <v>3169</v>
      </c>
      <c r="AP245">
        <v>-1.2247244135982001E-2</v>
      </c>
      <c r="AQ245">
        <f>(Table2[[#This Row],[Sharpe Ratio]]-AVERAGE(Table2[Sharpe Ratio]))/_xlfn.STDEV.P(Table2[Sharpe Ratio])</f>
        <v>-0.820407395144229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192</v>
      </c>
      <c r="AT245">
        <f>_xlfn.RANK.AVG(Table2[[#This Row],[6M Return vs Nifty Z-Score]],Table2[6M Return vs Nifty Z-Score])</f>
        <v>56</v>
      </c>
      <c r="AU245">
        <f>_xlfn.RANK.AVG(Table2[[#This Row],[Sharpe Ratio Z-Score]],Table2[Sharpe Ratio Z-Score])</f>
        <v>593</v>
      </c>
      <c r="AV245">
        <f>(Table2[[#This Row],[Rank 1Y]]+Table2[[#This Row],[Rank 6M]]+Table2[[#This Row],[Rank Sharpe]])/3</f>
        <v>280.33333333333331</v>
      </c>
    </row>
    <row r="246" spans="1:48" hidden="1" x14ac:dyDescent="0.3">
      <c r="A246" t="s">
        <v>430</v>
      </c>
      <c r="B246" t="s">
        <v>431</v>
      </c>
      <c r="C246" t="s">
        <v>3132</v>
      </c>
      <c r="D246" t="s">
        <v>273</v>
      </c>
      <c r="E246">
        <v>50558.0550009</v>
      </c>
      <c r="F246">
        <v>4488.7</v>
      </c>
      <c r="G246">
        <v>51.128360943529501</v>
      </c>
      <c r="H246">
        <f>(Table2[[#This Row],[1Y Return vs Nifty]]-AVERAGE(Table2[1Y Return vs Nifty]))/_xlfn.STDEV.P(Table2[1Y Return vs Nifty])</f>
        <v>0.75887821439762193</v>
      </c>
      <c r="I246">
        <v>-12.512778109921101</v>
      </c>
      <c r="J246">
        <f>(Table2[[#This Row],[1M Return vs Nifty]]-AVERAGE(Table2[1M Return vs Nifty]))/_xlfn.STDEV.P(Table2[1M Return vs Nifty])</f>
        <v>-0.78467963711362976</v>
      </c>
      <c r="K246">
        <v>-16.5897177130371</v>
      </c>
      <c r="L246">
        <f>(Table2[[#This Row],[6M Return vs Nifty]]-AVERAGE(Table2[6M Return vs Nifty]))/_xlfn.STDEV.P(Table2[6M Return vs Nifty])</f>
        <v>-0.58716044996509376</v>
      </c>
      <c r="M246">
        <v>-15.9298503659113</v>
      </c>
      <c r="N246">
        <f>(Table2[[#This Row],[1W Return vs Nifty]]-AVERAGE(Table2[1W Return vs Nifty]))/_xlfn.STDEV.P(Table2[1W Return vs Nifty])</f>
        <v>-3.2081591352094567</v>
      </c>
      <c r="O246">
        <v>4908.01</v>
      </c>
      <c r="P246">
        <v>4956.7258902262802</v>
      </c>
      <c r="Q246">
        <v>4544.7406294654002</v>
      </c>
      <c r="R246">
        <v>29.612943929152799</v>
      </c>
      <c r="S246" s="1">
        <f>(Table2[[#This Row],[Close Price]]-Table2[[#This Row],[20D EMA]])/Table2[[#This Row],[20D EMA]]</f>
        <v>-8.5433811259553336E-2</v>
      </c>
      <c r="T246" s="1">
        <f>(Table2[[#This Row],[Close Price]]-Table2[[#This Row],[50D EMA]])/Table2[[#This Row],[50D EMA]]</f>
        <v>-9.4422386993224361E-2</v>
      </c>
      <c r="U246" s="1">
        <f>(Table2[[#This Row],[Close Price]]-Table2[[#This Row],[200D EMA]])/Table2[[#This Row],[200D EMA]]</f>
        <v>-1.2330875188358643E-2</v>
      </c>
      <c r="V246">
        <v>1.0638999216449101</v>
      </c>
      <c r="W246">
        <v>4329</v>
      </c>
      <c r="X246">
        <v>4535</v>
      </c>
      <c r="Y246">
        <v>4311.1499999999996</v>
      </c>
      <c r="Z246">
        <v>5165.7</v>
      </c>
      <c r="AA246">
        <v>4311.1499999999996</v>
      </c>
      <c r="AB246">
        <v>5355</v>
      </c>
      <c r="AC246" s="1">
        <f>(Table2[[#This Row],[Close Price]]/Table2[[#This Row],[Day Low]])-1</f>
        <v>3.6890736890736742E-2</v>
      </c>
      <c r="AD246" s="1">
        <f>(Table2[[#This Row],[Day High]]/Table2[[#This Row],[Close Price]])-1</f>
        <v>1.0314790473856528E-2</v>
      </c>
      <c r="AE246" s="1">
        <f>(Table2[[#This Row],[Close Price]]/Table2[[#This Row],[Current Week Low]])-1</f>
        <v>4.1183906846201213E-2</v>
      </c>
      <c r="AF246" s="1">
        <f>(Table2[[#This Row],[Current Week High]]/Table2[[#This Row],[Close Price]])-1</f>
        <v>0.15082317820304314</v>
      </c>
      <c r="AG246" s="1">
        <f>(Table2[[#This Row],[Close Price]]/Table2[[#This Row],[Current Month Low]])-1</f>
        <v>4.1183906846201213E-2</v>
      </c>
      <c r="AH246" s="1">
        <f>(Table2[[#This Row],[Current Month High]]/Table2[[#This Row],[Close Price]])-1</f>
        <v>0.19299574487045246</v>
      </c>
      <c r="AI246">
        <v>30.1033706863902</v>
      </c>
      <c r="AJ246">
        <v>79.530046995300395</v>
      </c>
      <c r="AK246" t="str">
        <f>IF(AND(Table2[[#This Row],[20D EMA]]&gt;Table2[[#This Row],[50D EMA]],Table2[[#This Row],[50D EMA]]&gt;Table2[[#This Row],[200D EMA]]),"Uptrend","Downtrend/NoTrend")</f>
        <v>Downtrend/NoTrend</v>
      </c>
      <c r="AL246">
        <v>0.12</v>
      </c>
      <c r="AM246" t="s">
        <v>3170</v>
      </c>
      <c r="AN246">
        <v>-9.36</v>
      </c>
      <c r="AO246" t="s">
        <v>3169</v>
      </c>
      <c r="AP246">
        <v>0.109328463405308</v>
      </c>
      <c r="AQ246">
        <f>(Table2[[#This Row],[Sharpe Ratio]]-AVERAGE(Table2[Sharpe Ratio]))/_xlfn.STDEV.P(Table2[Sharpe Ratio])</f>
        <v>0.59929882834170489</v>
      </c>
      <c r="AR2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6">
        <f>_xlfn.RANK.AVG(Table2[[#This Row],[1Y Return vs Nifty Z-Score]],Table2[1Y Return vs Nifty Z-Score])</f>
        <v>119</v>
      </c>
      <c r="AT246">
        <f>_xlfn.RANK.AVG(Table2[[#This Row],[6M Return vs Nifty Z-Score]],Table2[6M Return vs Nifty Z-Score])</f>
        <v>522</v>
      </c>
      <c r="AU246">
        <f>_xlfn.RANK.AVG(Table2[[#This Row],[Sharpe Ratio Z-Score]],Table2[Sharpe Ratio Z-Score])</f>
        <v>201</v>
      </c>
      <c r="AV246">
        <f>(Table2[[#This Row],[Rank 1Y]]+Table2[[#This Row],[Rank 6M]]+Table2[[#This Row],[Rank Sharpe]])/3</f>
        <v>280.66666666666669</v>
      </c>
    </row>
    <row r="247" spans="1:48" x14ac:dyDescent="0.3">
      <c r="A247" t="s">
        <v>1173</v>
      </c>
      <c r="B247" t="s">
        <v>1174</v>
      </c>
      <c r="C247" t="s">
        <v>3127</v>
      </c>
      <c r="D247" t="s">
        <v>248</v>
      </c>
      <c r="E247">
        <v>9972.2641160900002</v>
      </c>
      <c r="F247">
        <v>1542.1</v>
      </c>
      <c r="G247">
        <v>30.9756961220608</v>
      </c>
      <c r="H247">
        <f>(Table2[[#This Row],[1Y Return vs Nifty]]-AVERAGE(Table2[1Y Return vs Nifty]))/_xlfn.STDEV.P(Table2[1Y Return vs Nifty])</f>
        <v>0.35580111849993895</v>
      </c>
      <c r="I247">
        <v>16.284487510254699</v>
      </c>
      <c r="J247">
        <f>(Table2[[#This Row],[1M Return vs Nifty]]-AVERAGE(Table2[1M Return vs Nifty]))/_xlfn.STDEV.P(Table2[1M Return vs Nifty])</f>
        <v>2.0610703743834486</v>
      </c>
      <c r="K247">
        <v>28.863111087625299</v>
      </c>
      <c r="L247">
        <f>(Table2[[#This Row],[6M Return vs Nifty]]-AVERAGE(Table2[6M Return vs Nifty]))/_xlfn.STDEV.P(Table2[6M Return vs Nifty])</f>
        <v>0.93060495088757245</v>
      </c>
      <c r="M247">
        <v>2.52694545754259</v>
      </c>
      <c r="N247">
        <f>(Table2[[#This Row],[1W Return vs Nifty]]-AVERAGE(Table2[1W Return vs Nifty]))/_xlfn.STDEV.P(Table2[1W Return vs Nifty])</f>
        <v>1.260595036329224</v>
      </c>
      <c r="O247">
        <v>1444.35</v>
      </c>
      <c r="P247">
        <v>1394.3577421651901</v>
      </c>
      <c r="Q247">
        <v>1287.9543561262001</v>
      </c>
      <c r="R247">
        <v>67.453031695281396</v>
      </c>
      <c r="S247" s="1">
        <f>(Table2[[#This Row],[Close Price]]-Table2[[#This Row],[20D EMA]])/Table2[[#This Row],[20D EMA]]</f>
        <v>6.7677501990514768E-2</v>
      </c>
      <c r="T247" s="1">
        <f>(Table2[[#This Row],[Close Price]]-Table2[[#This Row],[50D EMA]])/Table2[[#This Row],[50D EMA]]</f>
        <v>0.10595721124292846</v>
      </c>
      <c r="U247" s="1">
        <f>(Table2[[#This Row],[Close Price]]-Table2[[#This Row],[200D EMA]])/Table2[[#This Row],[200D EMA]]</f>
        <v>0.19732503924921496</v>
      </c>
      <c r="V247">
        <v>1.14224265163104</v>
      </c>
      <c r="W247">
        <v>1493</v>
      </c>
      <c r="X247">
        <v>1556.55</v>
      </c>
      <c r="Y247">
        <v>1466.95</v>
      </c>
      <c r="Z247">
        <v>1582.95</v>
      </c>
      <c r="AA247">
        <v>1341.6</v>
      </c>
      <c r="AB247">
        <v>1582.95</v>
      </c>
      <c r="AC247" s="1">
        <f>(Table2[[#This Row],[Close Price]]/Table2[[#This Row],[Day Low]])-1</f>
        <v>3.2886805090421856E-2</v>
      </c>
      <c r="AD247" s="1">
        <f>(Table2[[#This Row],[Day High]]/Table2[[#This Row],[Close Price]])-1</f>
        <v>9.3703391479151854E-3</v>
      </c>
      <c r="AE247" s="1">
        <f>(Table2[[#This Row],[Close Price]]/Table2[[#This Row],[Current Week Low]])-1</f>
        <v>5.1228739902518639E-2</v>
      </c>
      <c r="AF247" s="1">
        <f>(Table2[[#This Row],[Current Week High]]/Table2[[#This Row],[Close Price]])-1</f>
        <v>2.6489851501199757E-2</v>
      </c>
      <c r="AG247" s="1">
        <f>(Table2[[#This Row],[Close Price]]/Table2[[#This Row],[Current Month Low]])-1</f>
        <v>0.14944841979725698</v>
      </c>
      <c r="AH247" s="1">
        <f>(Table2[[#This Row],[Current Month High]]/Table2[[#This Row],[Close Price]])-1</f>
        <v>2.6489851501199757E-2</v>
      </c>
      <c r="AI247">
        <v>7.2530964269502602</v>
      </c>
      <c r="AJ247">
        <v>53.902195608782399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0.17</v>
      </c>
      <c r="AM247" t="s">
        <v>3170</v>
      </c>
      <c r="AN247">
        <v>10.36</v>
      </c>
      <c r="AO247" t="s">
        <v>3170</v>
      </c>
      <c r="AQ247">
        <f>(Table2[[#This Row],[Sharpe Ratio]]-AVERAGE(Table2[Sharpe Ratio]))/_xlfn.STDEV.P(Table2[Sharpe Ratio])</f>
        <v>-0.67738960752822819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3.9306818725719559</v>
      </c>
      <c r="AS247">
        <f>_xlfn.RANK.AVG(Table2[[#This Row],[1Y Return vs Nifty Z-Score]],Table2[1Y Return vs Nifty Z-Score])</f>
        <v>200</v>
      </c>
      <c r="AT247">
        <f>_xlfn.RANK.AVG(Table2[[#This Row],[6M Return vs Nifty Z-Score]],Table2[6M Return vs Nifty Z-Score])</f>
        <v>101</v>
      </c>
      <c r="AU247">
        <f>_xlfn.RANK.AVG(Table2[[#This Row],[Sharpe Ratio Z-Score]],Table2[Sharpe Ratio Z-Score])</f>
        <v>541</v>
      </c>
      <c r="AV247">
        <f>(Table2[[#This Row],[Rank 1Y]]+Table2[[#This Row],[Rank 6M]]+Table2[[#This Row],[Rank Sharpe]])/3</f>
        <v>280.66666666666669</v>
      </c>
    </row>
    <row r="248" spans="1:48" hidden="1" x14ac:dyDescent="0.3">
      <c r="A248" t="s">
        <v>819</v>
      </c>
      <c r="B248" t="s">
        <v>820</v>
      </c>
      <c r="C248" t="s">
        <v>3136</v>
      </c>
      <c r="D248" t="s">
        <v>134</v>
      </c>
      <c r="E248">
        <v>18244.487689220001</v>
      </c>
      <c r="F248">
        <v>1629.3</v>
      </c>
      <c r="G248">
        <v>71.172635153339996</v>
      </c>
      <c r="H248">
        <f>(Table2[[#This Row],[1Y Return vs Nifty]]-AVERAGE(Table2[1Y Return vs Nifty]))/_xlfn.STDEV.P(Table2[1Y Return vs Nifty])</f>
        <v>1.1597873700572865</v>
      </c>
      <c r="I248">
        <v>-8.7524851715350298</v>
      </c>
      <c r="J248">
        <f>(Table2[[#This Row],[1M Return vs Nifty]]-AVERAGE(Table2[1M Return vs Nifty]))/_xlfn.STDEV.P(Table2[1M Return vs Nifty])</f>
        <v>-0.4130869375224796</v>
      </c>
      <c r="K248">
        <v>-12.8549586320513</v>
      </c>
      <c r="L248">
        <f>(Table2[[#This Row],[6M Return vs Nifty]]-AVERAGE(Table2[6M Return vs Nifty]))/_xlfn.STDEV.P(Table2[6M Return vs Nifty])</f>
        <v>-0.46244900156437424</v>
      </c>
      <c r="M248">
        <v>-7.2304555793826504</v>
      </c>
      <c r="N248">
        <f>(Table2[[#This Row],[1W Return vs Nifty]]-AVERAGE(Table2[1W Return vs Nifty]))/_xlfn.STDEV.P(Table2[1W Return vs Nifty])</f>
        <v>-1.1018641361196935</v>
      </c>
      <c r="O248">
        <v>1600.01</v>
      </c>
      <c r="P248">
        <v>1672.43633534639</v>
      </c>
      <c r="Q248">
        <v>1604.12775634749</v>
      </c>
      <c r="R248">
        <v>59.928858115956899</v>
      </c>
      <c r="S248" s="1">
        <f>(Table2[[#This Row],[Close Price]]-Table2[[#This Row],[20D EMA]])/Table2[[#This Row],[20D EMA]]</f>
        <v>1.8306135586652561E-2</v>
      </c>
      <c r="T248" s="1">
        <f>(Table2[[#This Row],[Close Price]]-Table2[[#This Row],[50D EMA]])/Table2[[#This Row],[50D EMA]]</f>
        <v>-2.5792512656367155E-2</v>
      </c>
      <c r="U248" s="1">
        <f>(Table2[[#This Row],[Close Price]]-Table2[[#This Row],[200D EMA]])/Table2[[#This Row],[200D EMA]]</f>
        <v>1.5692168876764348E-2</v>
      </c>
      <c r="V248">
        <v>1.11754906281498</v>
      </c>
      <c r="W248">
        <v>1526.6</v>
      </c>
      <c r="X248">
        <v>1644.9</v>
      </c>
      <c r="Y248">
        <v>1503.1</v>
      </c>
      <c r="Z248">
        <v>1644.9</v>
      </c>
      <c r="AA248">
        <v>1490</v>
      </c>
      <c r="AB248">
        <v>1695.65</v>
      </c>
      <c r="AC248" s="1">
        <f>(Table2[[#This Row],[Close Price]]/Table2[[#This Row],[Day Low]])-1</f>
        <v>6.727368007336576E-2</v>
      </c>
      <c r="AD248" s="1">
        <f>(Table2[[#This Row],[Day High]]/Table2[[#This Row],[Close Price]])-1</f>
        <v>9.5746639661205002E-3</v>
      </c>
      <c r="AE248" s="1">
        <f>(Table2[[#This Row],[Close Price]]/Table2[[#This Row],[Current Week Low]])-1</f>
        <v>8.3959816379482355E-2</v>
      </c>
      <c r="AF248" s="1">
        <f>(Table2[[#This Row],[Current Week High]]/Table2[[#This Row],[Close Price]])-1</f>
        <v>9.5746639661205002E-3</v>
      </c>
      <c r="AG248" s="1">
        <f>(Table2[[#This Row],[Close Price]]/Table2[[#This Row],[Current Month Low]])-1</f>
        <v>9.3489932885906013E-2</v>
      </c>
      <c r="AH248" s="1">
        <f>(Table2[[#This Row],[Current Month High]]/Table2[[#This Row],[Close Price]])-1</f>
        <v>4.0723009881544314E-2</v>
      </c>
      <c r="AI248">
        <v>32.621580646412298</v>
      </c>
      <c r="AJ248">
        <v>93.742559236640503</v>
      </c>
      <c r="AK248" t="str">
        <f>IF(AND(Table2[[#This Row],[20D EMA]]&gt;Table2[[#This Row],[50D EMA]],Table2[[#This Row],[50D EMA]]&gt;Table2[[#This Row],[200D EMA]]),"Uptrend","Downtrend/NoTrend")</f>
        <v>Downtrend/NoTrend</v>
      </c>
      <c r="AL248">
        <v>-0.02</v>
      </c>
      <c r="AM248" t="s">
        <v>3169</v>
      </c>
      <c r="AN248">
        <v>4.03</v>
      </c>
      <c r="AO248" t="s">
        <v>3170</v>
      </c>
      <c r="AP248">
        <v>7.6571321653750996E-2</v>
      </c>
      <c r="AQ248">
        <f>(Table2[[#This Row],[Sharpe Ratio]]-AVERAGE(Table2[Sharpe Ratio]))/_xlfn.STDEV.P(Table2[Sharpe Ratio])</f>
        <v>0.21677571621009731</v>
      </c>
      <c r="AR2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8">
        <f>_xlfn.RANK.AVG(Table2[[#This Row],[1Y Return vs Nifty Z-Score]],Table2[1Y Return vs Nifty Z-Score])</f>
        <v>76</v>
      </c>
      <c r="AT248">
        <f>_xlfn.RANK.AVG(Table2[[#This Row],[6M Return vs Nifty Z-Score]],Table2[6M Return vs Nifty Z-Score])</f>
        <v>479</v>
      </c>
      <c r="AU248">
        <f>_xlfn.RANK.AVG(Table2[[#This Row],[Sharpe Ratio Z-Score]],Table2[Sharpe Ratio Z-Score])</f>
        <v>291</v>
      </c>
      <c r="AV248">
        <f>(Table2[[#This Row],[Rank 1Y]]+Table2[[#This Row],[Rank 6M]]+Table2[[#This Row],[Rank Sharpe]])/3</f>
        <v>282</v>
      </c>
    </row>
    <row r="249" spans="1:48" hidden="1" x14ac:dyDescent="0.3">
      <c r="A249" t="s">
        <v>1057</v>
      </c>
      <c r="B249" t="s">
        <v>1058</v>
      </c>
      <c r="C249" t="s">
        <v>3132</v>
      </c>
      <c r="D249" t="s">
        <v>105</v>
      </c>
      <c r="E249">
        <v>12222.841128739999</v>
      </c>
      <c r="F249">
        <v>182.71</v>
      </c>
      <c r="G249">
        <v>17.035798777298901</v>
      </c>
      <c r="H249">
        <f>(Table2[[#This Row],[1Y Return vs Nifty]]-AVERAGE(Table2[1Y Return vs Nifty]))/_xlfn.STDEV.P(Table2[1Y Return vs Nifty])</f>
        <v>7.6986709159261216E-2</v>
      </c>
      <c r="I249">
        <v>-4.7739126261942104</v>
      </c>
      <c r="J249">
        <f>(Table2[[#This Row],[1M Return vs Nifty]]-AVERAGE(Table2[1M Return vs Nifty]))/_xlfn.STDEV.P(Table2[1M Return vs Nifty])</f>
        <v>-1.9923815162931072E-2</v>
      </c>
      <c r="K249">
        <v>-9.2962278901594892</v>
      </c>
      <c r="L249">
        <f>(Table2[[#This Row],[6M Return vs Nifty]]-AVERAGE(Table2[6M Return vs Nifty]))/_xlfn.STDEV.P(Table2[6M Return vs Nifty])</f>
        <v>-0.34361550905102345</v>
      </c>
      <c r="M249">
        <v>-3.3590317158706902</v>
      </c>
      <c r="N249">
        <f>(Table2[[#This Row],[1W Return vs Nifty]]-AVERAGE(Table2[1W Return vs Nifty]))/_xlfn.STDEV.P(Table2[1W Return vs Nifty])</f>
        <v>-0.16451608798887934</v>
      </c>
      <c r="O249">
        <v>189.81</v>
      </c>
      <c r="P249">
        <v>192.55669890911801</v>
      </c>
      <c r="Q249">
        <v>182.48891867334399</v>
      </c>
      <c r="R249">
        <v>35.083278972508197</v>
      </c>
      <c r="S249" s="1">
        <f>(Table2[[#This Row],[Close Price]]-Table2[[#This Row],[20D EMA]])/Table2[[#This Row],[20D EMA]]</f>
        <v>-3.7405826879511057E-2</v>
      </c>
      <c r="T249" s="1">
        <f>(Table2[[#This Row],[Close Price]]-Table2[[#This Row],[50D EMA]])/Table2[[#This Row],[50D EMA]]</f>
        <v>-5.113662087531632E-2</v>
      </c>
      <c r="U249" s="1">
        <f>(Table2[[#This Row],[Close Price]]-Table2[[#This Row],[200D EMA]])/Table2[[#This Row],[200D EMA]]</f>
        <v>1.2114780900847795E-3</v>
      </c>
      <c r="V249">
        <v>0.49081083208727799</v>
      </c>
      <c r="W249">
        <v>180.43</v>
      </c>
      <c r="X249">
        <v>185</v>
      </c>
      <c r="Y249">
        <v>180.43</v>
      </c>
      <c r="Z249">
        <v>192.79</v>
      </c>
      <c r="AA249">
        <v>180.43</v>
      </c>
      <c r="AB249">
        <v>207.2</v>
      </c>
      <c r="AC249" s="1">
        <f>(Table2[[#This Row],[Close Price]]/Table2[[#This Row],[Day Low]])-1</f>
        <v>1.2636479521143995E-2</v>
      </c>
      <c r="AD249" s="1">
        <f>(Table2[[#This Row],[Day High]]/Table2[[#This Row],[Close Price]])-1</f>
        <v>1.2533523069344854E-2</v>
      </c>
      <c r="AE249" s="1">
        <f>(Table2[[#This Row],[Close Price]]/Table2[[#This Row],[Current Week Low]])-1</f>
        <v>1.2636479521143995E-2</v>
      </c>
      <c r="AF249" s="1">
        <f>(Table2[[#This Row],[Current Week High]]/Table2[[#This Row],[Close Price]])-1</f>
        <v>5.5169394121832305E-2</v>
      </c>
      <c r="AG249" s="1">
        <f>(Table2[[#This Row],[Close Price]]/Table2[[#This Row],[Current Month Low]])-1</f>
        <v>1.2636479521143995E-2</v>
      </c>
      <c r="AH249" s="1">
        <f>(Table2[[#This Row],[Current Month High]]/Table2[[#This Row],[Close Price]])-1</f>
        <v>0.13403754583766614</v>
      </c>
      <c r="AI249">
        <v>33.977341141699902</v>
      </c>
      <c r="AJ249">
        <v>41.921702656516999</v>
      </c>
      <c r="AK249" t="str">
        <f>IF(AND(Table2[[#This Row],[20D EMA]]&gt;Table2[[#This Row],[50D EMA]],Table2[[#This Row],[50D EMA]]&gt;Table2[[#This Row],[200D EMA]]),"Uptrend","Downtrend/NoTrend")</f>
        <v>Downtrend/NoTrend</v>
      </c>
      <c r="AL249">
        <v>0.04</v>
      </c>
      <c r="AM249" t="s">
        <v>3170</v>
      </c>
      <c r="AN249">
        <v>-7.33</v>
      </c>
      <c r="AO249" t="s">
        <v>3169</v>
      </c>
      <c r="AP249">
        <v>0.135432094666562</v>
      </c>
      <c r="AQ249">
        <f>(Table2[[#This Row],[Sharpe Ratio]]-AVERAGE(Table2[Sharpe Ratio]))/_xlfn.STDEV.P(Table2[Sharpe Ratio])</f>
        <v>0.90412524890436552</v>
      </c>
      <c r="AR2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9">
        <f>_xlfn.RANK.AVG(Table2[[#This Row],[1Y Return vs Nifty Z-Score]],Table2[1Y Return vs Nifty Z-Score])</f>
        <v>282</v>
      </c>
      <c r="AT249">
        <f>_xlfn.RANK.AVG(Table2[[#This Row],[6M Return vs Nifty Z-Score]],Table2[6M Return vs Nifty Z-Score])</f>
        <v>435</v>
      </c>
      <c r="AU249">
        <f>_xlfn.RANK.AVG(Table2[[#This Row],[Sharpe Ratio Z-Score]],Table2[Sharpe Ratio Z-Score])</f>
        <v>131</v>
      </c>
      <c r="AV249">
        <f>(Table2[[#This Row],[Rank 1Y]]+Table2[[#This Row],[Rank 6M]]+Table2[[#This Row],[Rank Sharpe]])/3</f>
        <v>282.66666666666669</v>
      </c>
    </row>
    <row r="250" spans="1:48" hidden="1" x14ac:dyDescent="0.3">
      <c r="A250" t="s">
        <v>832</v>
      </c>
      <c r="B250" t="s">
        <v>833</v>
      </c>
      <c r="C250" t="s">
        <v>3131</v>
      </c>
      <c r="D250" t="s">
        <v>232</v>
      </c>
      <c r="E250">
        <v>17943.450121434998</v>
      </c>
      <c r="F250">
        <v>412.45</v>
      </c>
      <c r="G250">
        <v>22.7395206584665</v>
      </c>
      <c r="H250">
        <f>(Table2[[#This Row],[1Y Return vs Nifty]]-AVERAGE(Table2[1Y Return vs Nifty]))/_xlfn.STDEV.P(Table2[1Y Return vs Nifty])</f>
        <v>0.19106788264357041</v>
      </c>
      <c r="I250">
        <v>-0.98663877141246004</v>
      </c>
      <c r="J250">
        <f>(Table2[[#This Row],[1M Return vs Nifty]]-AVERAGE(Table2[1M Return vs Nifty]))/_xlfn.STDEV.P(Table2[1M Return vs Nifty])</f>
        <v>0.35433514254299697</v>
      </c>
      <c r="K250">
        <v>4.10415704466579</v>
      </c>
      <c r="L250">
        <f>(Table2[[#This Row],[6M Return vs Nifty]]-AVERAGE(Table2[6M Return vs Nifty]))/_xlfn.STDEV.P(Table2[6M Return vs Nifty])</f>
        <v>0.10385148362796064</v>
      </c>
      <c r="M250">
        <v>0.48015703327473702</v>
      </c>
      <c r="N250">
        <f>(Table2[[#This Row],[1W Return vs Nifty]]-AVERAGE(Table2[1W Return vs Nifty]))/_xlfn.STDEV.P(Table2[1W Return vs Nifty])</f>
        <v>0.76502720339144736</v>
      </c>
      <c r="O250">
        <v>423.1</v>
      </c>
      <c r="P250">
        <v>433.54396844012098</v>
      </c>
      <c r="Q250">
        <v>404.73505611570101</v>
      </c>
      <c r="R250">
        <v>43.596593491082999</v>
      </c>
      <c r="S250" s="1">
        <f>(Table2[[#This Row],[Close Price]]-Table2[[#This Row],[20D EMA]])/Table2[[#This Row],[20D EMA]]</f>
        <v>-2.5171354289766093E-2</v>
      </c>
      <c r="T250" s="1">
        <f>(Table2[[#This Row],[Close Price]]-Table2[[#This Row],[50D EMA]])/Table2[[#This Row],[50D EMA]]</f>
        <v>-4.8654738563233838E-2</v>
      </c>
      <c r="U250" s="1">
        <f>(Table2[[#This Row],[Close Price]]-Table2[[#This Row],[200D EMA]])/Table2[[#This Row],[200D EMA]]</f>
        <v>1.9061713997152535E-2</v>
      </c>
      <c r="V250">
        <v>0.61788438591269301</v>
      </c>
      <c r="W250">
        <v>410.3</v>
      </c>
      <c r="X250">
        <v>421.7</v>
      </c>
      <c r="Y250">
        <v>394.1</v>
      </c>
      <c r="Z250">
        <v>429.35</v>
      </c>
      <c r="AA250">
        <v>394.1</v>
      </c>
      <c r="AB250">
        <v>454.55</v>
      </c>
      <c r="AC250" s="1">
        <f>(Table2[[#This Row],[Close Price]]/Table2[[#This Row],[Day Low]])-1</f>
        <v>5.2400682427491407E-3</v>
      </c>
      <c r="AD250" s="1">
        <f>(Table2[[#This Row],[Day High]]/Table2[[#This Row],[Close Price]])-1</f>
        <v>2.242696084373863E-2</v>
      </c>
      <c r="AE250" s="1">
        <f>(Table2[[#This Row],[Close Price]]/Table2[[#This Row],[Current Week Low]])-1</f>
        <v>4.6561786348642498E-2</v>
      </c>
      <c r="AF250" s="1">
        <f>(Table2[[#This Row],[Current Week High]]/Table2[[#This Row],[Close Price]])-1</f>
        <v>4.0974663595587435E-2</v>
      </c>
      <c r="AG250" s="1">
        <f>(Table2[[#This Row],[Close Price]]/Table2[[#This Row],[Current Month Low]])-1</f>
        <v>4.6561786348642498E-2</v>
      </c>
      <c r="AH250" s="1">
        <f>(Table2[[#This Row],[Current Month High]]/Table2[[#This Row],[Close Price]])-1</f>
        <v>0.1020729785428538</v>
      </c>
      <c r="AI250">
        <v>40.004849072614803</v>
      </c>
      <c r="AJ250">
        <v>45.562025763190299</v>
      </c>
      <c r="AK250" t="str">
        <f>IF(AND(Table2[[#This Row],[20D EMA]]&gt;Table2[[#This Row],[50D EMA]],Table2[[#This Row],[50D EMA]]&gt;Table2[[#This Row],[200D EMA]]),"Uptrend","Downtrend/NoTrend")</f>
        <v>Downtrend/NoTrend</v>
      </c>
      <c r="AL250">
        <v>-0.02</v>
      </c>
      <c r="AM250" t="s">
        <v>3169</v>
      </c>
      <c r="AN250">
        <v>-8.4499999999999993</v>
      </c>
      <c r="AO250" t="s">
        <v>3169</v>
      </c>
      <c r="AP250">
        <v>6.4800074489250001E-2</v>
      </c>
      <c r="AQ250">
        <f>(Table2[[#This Row],[Sharpe Ratio]]-AVERAGE(Table2[Sharpe Ratio]))/_xlfn.STDEV.P(Table2[Sharpe Ratio])</f>
        <v>7.9316406323230948E-2</v>
      </c>
      <c r="AR2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0">
        <f>_xlfn.RANK.AVG(Table2[[#This Row],[1Y Return vs Nifty Z-Score]],Table2[1Y Return vs Nifty Z-Score])</f>
        <v>248</v>
      </c>
      <c r="AT250">
        <f>_xlfn.RANK.AVG(Table2[[#This Row],[6M Return vs Nifty Z-Score]],Table2[6M Return vs Nifty Z-Score])</f>
        <v>273</v>
      </c>
      <c r="AU250">
        <f>_xlfn.RANK.AVG(Table2[[#This Row],[Sharpe Ratio Z-Score]],Table2[Sharpe Ratio Z-Score])</f>
        <v>329</v>
      </c>
      <c r="AV250">
        <f>(Table2[[#This Row],[Rank 1Y]]+Table2[[#This Row],[Rank 6M]]+Table2[[#This Row],[Rank Sharpe]])/3</f>
        <v>283.33333333333331</v>
      </c>
    </row>
    <row r="251" spans="1:48" x14ac:dyDescent="0.3">
      <c r="A251" t="s">
        <v>512</v>
      </c>
      <c r="B251" t="s">
        <v>513</v>
      </c>
      <c r="C251" t="s">
        <v>3123</v>
      </c>
      <c r="D251" t="s">
        <v>374</v>
      </c>
      <c r="E251">
        <v>40102.837466999998</v>
      </c>
      <c r="F251">
        <v>5483.8</v>
      </c>
      <c r="G251">
        <v>6.0293175756531303</v>
      </c>
      <c r="H251">
        <f>(Table2[[#This Row],[1Y Return vs Nifty]]-AVERAGE(Table2[1Y Return vs Nifty]))/_xlfn.STDEV.P(Table2[1Y Return vs Nifty])</f>
        <v>-0.14315591307527534</v>
      </c>
      <c r="I251">
        <v>16.708760854428402</v>
      </c>
      <c r="J251">
        <f>(Table2[[#This Row],[1M Return vs Nifty]]-AVERAGE(Table2[1M Return vs Nifty]))/_xlfn.STDEV.P(Table2[1M Return vs Nifty])</f>
        <v>2.10299712847132</v>
      </c>
      <c r="K251">
        <v>17.956904422734201</v>
      </c>
      <c r="L251">
        <f>(Table2[[#This Row],[6M Return vs Nifty]]-AVERAGE(Table2[6M Return vs Nifty]))/_xlfn.STDEV.P(Table2[6M Return vs Nifty])</f>
        <v>0.56642380821072269</v>
      </c>
      <c r="M251">
        <v>6.0934309729795197</v>
      </c>
      <c r="N251">
        <f>(Table2[[#This Row],[1W Return vs Nifty]]-AVERAGE(Table2[1W Return vs Nifty]))/_xlfn.STDEV.P(Table2[1W Return vs Nifty])</f>
        <v>2.1241114980862665</v>
      </c>
      <c r="O251">
        <v>5296.83</v>
      </c>
      <c r="P251">
        <v>5027.2769232234596</v>
      </c>
      <c r="Q251">
        <v>4585.0968393381299</v>
      </c>
      <c r="R251">
        <v>58.869151935410002</v>
      </c>
      <c r="S251" s="1">
        <f>(Table2[[#This Row],[Close Price]]-Table2[[#This Row],[20D EMA]])/Table2[[#This Row],[20D EMA]]</f>
        <v>3.5298470972260819E-2</v>
      </c>
      <c r="T251" s="1">
        <f>(Table2[[#This Row],[Close Price]]-Table2[[#This Row],[50D EMA]])/Table2[[#This Row],[50D EMA]]</f>
        <v>9.080921615191645E-2</v>
      </c>
      <c r="U251" s="1">
        <f>(Table2[[#This Row],[Close Price]]-Table2[[#This Row],[200D EMA]])/Table2[[#This Row],[200D EMA]]</f>
        <v>0.19600527364032735</v>
      </c>
      <c r="V251">
        <v>0.92285635389932497</v>
      </c>
      <c r="W251">
        <v>5366.2</v>
      </c>
      <c r="X251">
        <v>5685</v>
      </c>
      <c r="Y251">
        <v>5111</v>
      </c>
      <c r="Z251">
        <v>5685</v>
      </c>
      <c r="AA251">
        <v>5111</v>
      </c>
      <c r="AB251">
        <v>5685</v>
      </c>
      <c r="AC251" s="1">
        <f>(Table2[[#This Row],[Close Price]]/Table2[[#This Row],[Day Low]])-1</f>
        <v>2.1914949126011107E-2</v>
      </c>
      <c r="AD251" s="1">
        <f>(Table2[[#This Row],[Day High]]/Table2[[#This Row],[Close Price]])-1</f>
        <v>3.6689886575002717E-2</v>
      </c>
      <c r="AE251" s="1">
        <f>(Table2[[#This Row],[Close Price]]/Table2[[#This Row],[Current Week Low]])-1</f>
        <v>7.294071610252395E-2</v>
      </c>
      <c r="AF251" s="1">
        <f>(Table2[[#This Row],[Current Week High]]/Table2[[#This Row],[Close Price]])-1</f>
        <v>3.6689886575002717E-2</v>
      </c>
      <c r="AG251" s="1">
        <f>(Table2[[#This Row],[Close Price]]/Table2[[#This Row],[Current Month Low]])-1</f>
        <v>7.294071610252395E-2</v>
      </c>
      <c r="AH251" s="1">
        <f>(Table2[[#This Row],[Current Month High]]/Table2[[#This Row],[Close Price]])-1</f>
        <v>3.6689886575002717E-2</v>
      </c>
      <c r="AI251">
        <v>3.6689886575002699</v>
      </c>
      <c r="AJ251">
        <v>49.8019504466359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0.2</v>
      </c>
      <c r="AM251" t="s">
        <v>3170</v>
      </c>
      <c r="AN251">
        <v>-0.17</v>
      </c>
      <c r="AO251" t="s">
        <v>3169</v>
      </c>
      <c r="AP251">
        <v>6.0487417876816003E-2</v>
      </c>
      <c r="AQ251">
        <f>(Table2[[#This Row],[Sharpe Ratio]]-AVERAGE(Table2[Sharpe Ratio]))/_xlfn.STDEV.P(Table2[Sharpe Ratio])</f>
        <v>2.895514948784798E-2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4.6793316711808819</v>
      </c>
      <c r="AS251">
        <f>_xlfn.RANK.AVG(Table2[[#This Row],[1Y Return vs Nifty Z-Score]],Table2[1Y Return vs Nifty Z-Score])</f>
        <v>344</v>
      </c>
      <c r="AT251">
        <f>_xlfn.RANK.AVG(Table2[[#This Row],[6M Return vs Nifty Z-Score]],Table2[6M Return vs Nifty Z-Score])</f>
        <v>162</v>
      </c>
      <c r="AU251">
        <f>_xlfn.RANK.AVG(Table2[[#This Row],[Sharpe Ratio Z-Score]],Table2[Sharpe Ratio Z-Score])</f>
        <v>346</v>
      </c>
      <c r="AV251">
        <f>(Table2[[#This Row],[Rank 1Y]]+Table2[[#This Row],[Rank 6M]]+Table2[[#This Row],[Rank Sharpe]])/3</f>
        <v>284</v>
      </c>
    </row>
    <row r="252" spans="1:48" hidden="1" x14ac:dyDescent="0.3">
      <c r="A252" t="s">
        <v>904</v>
      </c>
      <c r="B252" t="s">
        <v>905</v>
      </c>
      <c r="C252" t="s">
        <v>3127</v>
      </c>
      <c r="D252" t="s">
        <v>51</v>
      </c>
      <c r="E252">
        <v>15799.625</v>
      </c>
      <c r="F252">
        <v>6319.85</v>
      </c>
      <c r="G252">
        <v>14.805177905642299</v>
      </c>
      <c r="H252">
        <f>(Table2[[#This Row],[1Y Return vs Nifty]]-AVERAGE(Table2[1Y Return vs Nifty]))/_xlfn.STDEV.P(Table2[1Y Return vs Nifty])</f>
        <v>3.2371657454621443E-2</v>
      </c>
      <c r="I252">
        <v>-12.4945907050401</v>
      </c>
      <c r="J252">
        <f>(Table2[[#This Row],[1M Return vs Nifty]]-AVERAGE(Table2[1M Return vs Nifty]))/_xlfn.STDEV.P(Table2[1M Return vs Nifty])</f>
        <v>-0.78288235509623749</v>
      </c>
      <c r="K252">
        <v>4.0566200277826301</v>
      </c>
      <c r="L252">
        <f>(Table2[[#This Row],[6M Return vs Nifty]]-AVERAGE(Table2[6M Return vs Nifty]))/_xlfn.STDEV.P(Table2[6M Return vs Nifty])</f>
        <v>0.10226412281040999</v>
      </c>
      <c r="M252">
        <v>-8.2052110433576892</v>
      </c>
      <c r="N252">
        <f>(Table2[[#This Row],[1W Return vs Nifty]]-AVERAGE(Table2[1W Return vs Nifty]))/_xlfn.STDEV.P(Table2[1W Return vs Nifty])</f>
        <v>-1.3378716526753724</v>
      </c>
      <c r="O252">
        <v>7010.39</v>
      </c>
      <c r="P252">
        <v>7124.1380897271001</v>
      </c>
      <c r="Q252">
        <v>6425.0984064366903</v>
      </c>
      <c r="R252">
        <v>22.995036857028399</v>
      </c>
      <c r="S252" s="1">
        <f>(Table2[[#This Row],[Close Price]]-Table2[[#This Row],[20D EMA]])/Table2[[#This Row],[20D EMA]]</f>
        <v>-9.8502365774229383E-2</v>
      </c>
      <c r="T252" s="1">
        <f>(Table2[[#This Row],[Close Price]]-Table2[[#This Row],[50D EMA]])/Table2[[#This Row],[50D EMA]]</f>
        <v>-0.11289619594640804</v>
      </c>
      <c r="U252" s="1">
        <f>(Table2[[#This Row],[Close Price]]-Table2[[#This Row],[200D EMA]])/Table2[[#This Row],[200D EMA]]</f>
        <v>-1.6380824040181496E-2</v>
      </c>
      <c r="V252">
        <v>0.40116622642947702</v>
      </c>
      <c r="W252">
        <v>6294.4</v>
      </c>
      <c r="X252">
        <v>6449.95</v>
      </c>
      <c r="Y252">
        <v>6220</v>
      </c>
      <c r="Z252">
        <v>6773.5</v>
      </c>
      <c r="AA252">
        <v>6220</v>
      </c>
      <c r="AB252">
        <v>7777</v>
      </c>
      <c r="AC252" s="1">
        <f>(Table2[[#This Row],[Close Price]]/Table2[[#This Row],[Day Low]])-1</f>
        <v>4.0432765632945067E-3</v>
      </c>
      <c r="AD252" s="1">
        <f>(Table2[[#This Row],[Day High]]/Table2[[#This Row],[Close Price]])-1</f>
        <v>2.0585931628124055E-2</v>
      </c>
      <c r="AE252" s="1">
        <f>(Table2[[#This Row],[Close Price]]/Table2[[#This Row],[Current Week Low]])-1</f>
        <v>1.6053054662379385E-2</v>
      </c>
      <c r="AF252" s="1">
        <f>(Table2[[#This Row],[Current Week High]]/Table2[[#This Row],[Close Price]])-1</f>
        <v>7.1781766972317307E-2</v>
      </c>
      <c r="AG252" s="1">
        <f>(Table2[[#This Row],[Close Price]]/Table2[[#This Row],[Current Month Low]])-1</f>
        <v>1.6053054662379385E-2</v>
      </c>
      <c r="AH252" s="1">
        <f>(Table2[[#This Row],[Current Month High]]/Table2[[#This Row],[Close Price]])-1</f>
        <v>0.2305671811830976</v>
      </c>
      <c r="AI252">
        <v>28.784702168564099</v>
      </c>
      <c r="AJ252">
        <v>37.367139783076503</v>
      </c>
      <c r="AK252" t="str">
        <f>IF(AND(Table2[[#This Row],[20D EMA]]&gt;Table2[[#This Row],[50D EMA]],Table2[[#This Row],[50D EMA]]&gt;Table2[[#This Row],[200D EMA]]),"Uptrend","Downtrend/NoTrend")</f>
        <v>Downtrend/NoTrend</v>
      </c>
      <c r="AL252">
        <v>-0.04</v>
      </c>
      <c r="AM252" t="s">
        <v>3169</v>
      </c>
      <c r="AN252">
        <v>-14.03</v>
      </c>
      <c r="AO252" t="s">
        <v>3169</v>
      </c>
      <c r="AP252">
        <v>7.8542717135318005E-2</v>
      </c>
      <c r="AQ252">
        <f>(Table2[[#This Row],[Sharpe Ratio]]-AVERAGE(Table2[Sharpe Ratio]))/_xlfn.STDEV.P(Table2[Sharpe Ratio])</f>
        <v>0.23979678259527293</v>
      </c>
      <c r="AR2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2">
        <f>_xlfn.RANK.AVG(Table2[[#This Row],[1Y Return vs Nifty Z-Score]],Table2[1Y Return vs Nifty Z-Score])</f>
        <v>293</v>
      </c>
      <c r="AT252">
        <f>_xlfn.RANK.AVG(Table2[[#This Row],[6M Return vs Nifty Z-Score]],Table2[6M Return vs Nifty Z-Score])</f>
        <v>276</v>
      </c>
      <c r="AU252">
        <f>_xlfn.RANK.AVG(Table2[[#This Row],[Sharpe Ratio Z-Score]],Table2[Sharpe Ratio Z-Score])</f>
        <v>286</v>
      </c>
      <c r="AV252">
        <f>(Table2[[#This Row],[Rank 1Y]]+Table2[[#This Row],[Rank 6M]]+Table2[[#This Row],[Rank Sharpe]])/3</f>
        <v>285</v>
      </c>
    </row>
    <row r="253" spans="1:48" hidden="1" x14ac:dyDescent="0.3">
      <c r="A253" t="s">
        <v>156</v>
      </c>
      <c r="B253" t="s">
        <v>157</v>
      </c>
      <c r="C253" t="s">
        <v>3134</v>
      </c>
      <c r="D253" t="s">
        <v>158</v>
      </c>
      <c r="E253">
        <v>160032.785403485</v>
      </c>
      <c r="F253">
        <v>4142.6499999999996</v>
      </c>
      <c r="G253">
        <v>35.597851815819503</v>
      </c>
      <c r="H253">
        <f>(Table2[[#This Row],[1Y Return vs Nifty]]-AVERAGE(Table2[1Y Return vs Nifty]))/_xlfn.STDEV.P(Table2[1Y Return vs Nifty])</f>
        <v>0.44824969095088579</v>
      </c>
      <c r="I253">
        <v>-9.1207125830029696</v>
      </c>
      <c r="J253">
        <f>(Table2[[#This Row],[1M Return vs Nifty]]-AVERAGE(Table2[1M Return vs Nifty]))/_xlfn.STDEV.P(Table2[1M Return vs Nifty])</f>
        <v>-0.4494752243216355</v>
      </c>
      <c r="K253">
        <v>-10.6869742546988</v>
      </c>
      <c r="L253">
        <f>(Table2[[#This Row],[6M Return vs Nifty]]-AVERAGE(Table2[6M Return vs Nifty]))/_xlfn.STDEV.P(Table2[6M Return vs Nifty])</f>
        <v>-0.3900554506158625</v>
      </c>
      <c r="M253">
        <v>1.8025214050113301</v>
      </c>
      <c r="N253">
        <f>(Table2[[#This Row],[1W Return vs Nifty]]-AVERAGE(Table2[1W Return vs Nifty]))/_xlfn.STDEV.P(Table2[1W Return vs Nifty])</f>
        <v>1.0851976901333975</v>
      </c>
      <c r="O253">
        <v>4109.97</v>
      </c>
      <c r="P253">
        <v>4311.8073774334398</v>
      </c>
      <c r="Q253">
        <v>4050.8416210200198</v>
      </c>
      <c r="R253">
        <v>61.1186088217381</v>
      </c>
      <c r="S253" s="1">
        <f>(Table2[[#This Row],[Close Price]]-Table2[[#This Row],[20D EMA]])/Table2[[#This Row],[20D EMA]]</f>
        <v>7.951396238901837E-3</v>
      </c>
      <c r="T253" s="1">
        <f>(Table2[[#This Row],[Close Price]]-Table2[[#This Row],[50D EMA]])/Table2[[#This Row],[50D EMA]]</f>
        <v>-3.9231199964718598E-2</v>
      </c>
      <c r="U253" s="1">
        <f>(Table2[[#This Row],[Close Price]]-Table2[[#This Row],[200D EMA]])/Table2[[#This Row],[200D EMA]]</f>
        <v>2.2664025792462864E-2</v>
      </c>
      <c r="V253">
        <v>0.53780430738203799</v>
      </c>
      <c r="W253">
        <v>4052.25</v>
      </c>
      <c r="X253">
        <v>4153.8500000000004</v>
      </c>
      <c r="Y253">
        <v>3907.05</v>
      </c>
      <c r="Z253">
        <v>4153.8500000000004</v>
      </c>
      <c r="AA253">
        <v>3830</v>
      </c>
      <c r="AB253">
        <v>4153.8500000000004</v>
      </c>
      <c r="AC253" s="1">
        <f>(Table2[[#This Row],[Close Price]]/Table2[[#This Row],[Day Low]])-1</f>
        <v>2.2308593990992609E-2</v>
      </c>
      <c r="AD253" s="1">
        <f>(Table2[[#This Row],[Day High]]/Table2[[#This Row],[Close Price]])-1</f>
        <v>2.7035834550350746E-3</v>
      </c>
      <c r="AE253" s="1">
        <f>(Table2[[#This Row],[Close Price]]/Table2[[#This Row],[Current Week Low]])-1</f>
        <v>6.0301250303937515E-2</v>
      </c>
      <c r="AF253" s="1">
        <f>(Table2[[#This Row],[Current Week High]]/Table2[[#This Row],[Close Price]])-1</f>
        <v>2.7035834550350746E-3</v>
      </c>
      <c r="AG253" s="1">
        <f>(Table2[[#This Row],[Close Price]]/Table2[[#This Row],[Current Month Low]])-1</f>
        <v>8.1631853785900654E-2</v>
      </c>
      <c r="AH253" s="1">
        <f>(Table2[[#This Row],[Current Month High]]/Table2[[#This Row],[Close Price]])-1</f>
        <v>2.7035834550350746E-3</v>
      </c>
      <c r="AI253">
        <v>21.54055978661</v>
      </c>
      <c r="AJ253">
        <v>61.6770089372828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-0.06</v>
      </c>
      <c r="AM253" t="s">
        <v>3169</v>
      </c>
      <c r="AN253">
        <v>4.53</v>
      </c>
      <c r="AO253" t="s">
        <v>3170</v>
      </c>
      <c r="AP253">
        <v>0.10324680306006</v>
      </c>
      <c r="AQ253">
        <f>(Table2[[#This Row],[Sharpe Ratio]]-AVERAGE(Table2[Sharpe Ratio]))/_xlfn.STDEV.P(Table2[Sharpe Ratio])</f>
        <v>0.52827994458695615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186</v>
      </c>
      <c r="AT253">
        <f>_xlfn.RANK.AVG(Table2[[#This Row],[6M Return vs Nifty Z-Score]],Table2[6M Return vs Nifty Z-Score])</f>
        <v>452</v>
      </c>
      <c r="AU253">
        <f>_xlfn.RANK.AVG(Table2[[#This Row],[Sharpe Ratio Z-Score]],Table2[Sharpe Ratio Z-Score])</f>
        <v>218</v>
      </c>
      <c r="AV253">
        <f>(Table2[[#This Row],[Rank 1Y]]+Table2[[#This Row],[Rank 6M]]+Table2[[#This Row],[Rank Sharpe]])/3</f>
        <v>285.33333333333331</v>
      </c>
    </row>
    <row r="254" spans="1:48" hidden="1" x14ac:dyDescent="0.3">
      <c r="A254" t="s">
        <v>545</v>
      </c>
      <c r="B254" t="s">
        <v>546</v>
      </c>
      <c r="C254" t="s">
        <v>3128</v>
      </c>
      <c r="D254" t="s">
        <v>547</v>
      </c>
      <c r="E254">
        <v>36044.25</v>
      </c>
      <c r="F254">
        <v>424.05</v>
      </c>
      <c r="G254">
        <v>29.116593931768399</v>
      </c>
      <c r="H254">
        <f>(Table2[[#This Row],[1Y Return vs Nifty]]-AVERAGE(Table2[1Y Return vs Nifty]))/_xlfn.STDEV.P(Table2[1Y Return vs Nifty])</f>
        <v>0.3186168791708659</v>
      </c>
      <c r="I254">
        <v>-12.378109675251</v>
      </c>
      <c r="J254">
        <f>(Table2[[#This Row],[1M Return vs Nifty]]-AVERAGE(Table2[1M Return vs Nifty]))/_xlfn.STDEV.P(Table2[1M Return vs Nifty])</f>
        <v>-0.77137168265137579</v>
      </c>
      <c r="K254">
        <v>-14.9818697758095</v>
      </c>
      <c r="L254">
        <f>(Table2[[#This Row],[6M Return vs Nifty]]-AVERAGE(Table2[6M Return vs Nifty]))/_xlfn.STDEV.P(Table2[6M Return vs Nifty])</f>
        <v>-0.53347103099276316</v>
      </c>
      <c r="M254">
        <v>-2.2255863636597302</v>
      </c>
      <c r="N254">
        <f>(Table2[[#This Row],[1W Return vs Nifty]]-AVERAGE(Table2[1W Return vs Nifty]))/_xlfn.STDEV.P(Table2[1W Return vs Nifty])</f>
        <v>0.10991337931158339</v>
      </c>
      <c r="O254">
        <v>440.92</v>
      </c>
      <c r="P254">
        <v>464.14733725705298</v>
      </c>
      <c r="Q254">
        <v>445.11277787724299</v>
      </c>
      <c r="R254">
        <v>39.544615822216997</v>
      </c>
      <c r="S254" s="1">
        <f>(Table2[[#This Row],[Close Price]]-Table2[[#This Row],[20D EMA]])/Table2[[#This Row],[20D EMA]]</f>
        <v>-3.8260909008436914E-2</v>
      </c>
      <c r="T254" s="1">
        <f>(Table2[[#This Row],[Close Price]]-Table2[[#This Row],[50D EMA]])/Table2[[#This Row],[50D EMA]]</f>
        <v>-8.6389243325221007E-2</v>
      </c>
      <c r="U254" s="1">
        <f>(Table2[[#This Row],[Close Price]]-Table2[[#This Row],[200D EMA]])/Table2[[#This Row],[200D EMA]]</f>
        <v>-4.7320092623923393E-2</v>
      </c>
      <c r="V254">
        <v>0.79833501484524605</v>
      </c>
      <c r="W254">
        <v>414</v>
      </c>
      <c r="X254">
        <v>424.9</v>
      </c>
      <c r="Y254">
        <v>411</v>
      </c>
      <c r="Z254">
        <v>430.8</v>
      </c>
      <c r="AA254">
        <v>411</v>
      </c>
      <c r="AB254">
        <v>463.45</v>
      </c>
      <c r="AC254" s="1">
        <f>(Table2[[#This Row],[Close Price]]/Table2[[#This Row],[Day Low]])-1</f>
        <v>2.4275362318840532E-2</v>
      </c>
      <c r="AD254" s="1">
        <f>(Table2[[#This Row],[Day High]]/Table2[[#This Row],[Close Price]])-1</f>
        <v>2.0044806037022855E-3</v>
      </c>
      <c r="AE254" s="1">
        <f>(Table2[[#This Row],[Close Price]]/Table2[[#This Row],[Current Week Low]])-1</f>
        <v>3.175182481751837E-2</v>
      </c>
      <c r="AF254" s="1">
        <f>(Table2[[#This Row],[Current Week High]]/Table2[[#This Row],[Close Price]])-1</f>
        <v>1.5917934205871953E-2</v>
      </c>
      <c r="AG254" s="1">
        <f>(Table2[[#This Row],[Close Price]]/Table2[[#This Row],[Current Month Low]])-1</f>
        <v>3.175182481751837E-2</v>
      </c>
      <c r="AH254" s="1">
        <f>(Table2[[#This Row],[Current Month High]]/Table2[[#This Row],[Close Price]])-1</f>
        <v>9.2913571512793336E-2</v>
      </c>
      <c r="AI254">
        <v>46.2917108831505</v>
      </c>
      <c r="AJ254">
        <v>52.262118491921001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-0.04</v>
      </c>
      <c r="AM254" t="s">
        <v>3169</v>
      </c>
      <c r="AN254">
        <v>-4.72</v>
      </c>
      <c r="AO254" t="s">
        <v>3169</v>
      </c>
      <c r="AP254">
        <v>0.12758295615913301</v>
      </c>
      <c r="AQ254">
        <f>(Table2[[#This Row],[Sharpe Ratio]]-AVERAGE(Table2[Sharpe Ratio]))/_xlfn.STDEV.P(Table2[Sharpe Ratio])</f>
        <v>0.81246655315533645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4">
        <f>_xlfn.RANK.AVG(Table2[[#This Row],[1Y Return vs Nifty Z-Score]],Table2[1Y Return vs Nifty Z-Score])</f>
        <v>211</v>
      </c>
      <c r="AT254">
        <f>_xlfn.RANK.AVG(Table2[[#This Row],[6M Return vs Nifty Z-Score]],Table2[6M Return vs Nifty Z-Score])</f>
        <v>505</v>
      </c>
      <c r="AU254">
        <f>_xlfn.RANK.AVG(Table2[[#This Row],[Sharpe Ratio Z-Score]],Table2[Sharpe Ratio Z-Score])</f>
        <v>144</v>
      </c>
      <c r="AV254">
        <f>(Table2[[#This Row],[Rank 1Y]]+Table2[[#This Row],[Rank 6M]]+Table2[[#This Row],[Rank Sharpe]])/3</f>
        <v>286.66666666666669</v>
      </c>
    </row>
    <row r="255" spans="1:48" hidden="1" x14ac:dyDescent="0.3">
      <c r="A255" t="s">
        <v>173</v>
      </c>
      <c r="B255" t="s">
        <v>174</v>
      </c>
      <c r="C255" t="s">
        <v>3132</v>
      </c>
      <c r="D255" t="s">
        <v>175</v>
      </c>
      <c r="E255">
        <v>146315.31614437501</v>
      </c>
      <c r="F255">
        <v>6904.65</v>
      </c>
      <c r="G255">
        <v>42.389415473225696</v>
      </c>
      <c r="H255">
        <f>(Table2[[#This Row],[1Y Return vs Nifty]]-AVERAGE(Table2[1Y Return vs Nifty]))/_xlfn.STDEV.P(Table2[1Y Return vs Nifty])</f>
        <v>0.5840889846563635</v>
      </c>
      <c r="I255">
        <v>-16.509330333924201</v>
      </c>
      <c r="J255">
        <f>(Table2[[#This Row],[1M Return vs Nifty]]-AVERAGE(Table2[1M Return vs Nifty]))/_xlfn.STDEV.P(Table2[1M Return vs Nifty])</f>
        <v>-1.1796195139551751</v>
      </c>
      <c r="K255">
        <v>-23.725342299803799</v>
      </c>
      <c r="L255">
        <f>(Table2[[#This Row],[6M Return vs Nifty]]-AVERAGE(Table2[6M Return vs Nifty]))/_xlfn.STDEV.P(Table2[6M Return vs Nifty])</f>
        <v>-0.82543393914142127</v>
      </c>
      <c r="M255">
        <v>-1.26738058422517</v>
      </c>
      <c r="N255">
        <f>(Table2[[#This Row],[1W Return vs Nifty]]-AVERAGE(Table2[1W Return vs Nifty]))/_xlfn.STDEV.P(Table2[1W Return vs Nifty])</f>
        <v>0.34191389093881552</v>
      </c>
      <c r="O255">
        <v>7152.79</v>
      </c>
      <c r="P255">
        <v>7524.0650024924098</v>
      </c>
      <c r="Q255">
        <v>7112.5860919439901</v>
      </c>
      <c r="R255">
        <v>43.268158862070798</v>
      </c>
      <c r="S255" s="1">
        <f>(Table2[[#This Row],[Close Price]]-Table2[[#This Row],[20D EMA]])/Table2[[#This Row],[20D EMA]]</f>
        <v>-3.469135819729089E-2</v>
      </c>
      <c r="T255" s="1">
        <f>(Table2[[#This Row],[Close Price]]-Table2[[#This Row],[50D EMA]])/Table2[[#This Row],[50D EMA]]</f>
        <v>-8.2324515044357505E-2</v>
      </c>
      <c r="U255" s="1">
        <f>(Table2[[#This Row],[Close Price]]-Table2[[#This Row],[200D EMA]])/Table2[[#This Row],[200D EMA]]</f>
        <v>-2.923494904047735E-2</v>
      </c>
      <c r="V255">
        <v>1.2560936319282501</v>
      </c>
      <c r="W255">
        <v>6761.1</v>
      </c>
      <c r="X255">
        <v>6939</v>
      </c>
      <c r="Y255">
        <v>6605</v>
      </c>
      <c r="Z255">
        <v>6939</v>
      </c>
      <c r="AA255">
        <v>6605</v>
      </c>
      <c r="AB255">
        <v>7500</v>
      </c>
      <c r="AC255" s="1">
        <f>(Table2[[#This Row],[Close Price]]/Table2[[#This Row],[Day Low]])-1</f>
        <v>2.1231752229666556E-2</v>
      </c>
      <c r="AD255" s="1">
        <f>(Table2[[#This Row],[Day High]]/Table2[[#This Row],[Close Price]])-1</f>
        <v>4.974908214029794E-3</v>
      </c>
      <c r="AE255" s="1">
        <f>(Table2[[#This Row],[Close Price]]/Table2[[#This Row],[Current Week Low]])-1</f>
        <v>4.5367146101438216E-2</v>
      </c>
      <c r="AF255" s="1">
        <f>(Table2[[#This Row],[Current Week High]]/Table2[[#This Row],[Close Price]])-1</f>
        <v>4.974908214029794E-3</v>
      </c>
      <c r="AG255" s="1">
        <f>(Table2[[#This Row],[Close Price]]/Table2[[#This Row],[Current Month Low]])-1</f>
        <v>4.5367146101438216E-2</v>
      </c>
      <c r="AH255" s="1">
        <f>(Table2[[#This Row],[Current Month High]]/Table2[[#This Row],[Close Price]])-1</f>
        <v>8.6224500879841903E-2</v>
      </c>
      <c r="AI255">
        <v>32.518664957673401</v>
      </c>
      <c r="AJ255">
        <v>64.570795247345302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-0.02</v>
      </c>
      <c r="AM255" t="s">
        <v>3169</v>
      </c>
      <c r="AN255">
        <v>-6.2</v>
      </c>
      <c r="AO255" t="s">
        <v>3169</v>
      </c>
      <c r="AP255">
        <v>0.15370345094870599</v>
      </c>
      <c r="AQ255">
        <f>(Table2[[#This Row],[Sharpe Ratio]]-AVERAGE(Table2[Sharpe Ratio]))/_xlfn.STDEV.P(Table2[Sharpe Ratio])</f>
        <v>1.1174898983881352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156</v>
      </c>
      <c r="AT255">
        <f>_xlfn.RANK.AVG(Table2[[#This Row],[6M Return vs Nifty Z-Score]],Table2[6M Return vs Nifty Z-Score])</f>
        <v>612</v>
      </c>
      <c r="AU255">
        <f>_xlfn.RANK.AVG(Table2[[#This Row],[Sharpe Ratio Z-Score]],Table2[Sharpe Ratio Z-Score])</f>
        <v>96</v>
      </c>
      <c r="AV255">
        <f>(Table2[[#This Row],[Rank 1Y]]+Table2[[#This Row],[Rank 6M]]+Table2[[#This Row],[Rank Sharpe]])/3</f>
        <v>288</v>
      </c>
    </row>
    <row r="256" spans="1:48" hidden="1" x14ac:dyDescent="0.3">
      <c r="A256" t="s">
        <v>186</v>
      </c>
      <c r="B256" t="s">
        <v>187</v>
      </c>
      <c r="C256" t="s">
        <v>3121</v>
      </c>
      <c r="D256" t="s">
        <v>188</v>
      </c>
      <c r="E256">
        <v>126642.994223823</v>
      </c>
      <c r="F256">
        <v>192.61</v>
      </c>
      <c r="G256">
        <v>34.910116374559401</v>
      </c>
      <c r="H256">
        <f>(Table2[[#This Row],[1Y Return vs Nifty]]-AVERAGE(Table2[1Y Return vs Nifty]))/_xlfn.STDEV.P(Table2[1Y Return vs Nifty])</f>
        <v>0.434494169938413</v>
      </c>
      <c r="I256">
        <v>-11.5527945554878</v>
      </c>
      <c r="J256">
        <f>(Table2[[#This Row],[1M Return vs Nifty]]-AVERAGE(Table2[1M Return vs Nifty]))/_xlfn.STDEV.P(Table2[1M Return vs Nifty])</f>
        <v>-0.68981392148986653</v>
      </c>
      <c r="K256">
        <v>-9.8493851444139793</v>
      </c>
      <c r="L256">
        <f>(Table2[[#This Row],[6M Return vs Nifty]]-AVERAGE(Table2[6M Return vs Nifty]))/_xlfn.STDEV.P(Table2[6M Return vs Nifty])</f>
        <v>-0.36208659135527577</v>
      </c>
      <c r="M256">
        <v>-2.6373873141606099</v>
      </c>
      <c r="N256">
        <f>(Table2[[#This Row],[1W Return vs Nifty]]-AVERAGE(Table2[1W Return vs Nifty]))/_xlfn.STDEV.P(Table2[1W Return vs Nifty])</f>
        <v>1.0208249938264595E-2</v>
      </c>
      <c r="O256">
        <v>199.17</v>
      </c>
      <c r="P256">
        <v>209.83811233796499</v>
      </c>
      <c r="Q256">
        <v>202.02851954583801</v>
      </c>
      <c r="R256">
        <v>42.809412080363899</v>
      </c>
      <c r="S256" s="1">
        <f>(Table2[[#This Row],[Close Price]]-Table2[[#This Row],[20D EMA]])/Table2[[#This Row],[20D EMA]]</f>
        <v>-3.2936687252096072E-2</v>
      </c>
      <c r="T256" s="1">
        <f>(Table2[[#This Row],[Close Price]]-Table2[[#This Row],[50D EMA]])/Table2[[#This Row],[50D EMA]]</f>
        <v>-8.2101922029385196E-2</v>
      </c>
      <c r="U256" s="1">
        <f>(Table2[[#This Row],[Close Price]]-Table2[[#This Row],[200D EMA]])/Table2[[#This Row],[200D EMA]]</f>
        <v>-4.6619752335021386E-2</v>
      </c>
      <c r="V256">
        <v>0.89972308977828097</v>
      </c>
      <c r="W256">
        <v>188.16</v>
      </c>
      <c r="X256">
        <v>193.62</v>
      </c>
      <c r="Y256">
        <v>180.42</v>
      </c>
      <c r="Z256">
        <v>193.62</v>
      </c>
      <c r="AA256">
        <v>180.42</v>
      </c>
      <c r="AB256">
        <v>216.47</v>
      </c>
      <c r="AC256" s="1">
        <f>(Table2[[#This Row],[Close Price]]/Table2[[#This Row],[Day Low]])-1</f>
        <v>2.3650085034013779E-2</v>
      </c>
      <c r="AD256" s="1">
        <f>(Table2[[#This Row],[Day High]]/Table2[[#This Row],[Close Price]])-1</f>
        <v>5.2437568142877922E-3</v>
      </c>
      <c r="AE256" s="1">
        <f>(Table2[[#This Row],[Close Price]]/Table2[[#This Row],[Current Week Low]])-1</f>
        <v>6.7564571555260189E-2</v>
      </c>
      <c r="AF256" s="1">
        <f>(Table2[[#This Row],[Current Week High]]/Table2[[#This Row],[Close Price]])-1</f>
        <v>5.2437568142877922E-3</v>
      </c>
      <c r="AG256" s="1">
        <f>(Table2[[#This Row],[Close Price]]/Table2[[#This Row],[Current Month Low]])-1</f>
        <v>6.7564571555260189E-2</v>
      </c>
      <c r="AH256" s="1">
        <f>(Table2[[#This Row],[Current Month High]]/Table2[[#This Row],[Close Price]])-1</f>
        <v>0.12387726493951501</v>
      </c>
      <c r="AI256">
        <v>27.8749805306058</v>
      </c>
      <c r="AJ256">
        <v>56.720911310008098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-0.01</v>
      </c>
      <c r="AM256" t="s">
        <v>3169</v>
      </c>
      <c r="AN256">
        <v>-1.82</v>
      </c>
      <c r="AO256" t="s">
        <v>3169</v>
      </c>
      <c r="AP256">
        <v>9.6247973395722997E-2</v>
      </c>
      <c r="AQ256">
        <f>(Table2[[#This Row],[Sharpe Ratio]]-AVERAGE(Table2[Sharpe Ratio]))/_xlfn.STDEV.P(Table2[Sharpe Ratio])</f>
        <v>0.44655077160885437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188</v>
      </c>
      <c r="AT256">
        <f>_xlfn.RANK.AVG(Table2[[#This Row],[6M Return vs Nifty Z-Score]],Table2[6M Return vs Nifty Z-Score])</f>
        <v>445</v>
      </c>
      <c r="AU256">
        <f>_xlfn.RANK.AVG(Table2[[#This Row],[Sharpe Ratio Z-Score]],Table2[Sharpe Ratio Z-Score])</f>
        <v>234</v>
      </c>
      <c r="AV256">
        <f>(Table2[[#This Row],[Rank 1Y]]+Table2[[#This Row],[Rank 6M]]+Table2[[#This Row],[Rank Sharpe]])/3</f>
        <v>289</v>
      </c>
    </row>
    <row r="257" spans="1:48" hidden="1" x14ac:dyDescent="0.3">
      <c r="A257" t="s">
        <v>883</v>
      </c>
      <c r="B257" t="s">
        <v>884</v>
      </c>
      <c r="C257" t="s">
        <v>3122</v>
      </c>
      <c r="D257" t="s">
        <v>21</v>
      </c>
      <c r="E257">
        <v>16465.474485700001</v>
      </c>
      <c r="F257">
        <v>725.8</v>
      </c>
      <c r="G257">
        <v>14.4239263819942</v>
      </c>
      <c r="H257">
        <f>(Table2[[#This Row],[1Y Return vs Nifty]]-AVERAGE(Table2[1Y Return vs Nifty]))/_xlfn.STDEV.P(Table2[1Y Return vs Nifty])</f>
        <v>2.4746176739290252E-2</v>
      </c>
      <c r="I257">
        <v>6.5968797970859701</v>
      </c>
      <c r="J257">
        <f>(Table2[[#This Row],[1M Return vs Nifty]]-AVERAGE(Table2[1M Return vs Nifty]))/_xlfn.STDEV.P(Table2[1M Return vs Nifty])</f>
        <v>1.1037395595503146</v>
      </c>
      <c r="K257">
        <v>11.072006268493601</v>
      </c>
      <c r="L257">
        <f>(Table2[[#This Row],[6M Return vs Nifty]]-AVERAGE(Table2[6M Return vs Nifty]))/_xlfn.STDEV.P(Table2[6M Return vs Nifty])</f>
        <v>0.33652260112130866</v>
      </c>
      <c r="M257">
        <v>-0.46515386031655498</v>
      </c>
      <c r="N257">
        <f>(Table2[[#This Row],[1W Return vs Nifty]]-AVERAGE(Table2[1W Return vs Nifty]))/_xlfn.STDEV.P(Table2[1W Return vs Nifty])</f>
        <v>0.53614879786837422</v>
      </c>
      <c r="O257">
        <v>711.46</v>
      </c>
      <c r="P257">
        <v>714.33246366517199</v>
      </c>
      <c r="Q257">
        <v>670.31873915952895</v>
      </c>
      <c r="R257">
        <v>58.1668806436561</v>
      </c>
      <c r="S257" s="1">
        <f>(Table2[[#This Row],[Close Price]]-Table2[[#This Row],[20D EMA]])/Table2[[#This Row],[20D EMA]]</f>
        <v>2.0155736091979758E-2</v>
      </c>
      <c r="T257" s="1">
        <f>(Table2[[#This Row],[Close Price]]-Table2[[#This Row],[50D EMA]])/Table2[[#This Row],[50D EMA]]</f>
        <v>1.6053500181118927E-2</v>
      </c>
      <c r="U257" s="1">
        <f>(Table2[[#This Row],[Close Price]]-Table2[[#This Row],[200D EMA]])/Table2[[#This Row],[200D EMA]]</f>
        <v>8.2768476546001862E-2</v>
      </c>
      <c r="V257">
        <v>0.62954699367003497</v>
      </c>
      <c r="W257">
        <v>714.1</v>
      </c>
      <c r="X257">
        <v>730.9</v>
      </c>
      <c r="Y257">
        <v>682.1</v>
      </c>
      <c r="Z257">
        <v>730.9</v>
      </c>
      <c r="AA257">
        <v>682.1</v>
      </c>
      <c r="AB257">
        <v>758.95</v>
      </c>
      <c r="AC257" s="1">
        <f>(Table2[[#This Row],[Close Price]]/Table2[[#This Row],[Day Low]])-1</f>
        <v>1.638425990757586E-2</v>
      </c>
      <c r="AD257" s="1">
        <f>(Table2[[#This Row],[Day High]]/Table2[[#This Row],[Close Price]])-1</f>
        <v>7.0267291264811682E-3</v>
      </c>
      <c r="AE257" s="1">
        <f>(Table2[[#This Row],[Close Price]]/Table2[[#This Row],[Current Week Low]])-1</f>
        <v>6.4066852367687943E-2</v>
      </c>
      <c r="AF257" s="1">
        <f>(Table2[[#This Row],[Current Week High]]/Table2[[#This Row],[Close Price]])-1</f>
        <v>7.0267291264811682E-3</v>
      </c>
      <c r="AG257" s="1">
        <f>(Table2[[#This Row],[Close Price]]/Table2[[#This Row],[Current Month Low]])-1</f>
        <v>6.4066852367687943E-2</v>
      </c>
      <c r="AH257" s="1">
        <f>(Table2[[#This Row],[Current Month High]]/Table2[[#This Row],[Close Price]])-1</f>
        <v>4.5673739322127371E-2</v>
      </c>
      <c r="AI257">
        <v>15.6654725819785</v>
      </c>
      <c r="AJ257">
        <v>41.206225680933798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</v>
      </c>
      <c r="AM257" t="s">
        <v>3169</v>
      </c>
      <c r="AN257">
        <v>1.82</v>
      </c>
      <c r="AO257" t="s">
        <v>3170</v>
      </c>
      <c r="AP257">
        <v>5.4414043080279001E-2</v>
      </c>
      <c r="AQ257">
        <f>(Table2[[#This Row],[Sharpe Ratio]]-AVERAGE(Table2[Sharpe Ratio]))/_xlfn.STDEV.P(Table2[Sharpe Ratio])</f>
        <v>-4.1966979369825547E-2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295</v>
      </c>
      <c r="AT257">
        <f>_xlfn.RANK.AVG(Table2[[#This Row],[6M Return vs Nifty Z-Score]],Table2[6M Return vs Nifty Z-Score])</f>
        <v>214</v>
      </c>
      <c r="AU257">
        <f>_xlfn.RANK.AVG(Table2[[#This Row],[Sharpe Ratio Z-Score]],Table2[Sharpe Ratio Z-Score])</f>
        <v>363</v>
      </c>
      <c r="AV257">
        <f>(Table2[[#This Row],[Rank 1Y]]+Table2[[#This Row],[Rank 6M]]+Table2[[#This Row],[Rank Sharpe]])/3</f>
        <v>290.66666666666669</v>
      </c>
    </row>
    <row r="258" spans="1:48" hidden="1" x14ac:dyDescent="0.3">
      <c r="A258" t="s">
        <v>1281</v>
      </c>
      <c r="B258" t="s">
        <v>1282</v>
      </c>
      <c r="C258" t="s">
        <v>3131</v>
      </c>
      <c r="D258" t="s">
        <v>80</v>
      </c>
      <c r="E258">
        <v>8680.8202171199991</v>
      </c>
      <c r="F258">
        <v>1116.9000000000001</v>
      </c>
      <c r="G258">
        <v>37.043550604890697</v>
      </c>
      <c r="H258">
        <f>(Table2[[#This Row],[1Y Return vs Nifty]]-AVERAGE(Table2[1Y Return vs Nifty]))/_xlfn.STDEV.P(Table2[1Y Return vs Nifty])</f>
        <v>0.47716537404312043</v>
      </c>
      <c r="I258">
        <v>-15.8746860110802</v>
      </c>
      <c r="J258">
        <f>(Table2[[#This Row],[1M Return vs Nifty]]-AVERAGE(Table2[1M Return vs Nifty]))/_xlfn.STDEV.P(Table2[1M Return vs Nifty])</f>
        <v>-1.1169038689057182</v>
      </c>
      <c r="K258">
        <v>18.915101202842301</v>
      </c>
      <c r="L258">
        <f>(Table2[[#This Row],[6M Return vs Nifty]]-AVERAGE(Table2[6M Return vs Nifty]))/_xlfn.STDEV.P(Table2[6M Return vs Nifty])</f>
        <v>0.59842001083288621</v>
      </c>
      <c r="M258">
        <v>0.909656369326999</v>
      </c>
      <c r="N258">
        <f>(Table2[[#This Row],[1W Return vs Nifty]]-AVERAGE(Table2[1W Return vs Nifty]))/_xlfn.STDEV.P(Table2[1W Return vs Nifty])</f>
        <v>0.86901746085627041</v>
      </c>
      <c r="O258">
        <v>1161.58</v>
      </c>
      <c r="P258">
        <v>1203.1864808212599</v>
      </c>
      <c r="Q258">
        <v>1029.25432358474</v>
      </c>
      <c r="R258">
        <v>42.7149842530903</v>
      </c>
      <c r="S258" s="1">
        <f>(Table2[[#This Row],[Close Price]]-Table2[[#This Row],[20D EMA]])/Table2[[#This Row],[20D EMA]]</f>
        <v>-3.8464849601404845E-2</v>
      </c>
      <c r="T258" s="1">
        <f>(Table2[[#This Row],[Close Price]]-Table2[[#This Row],[50D EMA]])/Table2[[#This Row],[50D EMA]]</f>
        <v>-7.1714968707397048E-2</v>
      </c>
      <c r="U258" s="1">
        <f>(Table2[[#This Row],[Close Price]]-Table2[[#This Row],[200D EMA]])/Table2[[#This Row],[200D EMA]]</f>
        <v>8.5154538005731431E-2</v>
      </c>
      <c r="V258">
        <v>0.61374472937028302</v>
      </c>
      <c r="W258">
        <v>1100</v>
      </c>
      <c r="X258">
        <v>1122</v>
      </c>
      <c r="Y258">
        <v>1074.55</v>
      </c>
      <c r="Z258">
        <v>1142.9000000000001</v>
      </c>
      <c r="AA258">
        <v>1016.05</v>
      </c>
      <c r="AB258">
        <v>1247.7</v>
      </c>
      <c r="AC258" s="1">
        <f>(Table2[[#This Row],[Close Price]]/Table2[[#This Row],[Day Low]])-1</f>
        <v>1.5363636363636468E-2</v>
      </c>
      <c r="AD258" s="1">
        <f>(Table2[[#This Row],[Day High]]/Table2[[#This Row],[Close Price]])-1</f>
        <v>4.5662100456620447E-3</v>
      </c>
      <c r="AE258" s="1">
        <f>(Table2[[#This Row],[Close Price]]/Table2[[#This Row],[Current Week Low]])-1</f>
        <v>3.9411846819598972E-2</v>
      </c>
      <c r="AF258" s="1">
        <f>(Table2[[#This Row],[Current Week High]]/Table2[[#This Row],[Close Price]])-1</f>
        <v>2.3278717879845923E-2</v>
      </c>
      <c r="AG258" s="1">
        <f>(Table2[[#This Row],[Close Price]]/Table2[[#This Row],[Current Month Low]])-1</f>
        <v>9.9256926332365714E-2</v>
      </c>
      <c r="AH258" s="1">
        <f>(Table2[[#This Row],[Current Month High]]/Table2[[#This Row],[Close Price]])-1</f>
        <v>0.11710985764168669</v>
      </c>
      <c r="AI258">
        <v>38.239770794162403</v>
      </c>
      <c r="AJ258">
        <v>63.912533020252397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0</v>
      </c>
      <c r="AM258" t="s">
        <v>3168</v>
      </c>
      <c r="AN258">
        <v>-6.05</v>
      </c>
      <c r="AO258" t="s">
        <v>3169</v>
      </c>
      <c r="AQ258">
        <f>(Table2[[#This Row],[Sharpe Ratio]]-AVERAGE(Table2[Sharpe Ratio]))/_xlfn.STDEV.P(Table2[Sharpe Ratio])</f>
        <v>-0.67738960752822819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180</v>
      </c>
      <c r="AT258">
        <f>_xlfn.RANK.AVG(Table2[[#This Row],[6M Return vs Nifty Z-Score]],Table2[6M Return vs Nifty Z-Score])</f>
        <v>155</v>
      </c>
      <c r="AU258">
        <f>_xlfn.RANK.AVG(Table2[[#This Row],[Sharpe Ratio Z-Score]],Table2[Sharpe Ratio Z-Score])</f>
        <v>541</v>
      </c>
      <c r="AV258">
        <f>(Table2[[#This Row],[Rank 1Y]]+Table2[[#This Row],[Rank 6M]]+Table2[[#This Row],[Rank Sharpe]])/3</f>
        <v>292</v>
      </c>
    </row>
    <row r="259" spans="1:48" hidden="1" x14ac:dyDescent="0.3">
      <c r="A259" t="s">
        <v>403</v>
      </c>
      <c r="B259" t="s">
        <v>404</v>
      </c>
      <c r="C259" t="s">
        <v>3133</v>
      </c>
      <c r="D259" t="s">
        <v>105</v>
      </c>
      <c r="E259">
        <v>55297.749757140002</v>
      </c>
      <c r="F259">
        <v>655.35</v>
      </c>
      <c r="G259">
        <v>9.2680592985840402</v>
      </c>
      <c r="H259">
        <f>(Table2[[#This Row],[1Y Return vs Nifty]]-AVERAGE(Table2[1Y Return vs Nifty]))/_xlfn.STDEV.P(Table2[1Y Return vs Nifty])</f>
        <v>-7.8377253795886323E-2</v>
      </c>
      <c r="I259">
        <v>-3.9230818334833102</v>
      </c>
      <c r="J259">
        <f>(Table2[[#This Row],[1M Return vs Nifty]]-AVERAGE(Table2[1M Return vs Nifty]))/_xlfn.STDEV.P(Table2[1M Return vs Nifty])</f>
        <v>6.4155408540959316E-2</v>
      </c>
      <c r="K259">
        <v>-13.100106889778299</v>
      </c>
      <c r="L259">
        <f>(Table2[[#This Row],[6M Return vs Nifty]]-AVERAGE(Table2[6M Return vs Nifty]))/_xlfn.STDEV.P(Table2[6M Return vs Nifty])</f>
        <v>-0.47063501668103797</v>
      </c>
      <c r="M259">
        <v>-7.13355799482627</v>
      </c>
      <c r="N259">
        <f>(Table2[[#This Row],[1W Return vs Nifty]]-AVERAGE(Table2[1W Return vs Nifty]))/_xlfn.STDEV.P(Table2[1W Return vs Nifty])</f>
        <v>-1.0784033204212233</v>
      </c>
      <c r="O259">
        <v>693.34</v>
      </c>
      <c r="P259">
        <v>714.34805823992701</v>
      </c>
      <c r="Q259">
        <v>688.89861985956998</v>
      </c>
      <c r="R259">
        <v>38.424195433263897</v>
      </c>
      <c r="S259" s="1">
        <f>(Table2[[#This Row],[Close Price]]-Table2[[#This Row],[20D EMA]])/Table2[[#This Row],[20D EMA]]</f>
        <v>-5.4792742377477152E-2</v>
      </c>
      <c r="T259" s="1">
        <f>(Table2[[#This Row],[Close Price]]-Table2[[#This Row],[50D EMA]])/Table2[[#This Row],[50D EMA]]</f>
        <v>-8.2590072947481025E-2</v>
      </c>
      <c r="U259" s="1">
        <f>(Table2[[#This Row],[Close Price]]-Table2[[#This Row],[200D EMA]])/Table2[[#This Row],[200D EMA]]</f>
        <v>-4.8698921571956037E-2</v>
      </c>
      <c r="V259">
        <v>0.63529649278001499</v>
      </c>
      <c r="W259">
        <v>655.55</v>
      </c>
      <c r="X259">
        <v>677</v>
      </c>
      <c r="Y259">
        <v>653.79999999999995</v>
      </c>
      <c r="Z259">
        <v>708.05</v>
      </c>
      <c r="AA259">
        <v>653.79999999999995</v>
      </c>
      <c r="AB259">
        <v>727.9</v>
      </c>
      <c r="AC259" s="1">
        <f>(Table2[[#This Row],[Close Price]]/Table2[[#This Row],[Day Low]])-1</f>
        <v>-3.0508733124845477E-4</v>
      </c>
      <c r="AD259" s="1">
        <f>(Table2[[#This Row],[Day High]]/Table2[[#This Row],[Close Price]])-1</f>
        <v>3.3035782406347636E-2</v>
      </c>
      <c r="AE259" s="1">
        <f>(Table2[[#This Row],[Close Price]]/Table2[[#This Row],[Current Week Low]])-1</f>
        <v>2.3707555827470195E-3</v>
      </c>
      <c r="AF259" s="1">
        <f>(Table2[[#This Row],[Current Week High]]/Table2[[#This Row],[Close Price]])-1</f>
        <v>8.0415045395590079E-2</v>
      </c>
      <c r="AG259" s="1">
        <f>(Table2[[#This Row],[Close Price]]/Table2[[#This Row],[Current Month Low]])-1</f>
        <v>2.3707555827470195E-3</v>
      </c>
      <c r="AH259" s="1">
        <f>(Table2[[#This Row],[Current Month High]]/Table2[[#This Row],[Close Price]])-1</f>
        <v>0.11070420386053237</v>
      </c>
      <c r="AI259">
        <v>29.396505683985598</v>
      </c>
      <c r="AJ259">
        <v>33.038976857490802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-0.03</v>
      </c>
      <c r="AM259" t="s">
        <v>3169</v>
      </c>
      <c r="AN259">
        <v>-1.82</v>
      </c>
      <c r="AO259" t="s">
        <v>3169</v>
      </c>
      <c r="AP259">
        <v>0.16278736320201601</v>
      </c>
      <c r="AQ259">
        <f>(Table2[[#This Row],[Sharpe Ratio]]-AVERAGE(Table2[Sharpe Ratio]))/_xlfn.STDEV.P(Table2[Sharpe Ratio])</f>
        <v>1.2235677244640757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322</v>
      </c>
      <c r="AT259">
        <f>_xlfn.RANK.AVG(Table2[[#This Row],[6M Return vs Nifty Z-Score]],Table2[6M Return vs Nifty Z-Score])</f>
        <v>480</v>
      </c>
      <c r="AU259">
        <f>_xlfn.RANK.AVG(Table2[[#This Row],[Sharpe Ratio Z-Score]],Table2[Sharpe Ratio Z-Score])</f>
        <v>76</v>
      </c>
      <c r="AV259">
        <f>(Table2[[#This Row],[Rank 1Y]]+Table2[[#This Row],[Rank 6M]]+Table2[[#This Row],[Rank Sharpe]])/3</f>
        <v>292.66666666666669</v>
      </c>
    </row>
    <row r="260" spans="1:48" x14ac:dyDescent="0.3">
      <c r="A260" t="s">
        <v>1226</v>
      </c>
      <c r="B260" t="s">
        <v>1227</v>
      </c>
      <c r="C260" t="s">
        <v>3132</v>
      </c>
      <c r="D260" t="s">
        <v>287</v>
      </c>
      <c r="E260">
        <v>9328.9169902949998</v>
      </c>
      <c r="F260">
        <v>1578.15</v>
      </c>
      <c r="G260">
        <v>112.265802548545</v>
      </c>
      <c r="H260">
        <f>(Table2[[#This Row],[1Y Return vs Nifty]]-AVERAGE(Table2[1Y Return vs Nifty]))/_xlfn.STDEV.P(Table2[1Y Return vs Nifty])</f>
        <v>1.9816992473019877</v>
      </c>
      <c r="I260">
        <v>7.2390597084886501</v>
      </c>
      <c r="J260">
        <f>(Table2[[#This Row],[1M Return vs Nifty]]-AVERAGE(Table2[1M Return vs Nifty]))/_xlfn.STDEV.P(Table2[1M Return vs Nifty])</f>
        <v>1.1671998725661799</v>
      </c>
      <c r="K260">
        <v>1.78209649269838</v>
      </c>
      <c r="L260">
        <f>(Table2[[#This Row],[6M Return vs Nifty]]-AVERAGE(Table2[6M Return vs Nifty]))/_xlfn.STDEV.P(Table2[6M Return vs Nifty])</f>
        <v>2.6313005661774788E-2</v>
      </c>
      <c r="M260">
        <v>-1.36224286039422</v>
      </c>
      <c r="N260">
        <f>(Table2[[#This Row],[1W Return vs Nifty]]-AVERAGE(Table2[1W Return vs Nifty]))/_xlfn.STDEV.P(Table2[1W Return vs Nifty])</f>
        <v>0.31894586352999482</v>
      </c>
      <c r="O260">
        <v>1566.04</v>
      </c>
      <c r="P260">
        <v>1545.62672911543</v>
      </c>
      <c r="Q260">
        <v>1404.8084059395101</v>
      </c>
      <c r="R260">
        <v>50.067750054384199</v>
      </c>
      <c r="S260" s="1">
        <f>(Table2[[#This Row],[Close Price]]-Table2[[#This Row],[20D EMA]])/Table2[[#This Row],[20D EMA]]</f>
        <v>7.7328803861971135E-3</v>
      </c>
      <c r="T260" s="1">
        <f>(Table2[[#This Row],[Close Price]]-Table2[[#This Row],[50D EMA]])/Table2[[#This Row],[50D EMA]]</f>
        <v>2.1042125030526208E-2</v>
      </c>
      <c r="U260" s="1">
        <f>(Table2[[#This Row],[Close Price]]-Table2[[#This Row],[200D EMA]])/Table2[[#This Row],[200D EMA]]</f>
        <v>0.12339162645069905</v>
      </c>
      <c r="V260">
        <v>0.92298257951178697</v>
      </c>
      <c r="W260">
        <v>1568.55</v>
      </c>
      <c r="X260">
        <v>1623.35</v>
      </c>
      <c r="Y260">
        <v>1539.9</v>
      </c>
      <c r="Z260">
        <v>1623.35</v>
      </c>
      <c r="AA260">
        <v>1450.05</v>
      </c>
      <c r="AB260">
        <v>1720</v>
      </c>
      <c r="AC260" s="1">
        <f>(Table2[[#This Row],[Close Price]]/Table2[[#This Row],[Day Low]])-1</f>
        <v>6.1203021899207677E-3</v>
      </c>
      <c r="AD260" s="1">
        <f>(Table2[[#This Row],[Day High]]/Table2[[#This Row],[Close Price]])-1</f>
        <v>2.8641130437537576E-2</v>
      </c>
      <c r="AE260" s="1">
        <f>(Table2[[#This Row],[Close Price]]/Table2[[#This Row],[Current Week Low]])-1</f>
        <v>2.4839275277615425E-2</v>
      </c>
      <c r="AF260" s="1">
        <f>(Table2[[#This Row],[Current Week High]]/Table2[[#This Row],[Close Price]])-1</f>
        <v>2.8641130437537576E-2</v>
      </c>
      <c r="AG260" s="1">
        <f>(Table2[[#This Row],[Close Price]]/Table2[[#This Row],[Current Month Low]])-1</f>
        <v>8.8341781317885726E-2</v>
      </c>
      <c r="AH260" s="1">
        <f>(Table2[[#This Row],[Current Month High]]/Table2[[#This Row],[Close Price]])-1</f>
        <v>8.9883724614263416E-2</v>
      </c>
      <c r="AI260">
        <v>31.799892278934099</v>
      </c>
      <c r="AJ260">
        <v>145.66469489414601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0.15</v>
      </c>
      <c r="AM260" t="s">
        <v>3170</v>
      </c>
      <c r="AN260">
        <v>0.03</v>
      </c>
      <c r="AO260" t="s">
        <v>3170</v>
      </c>
      <c r="AQ260">
        <f>(Table2[[#This Row],[Sharpe Ratio]]-AVERAGE(Table2[Sharpe Ratio]))/_xlfn.STDEV.P(Table2[Sharpe Ratio])</f>
        <v>-0.67738960752822819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2.8167683815317091</v>
      </c>
      <c r="AS260">
        <f>_xlfn.RANK.AVG(Table2[[#This Row],[1Y Return vs Nifty Z-Score]],Table2[1Y Return vs Nifty Z-Score])</f>
        <v>38</v>
      </c>
      <c r="AT260">
        <f>_xlfn.RANK.AVG(Table2[[#This Row],[6M Return vs Nifty Z-Score]],Table2[6M Return vs Nifty Z-Score])</f>
        <v>301</v>
      </c>
      <c r="AU260">
        <f>_xlfn.RANK.AVG(Table2[[#This Row],[Sharpe Ratio Z-Score]],Table2[Sharpe Ratio Z-Score])</f>
        <v>541</v>
      </c>
      <c r="AV260">
        <f>(Table2[[#This Row],[Rank 1Y]]+Table2[[#This Row],[Rank 6M]]+Table2[[#This Row],[Rank Sharpe]])/3</f>
        <v>293.33333333333331</v>
      </c>
    </row>
    <row r="261" spans="1:48" hidden="1" x14ac:dyDescent="0.3">
      <c r="A261" t="s">
        <v>1799</v>
      </c>
      <c r="B261" t="s">
        <v>1800</v>
      </c>
      <c r="C261" t="s">
        <v>570</v>
      </c>
      <c r="D261" t="s">
        <v>570</v>
      </c>
      <c r="E261">
        <v>4238.3026829</v>
      </c>
      <c r="F261">
        <v>205.21</v>
      </c>
      <c r="G261">
        <v>0.790504173188324</v>
      </c>
      <c r="H261">
        <f>(Table2[[#This Row],[1Y Return vs Nifty]]-AVERAGE(Table2[1Y Return vs Nifty]))/_xlfn.STDEV.P(Table2[1Y Return vs Nifty])</f>
        <v>-0.24793836794773619</v>
      </c>
      <c r="I261">
        <v>-13.1979931254773</v>
      </c>
      <c r="J261">
        <f>(Table2[[#This Row],[1M Return vs Nifty]]-AVERAGE(Table2[1M Return vs Nifty]))/_xlfn.STDEV.P(Table2[1M Return vs Nifty])</f>
        <v>-0.85239268543273328</v>
      </c>
      <c r="K261">
        <v>6.8034889371764802</v>
      </c>
      <c r="L261">
        <f>(Table2[[#This Row],[6M Return vs Nifty]]-AVERAGE(Table2[6M Return vs Nifty]))/_xlfn.STDEV.P(Table2[6M Return vs Nifty])</f>
        <v>0.19398784389364265</v>
      </c>
      <c r="M261">
        <v>-3.3984656442851402</v>
      </c>
      <c r="N261">
        <f>(Table2[[#This Row],[1W Return vs Nifty]]-AVERAGE(Table2[1W Return vs Nifty]))/_xlfn.STDEV.P(Table2[1W Return vs Nifty])</f>
        <v>-0.17406381955549829</v>
      </c>
      <c r="O261">
        <v>217.08</v>
      </c>
      <c r="P261">
        <v>219.421921008075</v>
      </c>
      <c r="Q261">
        <v>197.597511158835</v>
      </c>
      <c r="R261">
        <v>32.426586549180001</v>
      </c>
      <c r="S261" s="1">
        <f>(Table2[[#This Row],[Close Price]]-Table2[[#This Row],[20D EMA]])/Table2[[#This Row],[20D EMA]]</f>
        <v>-5.4680302192740018E-2</v>
      </c>
      <c r="T261" s="1">
        <f>(Table2[[#This Row],[Close Price]]-Table2[[#This Row],[50D EMA]])/Table2[[#This Row],[50D EMA]]</f>
        <v>-6.4769832215405582E-2</v>
      </c>
      <c r="U261" s="1">
        <f>(Table2[[#This Row],[Close Price]]-Table2[[#This Row],[200D EMA]])/Table2[[#This Row],[200D EMA]]</f>
        <v>3.8525226337723699E-2</v>
      </c>
      <c r="V261">
        <v>0.510393911719627</v>
      </c>
      <c r="W261">
        <v>202.83</v>
      </c>
      <c r="X261">
        <v>209</v>
      </c>
      <c r="Y261">
        <v>200.89</v>
      </c>
      <c r="Z261">
        <v>211.45</v>
      </c>
      <c r="AA261">
        <v>200.89</v>
      </c>
      <c r="AB261">
        <v>241.45</v>
      </c>
      <c r="AC261" s="1">
        <f>(Table2[[#This Row],[Close Price]]/Table2[[#This Row],[Day Low]])-1</f>
        <v>1.1733964403687791E-2</v>
      </c>
      <c r="AD261" s="1">
        <f>(Table2[[#This Row],[Day High]]/Table2[[#This Row],[Close Price]])-1</f>
        <v>1.8468885531894186E-2</v>
      </c>
      <c r="AE261" s="1">
        <f>(Table2[[#This Row],[Close Price]]/Table2[[#This Row],[Current Week Low]])-1</f>
        <v>2.1504305839016524E-2</v>
      </c>
      <c r="AF261" s="1">
        <f>(Table2[[#This Row],[Current Week High]]/Table2[[#This Row],[Close Price]])-1</f>
        <v>3.0407874859899486E-2</v>
      </c>
      <c r="AG261" s="1">
        <f>(Table2[[#This Row],[Close Price]]/Table2[[#This Row],[Current Month Low]])-1</f>
        <v>2.1504305839016524E-2</v>
      </c>
      <c r="AH261" s="1">
        <f>(Table2[[#This Row],[Current Month High]]/Table2[[#This Row],[Close Price]])-1</f>
        <v>0.17659958091710926</v>
      </c>
      <c r="AI261">
        <v>24.9451781102285</v>
      </c>
      <c r="AJ261">
        <v>53.027591349738998</v>
      </c>
      <c r="AK261" t="str">
        <f>IF(AND(Table2[[#This Row],[20D EMA]]&gt;Table2[[#This Row],[50D EMA]],Table2[[#This Row],[50D EMA]]&gt;Table2[[#This Row],[200D EMA]]),"Uptrend","Downtrend/NoTrend")</f>
        <v>Downtrend/NoTrend</v>
      </c>
      <c r="AL261">
        <v>0.02</v>
      </c>
      <c r="AM261" t="s">
        <v>3170</v>
      </c>
      <c r="AN261">
        <v>-9.3800000000000008</v>
      </c>
      <c r="AO261" t="s">
        <v>3169</v>
      </c>
      <c r="AP261">
        <v>9.1844102010120998E-2</v>
      </c>
      <c r="AQ261">
        <f>(Table2[[#This Row],[Sharpe Ratio]]-AVERAGE(Table2[Sharpe Ratio]))/_xlfn.STDEV.P(Table2[Sharpe Ratio])</f>
        <v>0.39512434983419692</v>
      </c>
      <c r="AR2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1">
        <f>_xlfn.RANK.AVG(Table2[[#This Row],[1Y Return vs Nifty Z-Score]],Table2[1Y Return vs Nifty Z-Score])</f>
        <v>387</v>
      </c>
      <c r="AT261">
        <f>_xlfn.RANK.AVG(Table2[[#This Row],[6M Return vs Nifty Z-Score]],Table2[6M Return vs Nifty Z-Score])</f>
        <v>248</v>
      </c>
      <c r="AU261">
        <f>_xlfn.RANK.AVG(Table2[[#This Row],[Sharpe Ratio Z-Score]],Table2[Sharpe Ratio Z-Score])</f>
        <v>245</v>
      </c>
      <c r="AV261">
        <f>(Table2[[#This Row],[Rank 1Y]]+Table2[[#This Row],[Rank 6M]]+Table2[[#This Row],[Rank Sharpe]])/3</f>
        <v>293.33333333333331</v>
      </c>
    </row>
    <row r="262" spans="1:48" x14ac:dyDescent="0.3">
      <c r="A262" t="s">
        <v>338</v>
      </c>
      <c r="B262" t="s">
        <v>339</v>
      </c>
      <c r="C262" t="s">
        <v>3123</v>
      </c>
      <c r="D262" t="s">
        <v>34</v>
      </c>
      <c r="E262">
        <v>71604.605229959998</v>
      </c>
      <c r="F262">
        <v>531.6</v>
      </c>
      <c r="G262">
        <v>8.2576689483083605</v>
      </c>
      <c r="H262">
        <f>(Table2[[#This Row],[1Y Return vs Nifty]]-AVERAGE(Table2[1Y Return vs Nifty]))/_xlfn.STDEV.P(Table2[1Y Return vs Nifty])</f>
        <v>-9.8586254030847947E-2</v>
      </c>
      <c r="I262">
        <v>5.1190332957717697</v>
      </c>
      <c r="J262">
        <f>(Table2[[#This Row],[1M Return vs Nifty]]-AVERAGE(Table2[1M Return vs Nifty]))/_xlfn.STDEV.P(Table2[1M Return vs Nifty])</f>
        <v>0.95769855157491457</v>
      </c>
      <c r="K262">
        <v>-11.9386584204762</v>
      </c>
      <c r="L262">
        <f>(Table2[[#This Row],[6M Return vs Nifty]]-AVERAGE(Table2[6M Return vs Nifty]))/_xlfn.STDEV.P(Table2[6M Return vs Nifty])</f>
        <v>-0.43185181334487233</v>
      </c>
      <c r="M262">
        <v>-2.6641761611427102</v>
      </c>
      <c r="N262">
        <f>(Table2[[#This Row],[1W Return vs Nifty]]-AVERAGE(Table2[1W Return vs Nifty]))/_xlfn.STDEV.P(Table2[1W Return vs Nifty])</f>
        <v>3.7221419026624738E-3</v>
      </c>
      <c r="O262">
        <v>544.38</v>
      </c>
      <c r="P262">
        <v>541.92255234129198</v>
      </c>
      <c r="Q262">
        <v>519.91551080450995</v>
      </c>
      <c r="R262">
        <v>37.2432122315684</v>
      </c>
      <c r="S262" s="1">
        <f>(Table2[[#This Row],[Close Price]]-Table2[[#This Row],[20D EMA]])/Table2[[#This Row],[20D EMA]]</f>
        <v>-2.3476248208971623E-2</v>
      </c>
      <c r="T262" s="1">
        <f>(Table2[[#This Row],[Close Price]]-Table2[[#This Row],[50D EMA]])/Table2[[#This Row],[50D EMA]]</f>
        <v>-1.9048021339386916E-2</v>
      </c>
      <c r="U262" s="1">
        <f>(Table2[[#This Row],[Close Price]]-Table2[[#This Row],[200D EMA]])/Table2[[#This Row],[200D EMA]]</f>
        <v>2.2473823059076768E-2</v>
      </c>
      <c r="V262">
        <v>0.60541059750911197</v>
      </c>
      <c r="W262">
        <v>525.29999999999995</v>
      </c>
      <c r="X262">
        <v>536.95000000000005</v>
      </c>
      <c r="Y262">
        <v>504.5</v>
      </c>
      <c r="Z262">
        <v>539.75</v>
      </c>
      <c r="AA262">
        <v>504.5</v>
      </c>
      <c r="AB262">
        <v>596.85</v>
      </c>
      <c r="AC262" s="1">
        <f>(Table2[[#This Row],[Close Price]]/Table2[[#This Row],[Day Low]])-1</f>
        <v>1.1993146773272567E-2</v>
      </c>
      <c r="AD262" s="1">
        <f>(Table2[[#This Row],[Day High]]/Table2[[#This Row],[Close Price]])-1</f>
        <v>1.0063957863055029E-2</v>
      </c>
      <c r="AE262" s="1">
        <f>(Table2[[#This Row],[Close Price]]/Table2[[#This Row],[Current Week Low]])-1</f>
        <v>5.3716551040634331E-2</v>
      </c>
      <c r="AF262" s="1">
        <f>(Table2[[#This Row],[Current Week High]]/Table2[[#This Row],[Close Price]])-1</f>
        <v>1.533107599699024E-2</v>
      </c>
      <c r="AG262" s="1">
        <f>(Table2[[#This Row],[Close Price]]/Table2[[#This Row],[Current Month Low]])-1</f>
        <v>5.3716551040634331E-2</v>
      </c>
      <c r="AH262" s="1">
        <f>(Table2[[#This Row],[Current Month High]]/Table2[[#This Row],[Close Price]])-1</f>
        <v>0.12274266365688491</v>
      </c>
      <c r="AI262">
        <v>19.018058690744901</v>
      </c>
      <c r="AJ262">
        <v>35.993860322332999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-0.02</v>
      </c>
      <c r="AM262" t="s">
        <v>3169</v>
      </c>
      <c r="AN262">
        <v>-6.98</v>
      </c>
      <c r="AO262" t="s">
        <v>3169</v>
      </c>
      <c r="AP262">
        <v>0.159598245982676</v>
      </c>
      <c r="AQ262">
        <f>(Table2[[#This Row],[Sharpe Ratio]]-AVERAGE(Table2[Sharpe Ratio]))/_xlfn.STDEV.P(Table2[Sharpe Ratio])</f>
        <v>1.1863266534040082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1.617309279505865</v>
      </c>
      <c r="AS262">
        <f>_xlfn.RANK.AVG(Table2[[#This Row],[1Y Return vs Nifty Z-Score]],Table2[1Y Return vs Nifty Z-Score])</f>
        <v>329</v>
      </c>
      <c r="AT262">
        <f>_xlfn.RANK.AVG(Table2[[#This Row],[6M Return vs Nifty Z-Score]],Table2[6M Return vs Nifty Z-Score])</f>
        <v>470</v>
      </c>
      <c r="AU262">
        <f>_xlfn.RANK.AVG(Table2[[#This Row],[Sharpe Ratio Z-Score]],Table2[Sharpe Ratio Z-Score])</f>
        <v>82</v>
      </c>
      <c r="AV262">
        <f>(Table2[[#This Row],[Rank 1Y]]+Table2[[#This Row],[Rank 6M]]+Table2[[#This Row],[Rank Sharpe]])/3</f>
        <v>293.66666666666669</v>
      </c>
    </row>
    <row r="263" spans="1:48" x14ac:dyDescent="0.3">
      <c r="A263" t="s">
        <v>1584</v>
      </c>
      <c r="B263" t="s">
        <v>1585</v>
      </c>
      <c r="C263" t="s">
        <v>3132</v>
      </c>
      <c r="D263" t="s">
        <v>1333</v>
      </c>
      <c r="E263">
        <v>5862.5531793150003</v>
      </c>
      <c r="F263">
        <v>904.1</v>
      </c>
      <c r="G263">
        <v>-29.490991810280899</v>
      </c>
      <c r="H263">
        <f>(Table2[[#This Row],[1Y Return vs Nifty]]-AVERAGE(Table2[1Y Return vs Nifty]))/_xlfn.STDEV.P(Table2[1Y Return vs Nifty])</f>
        <v>-0.85360404881845031</v>
      </c>
      <c r="I263">
        <v>-1.10514054931358</v>
      </c>
      <c r="J263">
        <f>(Table2[[#This Row],[1M Return vs Nifty]]-AVERAGE(Table2[1M Return vs Nifty]))/_xlfn.STDEV.P(Table2[1M Return vs Nifty])</f>
        <v>0.34262477947337727</v>
      </c>
      <c r="K263">
        <v>24.770793158356401</v>
      </c>
      <c r="L263">
        <f>(Table2[[#This Row],[6M Return vs Nifty]]-AVERAGE(Table2[6M Return vs Nifty]))/_xlfn.STDEV.P(Table2[6M Return vs Nifty])</f>
        <v>0.7939538616985351</v>
      </c>
      <c r="M263">
        <v>-4.1827910670530901</v>
      </c>
      <c r="N263">
        <f>(Table2[[#This Row],[1W Return vs Nifty]]-AVERAGE(Table2[1W Return vs Nifty]))/_xlfn.STDEV.P(Table2[1W Return vs Nifty])</f>
        <v>-0.3639644685286102</v>
      </c>
      <c r="O263">
        <v>926.78</v>
      </c>
      <c r="P263">
        <v>920.16327273019897</v>
      </c>
      <c r="Q263">
        <v>843.37728817288905</v>
      </c>
      <c r="R263">
        <v>40.9477056723671</v>
      </c>
      <c r="S263" s="1">
        <f>(Table2[[#This Row],[Close Price]]-Table2[[#This Row],[20D EMA]])/Table2[[#This Row],[20D EMA]]</f>
        <v>-2.4471827186603023E-2</v>
      </c>
      <c r="T263" s="1">
        <f>(Table2[[#This Row],[Close Price]]-Table2[[#This Row],[50D EMA]])/Table2[[#This Row],[50D EMA]]</f>
        <v>-1.7456980957887957E-2</v>
      </c>
      <c r="U263" s="1">
        <f>(Table2[[#This Row],[Close Price]]-Table2[[#This Row],[200D EMA]])/Table2[[#This Row],[200D EMA]]</f>
        <v>7.1999462967116387E-2</v>
      </c>
      <c r="V263">
        <v>1.08912789946</v>
      </c>
      <c r="W263">
        <v>903.5</v>
      </c>
      <c r="X263">
        <v>929.3</v>
      </c>
      <c r="Y263">
        <v>900</v>
      </c>
      <c r="Z263">
        <v>938.8</v>
      </c>
      <c r="AA263">
        <v>900</v>
      </c>
      <c r="AB263">
        <v>1015</v>
      </c>
      <c r="AC263" s="1">
        <f>(Table2[[#This Row],[Close Price]]/Table2[[#This Row],[Day Low]])-1</f>
        <v>6.6408411732155059E-4</v>
      </c>
      <c r="AD263" s="1">
        <f>(Table2[[#This Row],[Day High]]/Table2[[#This Row],[Close Price]])-1</f>
        <v>2.7873022895697375E-2</v>
      </c>
      <c r="AE263" s="1">
        <f>(Table2[[#This Row],[Close Price]]/Table2[[#This Row],[Current Week Low]])-1</f>
        <v>4.555555555555646E-3</v>
      </c>
      <c r="AF263" s="1">
        <f>(Table2[[#This Row],[Current Week High]]/Table2[[#This Row],[Close Price]])-1</f>
        <v>3.8380710098440352E-2</v>
      </c>
      <c r="AG263" s="1">
        <f>(Table2[[#This Row],[Close Price]]/Table2[[#This Row],[Current Month Low]])-1</f>
        <v>4.555555555555646E-3</v>
      </c>
      <c r="AH263" s="1">
        <f>(Table2[[#This Row],[Current Month High]]/Table2[[#This Row],[Close Price]])-1</f>
        <v>0.12266342218781112</v>
      </c>
      <c r="AI263">
        <v>16.6851012056188</v>
      </c>
      <c r="AJ263">
        <v>48.115989515072101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0.1</v>
      </c>
      <c r="AM263" t="s">
        <v>3170</v>
      </c>
      <c r="AN263">
        <v>-1.63</v>
      </c>
      <c r="AO263" t="s">
        <v>3169</v>
      </c>
      <c r="AP263">
        <v>0.130592592569864</v>
      </c>
      <c r="AQ263">
        <f>(Table2[[#This Row],[Sharpe Ratio]]-AVERAGE(Table2[Sharpe Ratio]))/_xlfn.STDEV.P(Table2[Sharpe Ratio])</f>
        <v>0.8476117283647302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0.76662185218958212</v>
      </c>
      <c r="AS263">
        <f>_xlfn.RANK.AVG(Table2[[#This Row],[1Y Return vs Nifty Z-Score]],Table2[1Y Return vs Nifty Z-Score])</f>
        <v>622</v>
      </c>
      <c r="AT263">
        <f>_xlfn.RANK.AVG(Table2[[#This Row],[6M Return vs Nifty Z-Score]],Table2[6M Return vs Nifty Z-Score])</f>
        <v>120</v>
      </c>
      <c r="AU263">
        <f>_xlfn.RANK.AVG(Table2[[#This Row],[Sharpe Ratio Z-Score]],Table2[Sharpe Ratio Z-Score])</f>
        <v>139</v>
      </c>
      <c r="AV263">
        <f>(Table2[[#This Row],[Rank 1Y]]+Table2[[#This Row],[Rank 6M]]+Table2[[#This Row],[Rank Sharpe]])/3</f>
        <v>293.66666666666669</v>
      </c>
    </row>
    <row r="264" spans="1:48" x14ac:dyDescent="0.3">
      <c r="A264" t="s">
        <v>1175</v>
      </c>
      <c r="B264" t="s">
        <v>1176</v>
      </c>
      <c r="C264" t="s">
        <v>3122</v>
      </c>
      <c r="D264" t="s">
        <v>21</v>
      </c>
      <c r="E264">
        <v>9960.1730573999994</v>
      </c>
      <c r="F264">
        <v>3226.2</v>
      </c>
      <c r="G264">
        <v>12.4999057412269</v>
      </c>
      <c r="H264">
        <f>(Table2[[#This Row],[1Y Return vs Nifty]]-AVERAGE(Table2[1Y Return vs Nifty]))/_xlfn.STDEV.P(Table2[1Y Return vs Nifty])</f>
        <v>-1.3736508265300758E-2</v>
      </c>
      <c r="I264">
        <v>13.4867598257735</v>
      </c>
      <c r="J264">
        <f>(Table2[[#This Row],[1M Return vs Nifty]]-AVERAGE(Table2[1M Return vs Nifty]))/_xlfn.STDEV.P(Table2[1M Return vs Nifty])</f>
        <v>1.78459851433643</v>
      </c>
      <c r="K264">
        <v>24.275762350512501</v>
      </c>
      <c r="L264">
        <f>(Table2[[#This Row],[6M Return vs Nifty]]-AVERAGE(Table2[6M Return vs Nifty]))/_xlfn.STDEV.P(Table2[6M Return vs Nifty])</f>
        <v>0.77742374350068455</v>
      </c>
      <c r="M264">
        <v>3.72700752864167</v>
      </c>
      <c r="N264">
        <f>(Table2[[#This Row],[1W Return vs Nifty]]-AVERAGE(Table2[1W Return vs Nifty]))/_xlfn.STDEV.P(Table2[1W Return vs Nifty])</f>
        <v>1.5511537247183882</v>
      </c>
      <c r="O264">
        <v>2991.28</v>
      </c>
      <c r="P264">
        <v>2882.01560664511</v>
      </c>
      <c r="Q264">
        <v>2722.65012284359</v>
      </c>
      <c r="R264">
        <v>84.520869050762599</v>
      </c>
      <c r="S264" s="1">
        <f>(Table2[[#This Row],[Close Price]]-Table2[[#This Row],[20D EMA]])/Table2[[#This Row],[20D EMA]]</f>
        <v>7.8534941563477706E-2</v>
      </c>
      <c r="T264" s="1">
        <f>(Table2[[#This Row],[Close Price]]-Table2[[#This Row],[50D EMA]])/Table2[[#This Row],[50D EMA]]</f>
        <v>0.11942488880396702</v>
      </c>
      <c r="U264" s="1">
        <f>(Table2[[#This Row],[Close Price]]-Table2[[#This Row],[200D EMA]])/Table2[[#This Row],[200D EMA]]</f>
        <v>0.18494843422279036</v>
      </c>
      <c r="V264">
        <v>1.79117172581405</v>
      </c>
      <c r="W264">
        <v>3201.35</v>
      </c>
      <c r="X264">
        <v>3282.9</v>
      </c>
      <c r="Y264">
        <v>2935.5</v>
      </c>
      <c r="Z264">
        <v>3282.9</v>
      </c>
      <c r="AA264">
        <v>2838.05</v>
      </c>
      <c r="AB264">
        <v>3282.9</v>
      </c>
      <c r="AC264" s="1">
        <f>(Table2[[#This Row],[Close Price]]/Table2[[#This Row],[Day Low]])-1</f>
        <v>7.7623502584847071E-3</v>
      </c>
      <c r="AD264" s="1">
        <f>(Table2[[#This Row],[Day High]]/Table2[[#This Row],[Close Price]])-1</f>
        <v>1.7574855867584338E-2</v>
      </c>
      <c r="AE264" s="1">
        <f>(Table2[[#This Row],[Close Price]]/Table2[[#This Row],[Current Week Low]])-1</f>
        <v>9.9029126213592278E-2</v>
      </c>
      <c r="AF264" s="1">
        <f>(Table2[[#This Row],[Current Week High]]/Table2[[#This Row],[Close Price]])-1</f>
        <v>1.7574855867584338E-2</v>
      </c>
      <c r="AG264" s="1">
        <f>(Table2[[#This Row],[Close Price]]/Table2[[#This Row],[Current Month Low]])-1</f>
        <v>0.13676644174697405</v>
      </c>
      <c r="AH264" s="1">
        <f>(Table2[[#This Row],[Current Month High]]/Table2[[#This Row],[Close Price]])-1</f>
        <v>1.7574855867584338E-2</v>
      </c>
      <c r="AI264">
        <v>1.75748558675843</v>
      </c>
      <c r="AJ264">
        <v>50.929802811630097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0.1</v>
      </c>
      <c r="AM264" t="s">
        <v>3170</v>
      </c>
      <c r="AN264">
        <v>11.77</v>
      </c>
      <c r="AO264" t="s">
        <v>3170</v>
      </c>
      <c r="AP264">
        <v>2.1436617500526001E-2</v>
      </c>
      <c r="AQ264">
        <f>(Table2[[#This Row],[Sharpe Ratio]]-AVERAGE(Table2[Sharpe Ratio]))/_xlfn.STDEV.P(Table2[Sharpe Ratio])</f>
        <v>-0.42706246659303565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3.672377007697166</v>
      </c>
      <c r="AS264">
        <f>_xlfn.RANK.AVG(Table2[[#This Row],[1Y Return vs Nifty Z-Score]],Table2[1Y Return vs Nifty Z-Score])</f>
        <v>305</v>
      </c>
      <c r="AT264">
        <f>_xlfn.RANK.AVG(Table2[[#This Row],[6M Return vs Nifty Z-Score]],Table2[6M Return vs Nifty Z-Score])</f>
        <v>122</v>
      </c>
      <c r="AU264">
        <f>_xlfn.RANK.AVG(Table2[[#This Row],[Sharpe Ratio Z-Score]],Table2[Sharpe Ratio Z-Score])</f>
        <v>455</v>
      </c>
      <c r="AV264">
        <f>(Table2[[#This Row],[Rank 1Y]]+Table2[[#This Row],[Rank 6M]]+Table2[[#This Row],[Rank Sharpe]])/3</f>
        <v>294</v>
      </c>
    </row>
    <row r="265" spans="1:48" hidden="1" x14ac:dyDescent="0.3">
      <c r="A265" t="s">
        <v>1681</v>
      </c>
      <c r="B265" t="s">
        <v>1682</v>
      </c>
      <c r="C265" t="s">
        <v>3121</v>
      </c>
      <c r="D265" t="s">
        <v>280</v>
      </c>
      <c r="E265">
        <v>5071.0638909849904</v>
      </c>
      <c r="F265">
        <v>1037.6500000000001</v>
      </c>
      <c r="G265">
        <v>43.3190507578352</v>
      </c>
      <c r="H265">
        <f>(Table2[[#This Row],[1Y Return vs Nifty]]-AVERAGE(Table2[1Y Return vs Nifty]))/_xlfn.STDEV.P(Table2[1Y Return vs Nifty])</f>
        <v>0.60268278820959031</v>
      </c>
      <c r="I265">
        <v>-15.076415484270299</v>
      </c>
      <c r="J265">
        <f>(Table2[[#This Row],[1M Return vs Nifty]]-AVERAGE(Table2[1M Return vs Nifty]))/_xlfn.STDEV.P(Table2[1M Return vs Nifty])</f>
        <v>-1.0380186583857485</v>
      </c>
      <c r="K265">
        <v>-6.57389833088458</v>
      </c>
      <c r="L265">
        <f>(Table2[[#This Row],[6M Return vs Nifty]]-AVERAGE(Table2[6M Return vs Nifty]))/_xlfn.STDEV.P(Table2[6M Return vs Nifty])</f>
        <v>-0.25271120839887723</v>
      </c>
      <c r="M265">
        <v>-7.2597968899755196</v>
      </c>
      <c r="N265">
        <f>(Table2[[#This Row],[1W Return vs Nifty]]-AVERAGE(Table2[1W Return vs Nifty]))/_xlfn.STDEV.P(Table2[1W Return vs Nifty])</f>
        <v>-1.1089682459210102</v>
      </c>
      <c r="O265">
        <v>1143.0999999999999</v>
      </c>
      <c r="P265">
        <v>1219.25300670877</v>
      </c>
      <c r="Q265">
        <v>1109.3135131224301</v>
      </c>
      <c r="R265">
        <v>22.554987663214099</v>
      </c>
      <c r="S265" s="1">
        <f>(Table2[[#This Row],[Close Price]]-Table2[[#This Row],[20D EMA]])/Table2[[#This Row],[20D EMA]]</f>
        <v>-9.2249147056250397E-2</v>
      </c>
      <c r="T265" s="1">
        <f>(Table2[[#This Row],[Close Price]]-Table2[[#This Row],[50D EMA]])/Table2[[#This Row],[50D EMA]]</f>
        <v>-0.14894612169051433</v>
      </c>
      <c r="U265" s="1">
        <f>(Table2[[#This Row],[Close Price]]-Table2[[#This Row],[200D EMA]])/Table2[[#This Row],[200D EMA]]</f>
        <v>-6.4601676870153488E-2</v>
      </c>
      <c r="V265">
        <v>0.53795200600622495</v>
      </c>
      <c r="W265">
        <v>999.8</v>
      </c>
      <c r="X265">
        <v>1043.4000000000001</v>
      </c>
      <c r="Y265">
        <v>999.8</v>
      </c>
      <c r="Z265">
        <v>1109.75</v>
      </c>
      <c r="AA265">
        <v>999.8</v>
      </c>
      <c r="AB265">
        <v>1280</v>
      </c>
      <c r="AC265" s="1">
        <f>(Table2[[#This Row],[Close Price]]/Table2[[#This Row],[Day Low]])-1</f>
        <v>3.7857571514303023E-2</v>
      </c>
      <c r="AD265" s="1">
        <f>(Table2[[#This Row],[Day High]]/Table2[[#This Row],[Close Price]])-1</f>
        <v>5.5413675131306128E-3</v>
      </c>
      <c r="AE265" s="1">
        <f>(Table2[[#This Row],[Close Price]]/Table2[[#This Row],[Current Week Low]])-1</f>
        <v>3.7857571514303023E-2</v>
      </c>
      <c r="AF265" s="1">
        <f>(Table2[[#This Row],[Current Week High]]/Table2[[#This Row],[Close Price]])-1</f>
        <v>6.9483930034211827E-2</v>
      </c>
      <c r="AG265" s="1">
        <f>(Table2[[#This Row],[Close Price]]/Table2[[#This Row],[Current Month Low]])-1</f>
        <v>3.7857571514303023E-2</v>
      </c>
      <c r="AH265" s="1">
        <f>(Table2[[#This Row],[Current Month High]]/Table2[[#This Row],[Close Price]])-1</f>
        <v>0.23355659422734054</v>
      </c>
      <c r="AI265">
        <v>45.863248686936799</v>
      </c>
      <c r="AJ265">
        <v>67.890947334358103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-0.21</v>
      </c>
      <c r="AM265" t="s">
        <v>3169</v>
      </c>
      <c r="AN265">
        <v>-12.54</v>
      </c>
      <c r="AO265" t="s">
        <v>3169</v>
      </c>
      <c r="AP265">
        <v>6.3061108199326005E-2</v>
      </c>
      <c r="AQ265">
        <f>(Table2[[#This Row],[Sharpe Ratio]]-AVERAGE(Table2[Sharpe Ratio]))/_xlfn.STDEV.P(Table2[Sharpe Ratio])</f>
        <v>5.9009543100585322E-2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5">
        <f>_xlfn.RANK.AVG(Table2[[#This Row],[1Y Return vs Nifty Z-Score]],Table2[1Y Return vs Nifty Z-Score])</f>
        <v>150</v>
      </c>
      <c r="AT265">
        <f>_xlfn.RANK.AVG(Table2[[#This Row],[6M Return vs Nifty Z-Score]],Table2[6M Return vs Nifty Z-Score])</f>
        <v>398</v>
      </c>
      <c r="AU265">
        <f>_xlfn.RANK.AVG(Table2[[#This Row],[Sharpe Ratio Z-Score]],Table2[Sharpe Ratio Z-Score])</f>
        <v>335</v>
      </c>
      <c r="AV265">
        <f>(Table2[[#This Row],[Rank 1Y]]+Table2[[#This Row],[Rank 6M]]+Table2[[#This Row],[Rank Sharpe]])/3</f>
        <v>294.33333333333331</v>
      </c>
    </row>
    <row r="266" spans="1:48" x14ac:dyDescent="0.3">
      <c r="A266" t="s">
        <v>1679</v>
      </c>
      <c r="B266" t="s">
        <v>1680</v>
      </c>
      <c r="C266" t="s">
        <v>3137</v>
      </c>
      <c r="D266" t="s">
        <v>497</v>
      </c>
      <c r="E266">
        <v>5120.5510150299997</v>
      </c>
      <c r="F266">
        <v>1940.95</v>
      </c>
      <c r="G266">
        <v>4.8468486101336401</v>
      </c>
      <c r="H266">
        <f>(Table2[[#This Row],[1Y Return vs Nifty]]-AVERAGE(Table2[1Y Return vs Nifty]))/_xlfn.STDEV.P(Table2[1Y Return vs Nifty])</f>
        <v>-0.16680668883288047</v>
      </c>
      <c r="I266">
        <v>1.35317309094245</v>
      </c>
      <c r="J266">
        <f>(Table2[[#This Row],[1M Return vs Nifty]]-AVERAGE(Table2[1M Return vs Nifty]))/_xlfn.STDEV.P(Table2[1M Return vs Nifty])</f>
        <v>0.58555569389744311</v>
      </c>
      <c r="K266">
        <v>29.552851933924799</v>
      </c>
      <c r="L266">
        <f>(Table2[[#This Row],[6M Return vs Nifty]]-AVERAGE(Table2[6M Return vs Nifty]))/_xlfn.STDEV.P(Table2[6M Return vs Nifty])</f>
        <v>0.95363684614450661</v>
      </c>
      <c r="M266">
        <v>-5.4032463903247603</v>
      </c>
      <c r="N266">
        <f>(Table2[[#This Row],[1W Return vs Nifty]]-AVERAGE(Table2[1W Return vs Nifty]))/_xlfn.STDEV.P(Table2[1W Return vs Nifty])</f>
        <v>-0.65946076535150333</v>
      </c>
      <c r="O266">
        <v>2021.18</v>
      </c>
      <c r="P266">
        <v>1976.2994153597199</v>
      </c>
      <c r="Q266">
        <v>1722.0697210949299</v>
      </c>
      <c r="R266">
        <v>39.817227379904203</v>
      </c>
      <c r="S266" s="1">
        <f>(Table2[[#This Row],[Close Price]]-Table2[[#This Row],[20D EMA]])/Table2[[#This Row],[20D EMA]]</f>
        <v>-3.9694633827763989E-2</v>
      </c>
      <c r="T266" s="1">
        <f>(Table2[[#This Row],[Close Price]]-Table2[[#This Row],[50D EMA]])/Table2[[#This Row],[50D EMA]]</f>
        <v>-1.7886669947370121E-2</v>
      </c>
      <c r="U266" s="1">
        <f>(Table2[[#This Row],[Close Price]]-Table2[[#This Row],[200D EMA]])/Table2[[#This Row],[200D EMA]]</f>
        <v>0.12710302969957638</v>
      </c>
      <c r="V266">
        <v>0.35641464295210001</v>
      </c>
      <c r="W266">
        <v>1892.25</v>
      </c>
      <c r="X266">
        <v>1958.8</v>
      </c>
      <c r="Y266">
        <v>1868</v>
      </c>
      <c r="Z266">
        <v>2011.65</v>
      </c>
      <c r="AA266">
        <v>1868</v>
      </c>
      <c r="AB266">
        <v>2360</v>
      </c>
      <c r="AC266" s="1">
        <f>(Table2[[#This Row],[Close Price]]/Table2[[#This Row],[Day Low]])-1</f>
        <v>2.5736557008851912E-2</v>
      </c>
      <c r="AD266" s="1">
        <f>(Table2[[#This Row],[Day High]]/Table2[[#This Row],[Close Price]])-1</f>
        <v>9.1965274736598435E-3</v>
      </c>
      <c r="AE266" s="1">
        <f>(Table2[[#This Row],[Close Price]]/Table2[[#This Row],[Current Week Low]])-1</f>
        <v>3.9052462526766529E-2</v>
      </c>
      <c r="AF266" s="1">
        <f>(Table2[[#This Row],[Current Week High]]/Table2[[#This Row],[Close Price]])-1</f>
        <v>3.642546175841721E-2</v>
      </c>
      <c r="AG266" s="1">
        <f>(Table2[[#This Row],[Close Price]]/Table2[[#This Row],[Current Month Low]])-1</f>
        <v>3.9052462526766529E-2</v>
      </c>
      <c r="AH266" s="1">
        <f>(Table2[[#This Row],[Current Month High]]/Table2[[#This Row],[Close Price]])-1</f>
        <v>0.21589943069115636</v>
      </c>
      <c r="AI266">
        <v>23.1355779386382</v>
      </c>
      <c r="AJ266">
        <v>65.046768707482997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0.47</v>
      </c>
      <c r="AM266" t="s">
        <v>3170</v>
      </c>
      <c r="AN266">
        <v>-11.18</v>
      </c>
      <c r="AO266" t="s">
        <v>3169</v>
      </c>
      <c r="AP266">
        <v>2.6348365633547002E-2</v>
      </c>
      <c r="AQ266">
        <f>(Table2[[#This Row],[Sharpe Ratio]]-AVERAGE(Table2[Sharpe Ratio]))/_xlfn.STDEV.P(Table2[Sharpe Ratio])</f>
        <v>-0.3697052894589683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0.34321979639859757</v>
      </c>
      <c r="AS266">
        <f>_xlfn.RANK.AVG(Table2[[#This Row],[1Y Return vs Nifty Z-Score]],Table2[1Y Return vs Nifty Z-Score])</f>
        <v>354</v>
      </c>
      <c r="AT266">
        <f>_xlfn.RANK.AVG(Table2[[#This Row],[6M Return vs Nifty Z-Score]],Table2[6M Return vs Nifty Z-Score])</f>
        <v>96</v>
      </c>
      <c r="AU266">
        <f>_xlfn.RANK.AVG(Table2[[#This Row],[Sharpe Ratio Z-Score]],Table2[Sharpe Ratio Z-Score])</f>
        <v>435</v>
      </c>
      <c r="AV266">
        <f>(Table2[[#This Row],[Rank 1Y]]+Table2[[#This Row],[Rank 6M]]+Table2[[#This Row],[Rank Sharpe]])/3</f>
        <v>295</v>
      </c>
    </row>
    <row r="267" spans="1:48" hidden="1" x14ac:dyDescent="0.3">
      <c r="A267" t="s">
        <v>1555</v>
      </c>
      <c r="B267" t="s">
        <v>1556</v>
      </c>
      <c r="C267" t="s">
        <v>3128</v>
      </c>
      <c r="D267" t="s">
        <v>211</v>
      </c>
      <c r="E267">
        <v>6131.4415789000004</v>
      </c>
      <c r="F267">
        <v>426.85</v>
      </c>
      <c r="G267">
        <v>-13.7451141187373</v>
      </c>
      <c r="H267">
        <f>(Table2[[#This Row],[1Y Return vs Nifty]]-AVERAGE(Table2[1Y Return vs Nifty]))/_xlfn.STDEV.P(Table2[1Y Return vs Nifty])</f>
        <v>-0.53866789975362595</v>
      </c>
      <c r="I267">
        <v>-0.73614178694736598</v>
      </c>
      <c r="J267">
        <f>(Table2[[#This Row],[1M Return vs Nifty]]-AVERAGE(Table2[1M Return vs Nifty]))/_xlfn.STDEV.P(Table2[1M Return vs Nifty])</f>
        <v>0.37908929128141367</v>
      </c>
      <c r="K267">
        <v>6.7564970491728502</v>
      </c>
      <c r="L267">
        <f>(Table2[[#This Row],[6M Return vs Nifty]]-AVERAGE(Table2[6M Return vs Nifty]))/_xlfn.STDEV.P(Table2[6M Return vs Nifty])</f>
        <v>0.19241868607410528</v>
      </c>
      <c r="M267">
        <v>-2.2884380315197101</v>
      </c>
      <c r="N267">
        <f>(Table2[[#This Row],[1W Return vs Nifty]]-AVERAGE(Table2[1W Return vs Nifty]))/_xlfn.STDEV.P(Table2[1W Return vs Nifty])</f>
        <v>9.4695751310273621E-2</v>
      </c>
      <c r="O267">
        <v>439.01</v>
      </c>
      <c r="P267">
        <v>458.43584126273799</v>
      </c>
      <c r="Q267">
        <v>432.90654479114301</v>
      </c>
      <c r="R267">
        <v>42.458885376797397</v>
      </c>
      <c r="S267" s="1">
        <f>(Table2[[#This Row],[Close Price]]-Table2[[#This Row],[20D EMA]])/Table2[[#This Row],[20D EMA]]</f>
        <v>-2.7698685679141632E-2</v>
      </c>
      <c r="T267" s="1">
        <f>(Table2[[#This Row],[Close Price]]-Table2[[#This Row],[50D EMA]])/Table2[[#This Row],[50D EMA]]</f>
        <v>-6.8899153206992705E-2</v>
      </c>
      <c r="U267" s="1">
        <f>(Table2[[#This Row],[Close Price]]-Table2[[#This Row],[200D EMA]])/Table2[[#This Row],[200D EMA]]</f>
        <v>-1.3990420944236314E-2</v>
      </c>
      <c r="V267">
        <v>0.45717867255009698</v>
      </c>
      <c r="W267">
        <v>414.95</v>
      </c>
      <c r="X267">
        <v>429.7</v>
      </c>
      <c r="Y267">
        <v>413.5</v>
      </c>
      <c r="Z267">
        <v>434.7</v>
      </c>
      <c r="AA267">
        <v>405.05</v>
      </c>
      <c r="AB267">
        <v>470.1</v>
      </c>
      <c r="AC267" s="1">
        <f>(Table2[[#This Row],[Close Price]]/Table2[[#This Row],[Day Low]])-1</f>
        <v>2.8678153994457167E-2</v>
      </c>
      <c r="AD267" s="1">
        <f>(Table2[[#This Row],[Day High]]/Table2[[#This Row],[Close Price]])-1</f>
        <v>6.6768185545271752E-3</v>
      </c>
      <c r="AE267" s="1">
        <f>(Table2[[#This Row],[Close Price]]/Table2[[#This Row],[Current Week Low]])-1</f>
        <v>3.2285368802902115E-2</v>
      </c>
      <c r="AF267" s="1">
        <f>(Table2[[#This Row],[Current Week High]]/Table2[[#This Row],[Close Price]])-1</f>
        <v>1.8390535316855861E-2</v>
      </c>
      <c r="AG267" s="1">
        <f>(Table2[[#This Row],[Close Price]]/Table2[[#This Row],[Current Month Low]])-1</f>
        <v>5.3820515985680828E-2</v>
      </c>
      <c r="AH267" s="1">
        <f>(Table2[[#This Row],[Current Month High]]/Table2[[#This Row],[Close Price]])-1</f>
        <v>0.10132364999414323</v>
      </c>
      <c r="AI267">
        <v>31.0882042872203</v>
      </c>
      <c r="AJ267">
        <v>57.190204382250002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-0.12</v>
      </c>
      <c r="AM267" t="s">
        <v>3169</v>
      </c>
      <c r="AN267">
        <v>-5.5</v>
      </c>
      <c r="AO267" t="s">
        <v>3169</v>
      </c>
      <c r="AP267">
        <v>0.135263301555717</v>
      </c>
      <c r="AQ267">
        <f>(Table2[[#This Row],[Sharpe Ratio]]-AVERAGE(Table2[Sharpe Ratio]))/_xlfn.STDEV.P(Table2[Sharpe Ratio])</f>
        <v>0.90215415916288233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504</v>
      </c>
      <c r="AT267">
        <f>_xlfn.RANK.AVG(Table2[[#This Row],[6M Return vs Nifty Z-Score]],Table2[6M Return vs Nifty Z-Score])</f>
        <v>249</v>
      </c>
      <c r="AU267">
        <f>_xlfn.RANK.AVG(Table2[[#This Row],[Sharpe Ratio Z-Score]],Table2[Sharpe Ratio Z-Score])</f>
        <v>133</v>
      </c>
      <c r="AV267">
        <f>(Table2[[#This Row],[Rank 1Y]]+Table2[[#This Row],[Rank 6M]]+Table2[[#This Row],[Rank Sharpe]])/3</f>
        <v>295.33333333333331</v>
      </c>
    </row>
    <row r="268" spans="1:48" hidden="1" x14ac:dyDescent="0.3">
      <c r="A268" t="s">
        <v>249</v>
      </c>
      <c r="B268" t="s">
        <v>250</v>
      </c>
      <c r="C268" t="s">
        <v>3132</v>
      </c>
      <c r="D268" t="s">
        <v>232</v>
      </c>
      <c r="E268">
        <v>99570.310678249996</v>
      </c>
      <c r="F268">
        <v>6620.5</v>
      </c>
      <c r="G268">
        <v>-5.6189346992869801E-2</v>
      </c>
      <c r="H268">
        <f>(Table2[[#This Row],[1Y Return vs Nifty]]-AVERAGE(Table2[1Y Return vs Nifty]))/_xlfn.STDEV.P(Table2[1Y Return vs Nifty])</f>
        <v>-0.26487323826158432</v>
      </c>
      <c r="I268">
        <v>-3.7284739789476502</v>
      </c>
      <c r="J268">
        <f>(Table2[[#This Row],[1M Return vs Nifty]]-AVERAGE(Table2[1M Return vs Nifty]))/_xlfn.STDEV.P(Table2[1M Return vs Nifty])</f>
        <v>8.3386585264011506E-2</v>
      </c>
      <c r="K268">
        <v>-4.9000190124179603</v>
      </c>
      <c r="L268">
        <f>(Table2[[#This Row],[6M Return vs Nifty]]-AVERAGE(Table2[6M Return vs Nifty]))/_xlfn.STDEV.P(Table2[6M Return vs Nifty])</f>
        <v>-0.19681686294651121</v>
      </c>
      <c r="M268">
        <v>0.19446793460728901</v>
      </c>
      <c r="N268">
        <f>(Table2[[#This Row],[1W Return vs Nifty]]-AVERAGE(Table2[1W Return vs Nifty]))/_xlfn.STDEV.P(Table2[1W Return vs Nifty])</f>
        <v>0.69585623982631128</v>
      </c>
      <c r="O268">
        <v>6592.54</v>
      </c>
      <c r="P268">
        <v>6696.8173355485196</v>
      </c>
      <c r="Q268">
        <v>6233.2734146938001</v>
      </c>
      <c r="R268">
        <v>54.726799232316999</v>
      </c>
      <c r="S268" s="1">
        <f>(Table2[[#This Row],[Close Price]]-Table2[[#This Row],[20D EMA]])/Table2[[#This Row],[20D EMA]]</f>
        <v>4.2411574294581511E-3</v>
      </c>
      <c r="T268" s="1">
        <f>(Table2[[#This Row],[Close Price]]-Table2[[#This Row],[50D EMA]])/Table2[[#This Row],[50D EMA]]</f>
        <v>-1.1396060505250239E-2</v>
      </c>
      <c r="U268" s="1">
        <f>(Table2[[#This Row],[Close Price]]-Table2[[#This Row],[200D EMA]])/Table2[[#This Row],[200D EMA]]</f>
        <v>6.2122509241032839E-2</v>
      </c>
      <c r="V268">
        <v>0.56058417434669405</v>
      </c>
      <c r="W268">
        <v>6408.35</v>
      </c>
      <c r="X268">
        <v>6645.5</v>
      </c>
      <c r="Y268">
        <v>6257.5</v>
      </c>
      <c r="Z268">
        <v>6645.5</v>
      </c>
      <c r="AA268">
        <v>6257.5</v>
      </c>
      <c r="AB268">
        <v>6950</v>
      </c>
      <c r="AC268" s="1">
        <f>(Table2[[#This Row],[Close Price]]/Table2[[#This Row],[Day Low]])-1</f>
        <v>3.3105245500011593E-2</v>
      </c>
      <c r="AD268" s="1">
        <f>(Table2[[#This Row],[Day High]]/Table2[[#This Row],[Close Price]])-1</f>
        <v>3.7761498376256419E-3</v>
      </c>
      <c r="AE268" s="1">
        <f>(Table2[[#This Row],[Close Price]]/Table2[[#This Row],[Current Week Low]])-1</f>
        <v>5.8010387534958019E-2</v>
      </c>
      <c r="AF268" s="1">
        <f>(Table2[[#This Row],[Current Week High]]/Table2[[#This Row],[Close Price]])-1</f>
        <v>3.7761498376256419E-3</v>
      </c>
      <c r="AG268" s="1">
        <f>(Table2[[#This Row],[Close Price]]/Table2[[#This Row],[Current Month Low]])-1</f>
        <v>5.8010387534958019E-2</v>
      </c>
      <c r="AH268" s="1">
        <f>(Table2[[#This Row],[Current Month High]]/Table2[[#This Row],[Close Price]])-1</f>
        <v>4.9769654859904922E-2</v>
      </c>
      <c r="AI268">
        <v>14.8704780605694</v>
      </c>
      <c r="AJ268">
        <v>74.177847934753999</v>
      </c>
      <c r="AK268" t="str">
        <f>IF(AND(Table2[[#This Row],[20D EMA]]&gt;Table2[[#This Row],[50D EMA]],Table2[[#This Row],[50D EMA]]&gt;Table2[[#This Row],[200D EMA]]),"Uptrend","Downtrend/NoTrend")</f>
        <v>Downtrend/NoTrend</v>
      </c>
      <c r="AL268">
        <v>0.05</v>
      </c>
      <c r="AM268" t="s">
        <v>3170</v>
      </c>
      <c r="AN268">
        <v>1.5</v>
      </c>
      <c r="AO268" t="s">
        <v>3170</v>
      </c>
      <c r="AP268">
        <v>0.141611820222141</v>
      </c>
      <c r="AQ268">
        <f>(Table2[[#This Row],[Sharpe Ratio]]-AVERAGE(Table2[Sharpe Ratio]))/_xlfn.STDEV.P(Table2[Sharpe Ratio])</f>
        <v>0.9762892939107326</v>
      </c>
      <c r="AR2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8">
        <f>_xlfn.RANK.AVG(Table2[[#This Row],[1Y Return vs Nifty Z-Score]],Table2[1Y Return vs Nifty Z-Score])</f>
        <v>397</v>
      </c>
      <c r="AT268">
        <f>_xlfn.RANK.AVG(Table2[[#This Row],[6M Return vs Nifty Z-Score]],Table2[6M Return vs Nifty Z-Score])</f>
        <v>371</v>
      </c>
      <c r="AU268">
        <f>_xlfn.RANK.AVG(Table2[[#This Row],[Sharpe Ratio Z-Score]],Table2[Sharpe Ratio Z-Score])</f>
        <v>119</v>
      </c>
      <c r="AV268">
        <f>(Table2[[#This Row],[Rank 1Y]]+Table2[[#This Row],[Rank 6M]]+Table2[[#This Row],[Rank Sharpe]])/3</f>
        <v>295.66666666666669</v>
      </c>
    </row>
    <row r="269" spans="1:48" hidden="1" x14ac:dyDescent="0.3">
      <c r="A269" t="s">
        <v>308</v>
      </c>
      <c r="B269" t="s">
        <v>309</v>
      </c>
      <c r="C269" t="s">
        <v>3132</v>
      </c>
      <c r="D269" t="s">
        <v>175</v>
      </c>
      <c r="E269">
        <v>81616.082977844999</v>
      </c>
      <c r="F269">
        <v>234.39</v>
      </c>
      <c r="G269">
        <v>45.385918935681701</v>
      </c>
      <c r="H269">
        <f>(Table2[[#This Row],[1Y Return vs Nifty]]-AVERAGE(Table2[1Y Return vs Nifty]))/_xlfn.STDEV.P(Table2[1Y Return vs Nifty])</f>
        <v>0.64402259265283157</v>
      </c>
      <c r="I269">
        <v>-5.24002601662316</v>
      </c>
      <c r="J269">
        <f>(Table2[[#This Row],[1M Return vs Nifty]]-AVERAGE(Table2[1M Return vs Nifty]))/_xlfn.STDEV.P(Table2[1M Return vs Nifty])</f>
        <v>-6.5985208757286778E-2</v>
      </c>
      <c r="K269">
        <v>-28.169155949251</v>
      </c>
      <c r="L269">
        <f>(Table2[[#This Row],[6M Return vs Nifty]]-AVERAGE(Table2[6M Return vs Nifty]))/_xlfn.STDEV.P(Table2[6M Return vs Nifty])</f>
        <v>-0.97382220853928736</v>
      </c>
      <c r="M269">
        <v>-0.44229179688800901</v>
      </c>
      <c r="N269">
        <f>(Table2[[#This Row],[1W Return vs Nifty]]-AVERAGE(Table2[1W Return vs Nifty]))/_xlfn.STDEV.P(Table2[1W Return vs Nifty])</f>
        <v>0.54168415418338911</v>
      </c>
      <c r="O269">
        <v>235.33</v>
      </c>
      <c r="P269">
        <v>250.06641315551599</v>
      </c>
      <c r="Q269">
        <v>251.51666528694099</v>
      </c>
      <c r="R269">
        <v>53.474220445931699</v>
      </c>
      <c r="S269" s="1">
        <f>(Table2[[#This Row],[Close Price]]-Table2[[#This Row],[20D EMA]])/Table2[[#This Row],[20D EMA]]</f>
        <v>-3.9943908553946635E-3</v>
      </c>
      <c r="T269" s="1">
        <f>(Table2[[#This Row],[Close Price]]-Table2[[#This Row],[50D EMA]])/Table2[[#This Row],[50D EMA]]</f>
        <v>-6.2688999125071865E-2</v>
      </c>
      <c r="U269" s="1">
        <f>(Table2[[#This Row],[Close Price]]-Table2[[#This Row],[200D EMA]])/Table2[[#This Row],[200D EMA]]</f>
        <v>-6.8093560589323865E-2</v>
      </c>
      <c r="V269">
        <v>0.74399630305117903</v>
      </c>
      <c r="W269">
        <v>226.8</v>
      </c>
      <c r="X269">
        <v>236.15</v>
      </c>
      <c r="Y269">
        <v>218.12</v>
      </c>
      <c r="Z269">
        <v>236.15</v>
      </c>
      <c r="AA269">
        <v>218.12</v>
      </c>
      <c r="AB269">
        <v>249.4</v>
      </c>
      <c r="AC269" s="1">
        <f>(Table2[[#This Row],[Close Price]]/Table2[[#This Row],[Day Low]])-1</f>
        <v>3.3465608465608421E-2</v>
      </c>
      <c r="AD269" s="1">
        <f>(Table2[[#This Row],[Day High]]/Table2[[#This Row],[Close Price]])-1</f>
        <v>7.5088527667563909E-3</v>
      </c>
      <c r="AE269" s="1">
        <f>(Table2[[#This Row],[Close Price]]/Table2[[#This Row],[Current Week Low]])-1</f>
        <v>7.4591967724188413E-2</v>
      </c>
      <c r="AF269" s="1">
        <f>(Table2[[#This Row],[Current Week High]]/Table2[[#This Row],[Close Price]])-1</f>
        <v>7.5088527667563909E-3</v>
      </c>
      <c r="AG269" s="1">
        <f>(Table2[[#This Row],[Close Price]]/Table2[[#This Row],[Current Month Low]])-1</f>
        <v>7.4591967724188413E-2</v>
      </c>
      <c r="AH269" s="1">
        <f>(Table2[[#This Row],[Current Month High]]/Table2[[#This Row],[Close Price]])-1</f>
        <v>6.4038568198302004E-2</v>
      </c>
      <c r="AI269">
        <v>43.0735099620291</v>
      </c>
      <c r="AJ269">
        <v>68.323159784560104</v>
      </c>
      <c r="AK269" t="str">
        <f>IF(AND(Table2[[#This Row],[20D EMA]]&gt;Table2[[#This Row],[50D EMA]],Table2[[#This Row],[50D EMA]]&gt;Table2[[#This Row],[200D EMA]]),"Uptrend","Downtrend/NoTrend")</f>
        <v>Downtrend/NoTrend</v>
      </c>
      <c r="AL269">
        <v>-0.1</v>
      </c>
      <c r="AM269" t="s">
        <v>3169</v>
      </c>
      <c r="AN269">
        <v>0.43</v>
      </c>
      <c r="AO269" t="s">
        <v>3170</v>
      </c>
      <c r="AP269">
        <v>0.15260748639055199</v>
      </c>
      <c r="AQ269">
        <f>(Table2[[#This Row],[Sharpe Ratio]]-AVERAGE(Table2[Sharpe Ratio]))/_xlfn.STDEV.P(Table2[Sharpe Ratio])</f>
        <v>1.1046917190857215</v>
      </c>
      <c r="AR2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9">
        <f>_xlfn.RANK.AVG(Table2[[#This Row],[1Y Return vs Nifty Z-Score]],Table2[1Y Return vs Nifty Z-Score])</f>
        <v>138</v>
      </c>
      <c r="AT269">
        <f>_xlfn.RANK.AVG(Table2[[#This Row],[6M Return vs Nifty Z-Score]],Table2[6M Return vs Nifty Z-Score])</f>
        <v>653</v>
      </c>
      <c r="AU269">
        <f>_xlfn.RANK.AVG(Table2[[#This Row],[Sharpe Ratio Z-Score]],Table2[Sharpe Ratio Z-Score])</f>
        <v>98</v>
      </c>
      <c r="AV269">
        <f>(Table2[[#This Row],[Rank 1Y]]+Table2[[#This Row],[Rank 6M]]+Table2[[#This Row],[Rank Sharpe]])/3</f>
        <v>296.33333333333331</v>
      </c>
    </row>
    <row r="270" spans="1:48" hidden="1" x14ac:dyDescent="0.3">
      <c r="A270" t="s">
        <v>1868</v>
      </c>
      <c r="B270" t="s">
        <v>1869</v>
      </c>
      <c r="C270" t="s">
        <v>3132</v>
      </c>
      <c r="D270" t="s">
        <v>85</v>
      </c>
      <c r="E270">
        <v>3936.2881338500001</v>
      </c>
      <c r="F270">
        <v>976.9</v>
      </c>
      <c r="G270">
        <v>18.161759922103499</v>
      </c>
      <c r="H270">
        <f>(Table2[[#This Row],[1Y Return vs Nifty]]-AVERAGE(Table2[1Y Return vs Nifty]))/_xlfn.STDEV.P(Table2[1Y Return vs Nifty])</f>
        <v>9.9507261769156322E-2</v>
      </c>
      <c r="I270">
        <v>-3.2314653045389701</v>
      </c>
      <c r="J270">
        <f>(Table2[[#This Row],[1M Return vs Nifty]]-AVERAGE(Table2[1M Return vs Nifty]))/_xlfn.STDEV.P(Table2[1M Return vs Nifty])</f>
        <v>0.13250105535181475</v>
      </c>
      <c r="K270">
        <v>19.8032494378464</v>
      </c>
      <c r="L270">
        <f>(Table2[[#This Row],[6M Return vs Nifty]]-AVERAGE(Table2[6M Return vs Nifty]))/_xlfn.STDEV.P(Table2[6M Return vs Nifty])</f>
        <v>0.62807714543784932</v>
      </c>
      <c r="M270">
        <v>-3.7353147487002301</v>
      </c>
      <c r="N270">
        <f>(Table2[[#This Row],[1W Return vs Nifty]]-AVERAGE(Table2[1W Return vs Nifty]))/_xlfn.STDEV.P(Table2[1W Return vs Nifty])</f>
        <v>-0.25562162920635617</v>
      </c>
      <c r="O270">
        <v>1000.09</v>
      </c>
      <c r="P270">
        <v>1051.30411751058</v>
      </c>
      <c r="Q270">
        <v>1011.26509741781</v>
      </c>
      <c r="R270">
        <v>46.416829759373201</v>
      </c>
      <c r="S270" s="1">
        <f>(Table2[[#This Row],[Close Price]]-Table2[[#This Row],[20D EMA]])/Table2[[#This Row],[20D EMA]]</f>
        <v>-2.318791308782215E-2</v>
      </c>
      <c r="T270" s="1">
        <f>(Table2[[#This Row],[Close Price]]-Table2[[#This Row],[50D EMA]])/Table2[[#This Row],[50D EMA]]</f>
        <v>-7.0773162847268353E-2</v>
      </c>
      <c r="U270" s="1">
        <f>(Table2[[#This Row],[Close Price]]-Table2[[#This Row],[200D EMA]])/Table2[[#This Row],[200D EMA]]</f>
        <v>-3.3982283681656518E-2</v>
      </c>
      <c r="V270">
        <v>1.12922586129791</v>
      </c>
      <c r="W270">
        <v>954.25</v>
      </c>
      <c r="X270">
        <v>1001.75</v>
      </c>
      <c r="Y270">
        <v>938.35</v>
      </c>
      <c r="Z270">
        <v>1004.8</v>
      </c>
      <c r="AA270">
        <v>925.05</v>
      </c>
      <c r="AB270">
        <v>1091</v>
      </c>
      <c r="AC270" s="1">
        <f>(Table2[[#This Row],[Close Price]]/Table2[[#This Row],[Day Low]])-1</f>
        <v>2.3735918260413991E-2</v>
      </c>
      <c r="AD270" s="1">
        <f>(Table2[[#This Row],[Day High]]/Table2[[#This Row],[Close Price]])-1</f>
        <v>2.5437608762411745E-2</v>
      </c>
      <c r="AE270" s="1">
        <f>(Table2[[#This Row],[Close Price]]/Table2[[#This Row],[Current Week Low]])-1</f>
        <v>4.1082751638514381E-2</v>
      </c>
      <c r="AF270" s="1">
        <f>(Table2[[#This Row],[Current Week High]]/Table2[[#This Row],[Close Price]])-1</f>
        <v>2.8559729757395846E-2</v>
      </c>
      <c r="AG270" s="1">
        <f>(Table2[[#This Row],[Close Price]]/Table2[[#This Row],[Current Month Low]])-1</f>
        <v>5.6051024268958471E-2</v>
      </c>
      <c r="AH270" s="1">
        <f>(Table2[[#This Row],[Current Month High]]/Table2[[#This Row],[Close Price]])-1</f>
        <v>0.11679803459924254</v>
      </c>
      <c r="AI270">
        <v>63.036134711843502</v>
      </c>
      <c r="AJ270">
        <v>60.147540983606497</v>
      </c>
      <c r="AK270" t="str">
        <f>IF(AND(Table2[[#This Row],[20D EMA]]&gt;Table2[[#This Row],[50D EMA]],Table2[[#This Row],[50D EMA]]&gt;Table2[[#This Row],[200D EMA]]),"Uptrend","Downtrend/NoTrend")</f>
        <v>Downtrend/NoTrend</v>
      </c>
      <c r="AL270">
        <v>0</v>
      </c>
      <c r="AM270">
        <v>0</v>
      </c>
      <c r="AN270">
        <v>-4.67</v>
      </c>
      <c r="AO270" t="s">
        <v>3169</v>
      </c>
      <c r="AP270">
        <v>1.6934150422972999E-2</v>
      </c>
      <c r="AQ270">
        <f>(Table2[[#This Row],[Sharpe Ratio]]-AVERAGE(Table2[Sharpe Ratio]))/_xlfn.STDEV.P(Table2[Sharpe Ratio])</f>
        <v>-0.4796402443441673</v>
      </c>
      <c r="AR2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0">
        <f>_xlfn.RANK.AVG(Table2[[#This Row],[1Y Return vs Nifty Z-Score]],Table2[1Y Return vs Nifty Z-Score])</f>
        <v>277</v>
      </c>
      <c r="AT270">
        <f>_xlfn.RANK.AVG(Table2[[#This Row],[6M Return vs Nifty Z-Score]],Table2[6M Return vs Nifty Z-Score])</f>
        <v>148</v>
      </c>
      <c r="AU270">
        <f>_xlfn.RANK.AVG(Table2[[#This Row],[Sharpe Ratio Z-Score]],Table2[Sharpe Ratio Z-Score])</f>
        <v>466</v>
      </c>
      <c r="AV270">
        <f>(Table2[[#This Row],[Rank 1Y]]+Table2[[#This Row],[Rank 6M]]+Table2[[#This Row],[Rank Sharpe]])/3</f>
        <v>297</v>
      </c>
    </row>
    <row r="271" spans="1:48" hidden="1" x14ac:dyDescent="0.3">
      <c r="A271" t="s">
        <v>449</v>
      </c>
      <c r="B271" t="s">
        <v>450</v>
      </c>
      <c r="C271" t="s">
        <v>3121</v>
      </c>
      <c r="D271" t="s">
        <v>451</v>
      </c>
      <c r="E271">
        <v>48540.00284768</v>
      </c>
      <c r="F271">
        <v>323.60000000000002</v>
      </c>
      <c r="G271">
        <v>43.663483392854602</v>
      </c>
      <c r="H271">
        <f>(Table2[[#This Row],[1Y Return vs Nifty]]-AVERAGE(Table2[1Y Return vs Nifty]))/_xlfn.STDEV.P(Table2[1Y Return vs Nifty])</f>
        <v>0.60957184767075445</v>
      </c>
      <c r="I271">
        <v>-4.9396999608576104</v>
      </c>
      <c r="J271">
        <f>(Table2[[#This Row],[1M Return vs Nifty]]-AVERAGE(Table2[1M Return vs Nifty]))/_xlfn.STDEV.P(Table2[1M Return vs Nifty])</f>
        <v>-3.6306943885885165E-2</v>
      </c>
      <c r="K271">
        <v>-1.3232427626876599</v>
      </c>
      <c r="L271">
        <f>(Table2[[#This Row],[6M Return vs Nifty]]-AVERAGE(Table2[6M Return vs Nifty]))/_xlfn.STDEV.P(Table2[6M Return vs Nifty])</f>
        <v>-7.7380793032352374E-2</v>
      </c>
      <c r="M271">
        <v>1.30160743460015</v>
      </c>
      <c r="N271">
        <f>(Table2[[#This Row],[1W Return vs Nifty]]-AVERAGE(Table2[1W Return vs Nifty]))/_xlfn.STDEV.P(Table2[1W Return vs Nifty])</f>
        <v>0.96391654164648377</v>
      </c>
      <c r="O271">
        <v>328.18</v>
      </c>
      <c r="P271">
        <v>336.44049731702</v>
      </c>
      <c r="Q271">
        <v>317.19084138129102</v>
      </c>
      <c r="R271">
        <v>47.467893984432401</v>
      </c>
      <c r="S271" s="1">
        <f>(Table2[[#This Row],[Close Price]]-Table2[[#This Row],[20D EMA]])/Table2[[#This Row],[20D EMA]]</f>
        <v>-1.395575598756775E-2</v>
      </c>
      <c r="T271" s="1">
        <f>(Table2[[#This Row],[Close Price]]-Table2[[#This Row],[50D EMA]])/Table2[[#This Row],[50D EMA]]</f>
        <v>-3.8165730402308501E-2</v>
      </c>
      <c r="U271" s="1">
        <f>(Table2[[#This Row],[Close Price]]-Table2[[#This Row],[200D EMA]])/Table2[[#This Row],[200D EMA]]</f>
        <v>2.0206001506218249E-2</v>
      </c>
      <c r="V271">
        <v>0.72345942385403605</v>
      </c>
      <c r="W271">
        <v>319.7</v>
      </c>
      <c r="X271">
        <v>324.95</v>
      </c>
      <c r="Y271">
        <v>308.85000000000002</v>
      </c>
      <c r="Z271">
        <v>324.95</v>
      </c>
      <c r="AA271">
        <v>308.85000000000002</v>
      </c>
      <c r="AB271">
        <v>349.9</v>
      </c>
      <c r="AC271" s="1">
        <f>(Table2[[#This Row],[Close Price]]/Table2[[#This Row],[Day Low]])-1</f>
        <v>1.2198936502971547E-2</v>
      </c>
      <c r="AD271" s="1">
        <f>(Table2[[#This Row],[Day High]]/Table2[[#This Row],[Close Price]])-1</f>
        <v>4.1718170580962166E-3</v>
      </c>
      <c r="AE271" s="1">
        <f>(Table2[[#This Row],[Close Price]]/Table2[[#This Row],[Current Week Low]])-1</f>
        <v>4.7757811235227488E-2</v>
      </c>
      <c r="AF271" s="1">
        <f>(Table2[[#This Row],[Current Week High]]/Table2[[#This Row],[Close Price]])-1</f>
        <v>4.1718170580962166E-3</v>
      </c>
      <c r="AG271" s="1">
        <f>(Table2[[#This Row],[Close Price]]/Table2[[#This Row],[Current Month Low]])-1</f>
        <v>4.7757811235227488E-2</v>
      </c>
      <c r="AH271" s="1">
        <f>(Table2[[#This Row],[Current Month High]]/Table2[[#This Row],[Close Price]])-1</f>
        <v>8.1273176761433641E-2</v>
      </c>
      <c r="AI271">
        <v>18.726823238566102</v>
      </c>
      <c r="AJ271">
        <v>66.460905349794203</v>
      </c>
      <c r="AK271" t="str">
        <f>IF(AND(Table2[[#This Row],[20D EMA]]&gt;Table2[[#This Row],[50D EMA]],Table2[[#This Row],[50D EMA]]&gt;Table2[[#This Row],[200D EMA]]),"Uptrend","Downtrend/NoTrend")</f>
        <v>Downtrend/NoTrend</v>
      </c>
      <c r="AL271">
        <v>7.0000000000000007E-2</v>
      </c>
      <c r="AM271" t="s">
        <v>3170</v>
      </c>
      <c r="AN271">
        <v>-2.87</v>
      </c>
      <c r="AO271" t="s">
        <v>3169</v>
      </c>
      <c r="AP271">
        <v>3.3426469517474001E-2</v>
      </c>
      <c r="AQ271">
        <f>(Table2[[#This Row],[Sharpe Ratio]]-AVERAGE(Table2[Sharpe Ratio]))/_xlfn.STDEV.P(Table2[Sharpe Ratio])</f>
        <v>-0.28705038793533705</v>
      </c>
      <c r="AR2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1">
        <f>_xlfn.RANK.AVG(Table2[[#This Row],[1Y Return vs Nifty Z-Score]],Table2[1Y Return vs Nifty Z-Score])</f>
        <v>149</v>
      </c>
      <c r="AT271">
        <f>_xlfn.RANK.AVG(Table2[[#This Row],[6M Return vs Nifty Z-Score]],Table2[6M Return vs Nifty Z-Score])</f>
        <v>327</v>
      </c>
      <c r="AU271">
        <f>_xlfn.RANK.AVG(Table2[[#This Row],[Sharpe Ratio Z-Score]],Table2[Sharpe Ratio Z-Score])</f>
        <v>419</v>
      </c>
      <c r="AV271">
        <f>(Table2[[#This Row],[Rank 1Y]]+Table2[[#This Row],[Rank 6M]]+Table2[[#This Row],[Rank Sharpe]])/3</f>
        <v>298.33333333333331</v>
      </c>
    </row>
    <row r="272" spans="1:48" x14ac:dyDescent="0.3">
      <c r="A272" t="s">
        <v>1331</v>
      </c>
      <c r="B272" t="s">
        <v>1332</v>
      </c>
      <c r="C272" t="s">
        <v>3132</v>
      </c>
      <c r="D272" t="s">
        <v>1333</v>
      </c>
      <c r="E272">
        <v>8304.9080369000003</v>
      </c>
      <c r="F272">
        <v>260.60000000000002</v>
      </c>
      <c r="G272">
        <v>9.6611163216382803</v>
      </c>
      <c r="H272">
        <f>(Table2[[#This Row],[1Y Return vs Nifty]]-AVERAGE(Table2[1Y Return vs Nifty]))/_xlfn.STDEV.P(Table2[1Y Return vs Nifty])</f>
        <v>-7.0515649150623069E-2</v>
      </c>
      <c r="I272">
        <v>-3.6004455135966702</v>
      </c>
      <c r="J272">
        <f>(Table2[[#This Row],[1M Return vs Nifty]]-AVERAGE(Table2[1M Return vs Nifty]))/_xlfn.STDEV.P(Table2[1M Return vs Nifty])</f>
        <v>9.6038376984446408E-2</v>
      </c>
      <c r="K272">
        <v>28.052353392569501</v>
      </c>
      <c r="L272">
        <f>(Table2[[#This Row],[6M Return vs Nifty]]-AVERAGE(Table2[6M Return vs Nifty]))/_xlfn.STDEV.P(Table2[6M Return vs Nifty])</f>
        <v>0.90353204892524586</v>
      </c>
      <c r="M272">
        <v>-7.0434447954681003</v>
      </c>
      <c r="N272">
        <f>(Table2[[#This Row],[1W Return vs Nifty]]-AVERAGE(Table2[1W Return vs Nifty]))/_xlfn.STDEV.P(Table2[1W Return vs Nifty])</f>
        <v>-1.0565851381433007</v>
      </c>
      <c r="O272">
        <v>262.08999999999997</v>
      </c>
      <c r="P272">
        <v>258.15288980965101</v>
      </c>
      <c r="Q272">
        <v>228.85377925929299</v>
      </c>
      <c r="R272">
        <v>48.620185675780199</v>
      </c>
      <c r="S272" s="1">
        <f>(Table2[[#This Row],[Close Price]]-Table2[[#This Row],[20D EMA]])/Table2[[#This Row],[20D EMA]]</f>
        <v>-5.6850700141171063E-3</v>
      </c>
      <c r="T272" s="1">
        <f>(Table2[[#This Row],[Close Price]]-Table2[[#This Row],[50D EMA]])/Table2[[#This Row],[50D EMA]]</f>
        <v>9.4793058181660648E-3</v>
      </c>
      <c r="U272" s="1">
        <f>(Table2[[#This Row],[Close Price]]-Table2[[#This Row],[200D EMA]])/Table2[[#This Row],[200D EMA]]</f>
        <v>0.13871835913506297</v>
      </c>
      <c r="V272">
        <v>0.66455508792285201</v>
      </c>
      <c r="W272">
        <v>254.05</v>
      </c>
      <c r="X272">
        <v>263.10000000000002</v>
      </c>
      <c r="Y272">
        <v>249.35</v>
      </c>
      <c r="Z272">
        <v>268.5</v>
      </c>
      <c r="AA272">
        <v>249.35</v>
      </c>
      <c r="AB272">
        <v>280.10000000000002</v>
      </c>
      <c r="AC272" s="1">
        <f>(Table2[[#This Row],[Close Price]]/Table2[[#This Row],[Day Low]])-1</f>
        <v>2.5782326313717796E-2</v>
      </c>
      <c r="AD272" s="1">
        <f>(Table2[[#This Row],[Day High]]/Table2[[#This Row],[Close Price]])-1</f>
        <v>9.593246354566487E-3</v>
      </c>
      <c r="AE272" s="1">
        <f>(Table2[[#This Row],[Close Price]]/Table2[[#This Row],[Current Week Low]])-1</f>
        <v>4.5117304992981833E-2</v>
      </c>
      <c r="AF272" s="1">
        <f>(Table2[[#This Row],[Current Week High]]/Table2[[#This Row],[Close Price]])-1</f>
        <v>3.031465848042969E-2</v>
      </c>
      <c r="AG272" s="1">
        <f>(Table2[[#This Row],[Close Price]]/Table2[[#This Row],[Current Month Low]])-1</f>
        <v>4.5117304992981833E-2</v>
      </c>
      <c r="AH272" s="1">
        <f>(Table2[[#This Row],[Current Month High]]/Table2[[#This Row],[Close Price]])-1</f>
        <v>7.4827321565617888E-2</v>
      </c>
      <c r="AI272">
        <v>7.4827321565617799</v>
      </c>
      <c r="AJ272">
        <v>53.655660377358501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0.11</v>
      </c>
      <c r="AM272" t="s">
        <v>3170</v>
      </c>
      <c r="AN272">
        <v>-2.89</v>
      </c>
      <c r="AO272" t="s">
        <v>3169</v>
      </c>
      <c r="AP272">
        <v>1.497513641172E-2</v>
      </c>
      <c r="AQ272">
        <f>(Table2[[#This Row],[Sharpe Ratio]]-AVERAGE(Table2[Sharpe Ratio]))/_xlfn.STDEV.P(Table2[Sharpe Ratio])</f>
        <v>-0.50251672550902049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-0.63004708689325195</v>
      </c>
      <c r="AS272">
        <f>_xlfn.RANK.AVG(Table2[[#This Row],[1Y Return vs Nifty Z-Score]],Table2[1Y Return vs Nifty Z-Score])</f>
        <v>319</v>
      </c>
      <c r="AT272">
        <f>_xlfn.RANK.AVG(Table2[[#This Row],[6M Return vs Nifty Z-Score]],Table2[6M Return vs Nifty Z-Score])</f>
        <v>106</v>
      </c>
      <c r="AU272">
        <f>_xlfn.RANK.AVG(Table2[[#This Row],[Sharpe Ratio Z-Score]],Table2[Sharpe Ratio Z-Score])</f>
        <v>471</v>
      </c>
      <c r="AV272">
        <f>(Table2[[#This Row],[Rank 1Y]]+Table2[[#This Row],[Rank 6M]]+Table2[[#This Row],[Rank Sharpe]])/3</f>
        <v>298.66666666666669</v>
      </c>
    </row>
    <row r="273" spans="1:48" hidden="1" x14ac:dyDescent="0.3">
      <c r="A273" t="s">
        <v>1435</v>
      </c>
      <c r="B273" t="s">
        <v>1436</v>
      </c>
      <c r="C273" t="s">
        <v>3132</v>
      </c>
      <c r="D273" t="s">
        <v>1075</v>
      </c>
      <c r="E273">
        <v>7109.007474</v>
      </c>
      <c r="F273">
        <v>748.75</v>
      </c>
      <c r="G273">
        <v>13.6696114928877</v>
      </c>
      <c r="H273">
        <f>(Table2[[#This Row],[1Y Return vs Nifty]]-AVERAGE(Table2[1Y Return vs Nifty]))/_xlfn.STDEV.P(Table2[1Y Return vs Nifty])</f>
        <v>9.6589881422999256E-3</v>
      </c>
      <c r="I273">
        <v>1.44532588622808</v>
      </c>
      <c r="J273">
        <f>(Table2[[#This Row],[1M Return vs Nifty]]-AVERAGE(Table2[1M Return vs Nifty]))/_xlfn.STDEV.P(Table2[1M Return vs Nifty])</f>
        <v>0.59466224664111189</v>
      </c>
      <c r="K273">
        <v>-9.3869423910713401</v>
      </c>
      <c r="L273">
        <f>(Table2[[#This Row],[6M Return vs Nifty]]-AVERAGE(Table2[6M Return vs Nifty]))/_xlfn.STDEV.P(Table2[6M Return vs Nifty])</f>
        <v>-0.34664465672945394</v>
      </c>
      <c r="M273">
        <v>-2.6448742132881402</v>
      </c>
      <c r="N273">
        <f>(Table2[[#This Row],[1W Return vs Nifty]]-AVERAGE(Table2[1W Return vs Nifty]))/_xlfn.STDEV.P(Table2[1W Return vs Nifty])</f>
        <v>8.3955240443407495E-3</v>
      </c>
      <c r="O273">
        <v>770.63</v>
      </c>
      <c r="P273">
        <v>802.92377406292599</v>
      </c>
      <c r="Q273">
        <v>765.61584438843397</v>
      </c>
      <c r="R273">
        <v>42.569356829723098</v>
      </c>
      <c r="S273" s="1">
        <f>(Table2[[#This Row],[Close Price]]-Table2[[#This Row],[20D EMA]])/Table2[[#This Row],[20D EMA]]</f>
        <v>-2.8392354307514626E-2</v>
      </c>
      <c r="T273" s="1">
        <f>(Table2[[#This Row],[Close Price]]-Table2[[#This Row],[50D EMA]])/Table2[[#This Row],[50D EMA]]</f>
        <v>-6.7470631475759907E-2</v>
      </c>
      <c r="U273" s="1">
        <f>(Table2[[#This Row],[Close Price]]-Table2[[#This Row],[200D EMA]])/Table2[[#This Row],[200D EMA]]</f>
        <v>-2.2029121408669687E-2</v>
      </c>
      <c r="V273">
        <v>0.68427169197025906</v>
      </c>
      <c r="W273">
        <v>742</v>
      </c>
      <c r="X273">
        <v>755.7</v>
      </c>
      <c r="Y273">
        <v>736.6</v>
      </c>
      <c r="Z273">
        <v>767.65</v>
      </c>
      <c r="AA273">
        <v>733.15</v>
      </c>
      <c r="AB273">
        <v>823</v>
      </c>
      <c r="AC273" s="1">
        <f>(Table2[[#This Row],[Close Price]]/Table2[[#This Row],[Day Low]])-1</f>
        <v>9.097035040431356E-3</v>
      </c>
      <c r="AD273" s="1">
        <f>(Table2[[#This Row],[Day High]]/Table2[[#This Row],[Close Price]])-1</f>
        <v>9.2821368948248217E-3</v>
      </c>
      <c r="AE273" s="1">
        <f>(Table2[[#This Row],[Close Price]]/Table2[[#This Row],[Current Week Low]])-1</f>
        <v>1.6494705403203858E-2</v>
      </c>
      <c r="AF273" s="1">
        <f>(Table2[[#This Row],[Current Week High]]/Table2[[#This Row],[Close Price]])-1</f>
        <v>2.5242070116861415E-2</v>
      </c>
      <c r="AG273" s="1">
        <f>(Table2[[#This Row],[Close Price]]/Table2[[#This Row],[Current Month Low]])-1</f>
        <v>2.1278046784423355E-2</v>
      </c>
      <c r="AH273" s="1">
        <f>(Table2[[#This Row],[Current Month High]]/Table2[[#This Row],[Close Price]])-1</f>
        <v>9.916527545909859E-2</v>
      </c>
      <c r="AI273">
        <v>41.435726210350502</v>
      </c>
      <c r="AJ273">
        <v>46.784944128602199</v>
      </c>
      <c r="AK273" t="str">
        <f>IF(AND(Table2[[#This Row],[20D EMA]]&gt;Table2[[#This Row],[50D EMA]],Table2[[#This Row],[50D EMA]]&gt;Table2[[#This Row],[200D EMA]]),"Uptrend","Downtrend/NoTrend")</f>
        <v>Downtrend/NoTrend</v>
      </c>
      <c r="AL273">
        <v>0</v>
      </c>
      <c r="AM273">
        <v>0</v>
      </c>
      <c r="AN273">
        <v>-2.64</v>
      </c>
      <c r="AO273" t="s">
        <v>3169</v>
      </c>
      <c r="AP273">
        <v>0.11925762891965699</v>
      </c>
      <c r="AQ273">
        <f>(Table2[[#This Row],[Sharpe Ratio]]-AVERAGE(Table2[Sharpe Ratio]))/_xlfn.STDEV.P(Table2[Sharpe Ratio])</f>
        <v>0.71524714038385917</v>
      </c>
      <c r="AR2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3">
        <f>_xlfn.RANK.AVG(Table2[[#This Row],[1Y Return vs Nifty Z-Score]],Table2[1Y Return vs Nifty Z-Score])</f>
        <v>299</v>
      </c>
      <c r="AT273">
        <f>_xlfn.RANK.AVG(Table2[[#This Row],[6M Return vs Nifty Z-Score]],Table2[6M Return vs Nifty Z-Score])</f>
        <v>437</v>
      </c>
      <c r="AU273">
        <f>_xlfn.RANK.AVG(Table2[[#This Row],[Sharpe Ratio Z-Score]],Table2[Sharpe Ratio Z-Score])</f>
        <v>160</v>
      </c>
      <c r="AV273">
        <f>(Table2[[#This Row],[Rank 1Y]]+Table2[[#This Row],[Rank 6M]]+Table2[[#This Row],[Rank Sharpe]])/3</f>
        <v>298.66666666666669</v>
      </c>
    </row>
    <row r="274" spans="1:48" hidden="1" x14ac:dyDescent="0.3">
      <c r="A274" t="s">
        <v>969</v>
      </c>
      <c r="B274" t="s">
        <v>970</v>
      </c>
      <c r="C274" t="s">
        <v>3132</v>
      </c>
      <c r="D274" t="s">
        <v>971</v>
      </c>
      <c r="E274">
        <v>14580.429290100001</v>
      </c>
      <c r="F274">
        <v>1225.1500000000001</v>
      </c>
      <c r="G274">
        <v>26.352414131090001</v>
      </c>
      <c r="H274">
        <f>(Table2[[#This Row],[1Y Return vs Nifty]]-AVERAGE(Table2[1Y Return vs Nifty]))/_xlfn.STDEV.P(Table2[1Y Return vs Nifty])</f>
        <v>0.26333001877463935</v>
      </c>
      <c r="I274">
        <v>-10.293088783588001</v>
      </c>
      <c r="J274">
        <f>(Table2[[#This Row],[1M Return vs Nifty]]-AVERAGE(Table2[1M Return vs Nifty]))/_xlfn.STDEV.P(Table2[1M Return vs Nifty])</f>
        <v>-0.5653296123839624</v>
      </c>
      <c r="K274">
        <v>-25.412082340560499</v>
      </c>
      <c r="L274">
        <f>(Table2[[#This Row],[6M Return vs Nifty]]-AVERAGE(Table2[6M Return vs Nifty]))/_xlfn.STDEV.P(Table2[6M Return vs Nifty])</f>
        <v>-0.8817577311175111</v>
      </c>
      <c r="M274">
        <v>-4.2961752270330402</v>
      </c>
      <c r="N274">
        <f>(Table2[[#This Row],[1W Return vs Nifty]]-AVERAGE(Table2[1W Return vs Nifty]))/_xlfn.STDEV.P(Table2[1W Return vs Nifty])</f>
        <v>-0.39141700919403505</v>
      </c>
      <c r="O274">
        <v>1275.4100000000001</v>
      </c>
      <c r="P274">
        <v>1305.00826124593</v>
      </c>
      <c r="Q274">
        <v>1260.59950033737</v>
      </c>
      <c r="R274">
        <v>40.8481450336579</v>
      </c>
      <c r="S274" s="1">
        <f>(Table2[[#This Row],[Close Price]]-Table2[[#This Row],[20D EMA]])/Table2[[#This Row],[20D EMA]]</f>
        <v>-3.9406935808877136E-2</v>
      </c>
      <c r="T274" s="1">
        <f>(Table2[[#This Row],[Close Price]]-Table2[[#This Row],[50D EMA]])/Table2[[#This Row],[50D EMA]]</f>
        <v>-6.1193682536298206E-2</v>
      </c>
      <c r="U274" s="1">
        <f>(Table2[[#This Row],[Close Price]]-Table2[[#This Row],[200D EMA]])/Table2[[#This Row],[200D EMA]]</f>
        <v>-2.8121144207881029E-2</v>
      </c>
      <c r="V274">
        <v>0.80039419624365504</v>
      </c>
      <c r="W274">
        <v>1199.9000000000001</v>
      </c>
      <c r="X274">
        <v>1230</v>
      </c>
      <c r="Y274">
        <v>1186.3</v>
      </c>
      <c r="Z274">
        <v>1263.9000000000001</v>
      </c>
      <c r="AA274">
        <v>1186.3</v>
      </c>
      <c r="AB274">
        <v>1406</v>
      </c>
      <c r="AC274" s="1">
        <f>(Table2[[#This Row],[Close Price]]/Table2[[#This Row],[Day Low]])-1</f>
        <v>2.1043420285023817E-2</v>
      </c>
      <c r="AD274" s="1">
        <f>(Table2[[#This Row],[Day High]]/Table2[[#This Row],[Close Price]])-1</f>
        <v>3.9586989348241453E-3</v>
      </c>
      <c r="AE274" s="1">
        <f>(Table2[[#This Row],[Close Price]]/Table2[[#This Row],[Current Week Low]])-1</f>
        <v>3.2748883081851199E-2</v>
      </c>
      <c r="AF274" s="1">
        <f>(Table2[[#This Row],[Current Week High]]/Table2[[#This Row],[Close Price]])-1</f>
        <v>3.162878014936954E-2</v>
      </c>
      <c r="AG274" s="1">
        <f>(Table2[[#This Row],[Close Price]]/Table2[[#This Row],[Current Month Low]])-1</f>
        <v>3.2748883081851199E-2</v>
      </c>
      <c r="AH274" s="1">
        <f>(Table2[[#This Row],[Current Month High]]/Table2[[#This Row],[Close Price]])-1</f>
        <v>0.14761457780679899</v>
      </c>
      <c r="AI274">
        <v>38.350406072725697</v>
      </c>
      <c r="AJ274">
        <v>57.070512820512803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0.04</v>
      </c>
      <c r="AM274" t="s">
        <v>3170</v>
      </c>
      <c r="AN274">
        <v>-5.73</v>
      </c>
      <c r="AO274" t="s">
        <v>3169</v>
      </c>
      <c r="AP274">
        <v>0.19309599673921299</v>
      </c>
      <c r="AQ274">
        <f>(Table2[[#This Row],[Sharpe Ratio]]-AVERAGE(Table2[Sharpe Ratio]))/_xlfn.STDEV.P(Table2[Sharpe Ratio])</f>
        <v>1.5774982631245171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227</v>
      </c>
      <c r="AT274">
        <f>_xlfn.RANK.AVG(Table2[[#This Row],[6M Return vs Nifty Z-Score]],Table2[6M Return vs Nifty Z-Score])</f>
        <v>631</v>
      </c>
      <c r="AU274">
        <f>_xlfn.RANK.AVG(Table2[[#This Row],[Sharpe Ratio Z-Score]],Table2[Sharpe Ratio Z-Score])</f>
        <v>39</v>
      </c>
      <c r="AV274">
        <f>(Table2[[#This Row],[Rank 1Y]]+Table2[[#This Row],[Rank 6M]]+Table2[[#This Row],[Rank Sharpe]])/3</f>
        <v>299</v>
      </c>
    </row>
    <row r="275" spans="1:48" x14ac:dyDescent="0.3">
      <c r="A275" t="s">
        <v>179</v>
      </c>
      <c r="B275" t="s">
        <v>180</v>
      </c>
      <c r="C275" t="s">
        <v>3128</v>
      </c>
      <c r="D275" t="s">
        <v>181</v>
      </c>
      <c r="E275">
        <v>136687.92720519999</v>
      </c>
      <c r="F275">
        <v>4882.1000000000004</v>
      </c>
      <c r="G275">
        <v>6.6721609081278901</v>
      </c>
      <c r="H275">
        <f>(Table2[[#This Row],[1Y Return vs Nifty]]-AVERAGE(Table2[1Y Return vs Nifty]))/_xlfn.STDEV.P(Table2[1Y Return vs Nifty])</f>
        <v>-0.13029828725424353</v>
      </c>
      <c r="I275">
        <v>3.7427798916638899</v>
      </c>
      <c r="J275">
        <f>(Table2[[#This Row],[1M Return vs Nifty]]-AVERAGE(Table2[1M Return vs Nifty]))/_xlfn.STDEV.P(Table2[1M Return vs Nifty])</f>
        <v>0.82169698836333849</v>
      </c>
      <c r="K275">
        <v>-1.81946576895329</v>
      </c>
      <c r="L275">
        <f>(Table2[[#This Row],[6M Return vs Nifty]]-AVERAGE(Table2[6M Return vs Nifty]))/_xlfn.STDEV.P(Table2[6M Return vs Nifty])</f>
        <v>-9.3950721239023066E-2</v>
      </c>
      <c r="M275">
        <v>-1.4069277064615799</v>
      </c>
      <c r="N275">
        <f>(Table2[[#This Row],[1W Return vs Nifty]]-AVERAGE(Table2[1W Return vs Nifty]))/_xlfn.STDEV.P(Table2[1W Return vs Nifty])</f>
        <v>0.30812678127009741</v>
      </c>
      <c r="O275">
        <v>4841.43</v>
      </c>
      <c r="P275">
        <v>4813.53405062809</v>
      </c>
      <c r="Q275">
        <v>4556.2228379619301</v>
      </c>
      <c r="R275">
        <v>61.178755255498501</v>
      </c>
      <c r="S275" s="1">
        <f>(Table2[[#This Row],[Close Price]]-Table2[[#This Row],[20D EMA]])/Table2[[#This Row],[20D EMA]]</f>
        <v>8.4004106224813881E-3</v>
      </c>
      <c r="T275" s="1">
        <f>(Table2[[#This Row],[Close Price]]-Table2[[#This Row],[50D EMA]])/Table2[[#This Row],[50D EMA]]</f>
        <v>1.4244409336413362E-2</v>
      </c>
      <c r="U275" s="1">
        <f>(Table2[[#This Row],[Close Price]]-Table2[[#This Row],[200D EMA]])/Table2[[#This Row],[200D EMA]]</f>
        <v>7.1523534653068085E-2</v>
      </c>
      <c r="V275">
        <v>1.28480664606539</v>
      </c>
      <c r="W275">
        <v>4882</v>
      </c>
      <c r="X275">
        <v>5005</v>
      </c>
      <c r="Y275">
        <v>4863</v>
      </c>
      <c r="Z275">
        <v>5014.05</v>
      </c>
      <c r="AA275">
        <v>4536.05</v>
      </c>
      <c r="AB275">
        <v>5015</v>
      </c>
      <c r="AC275" s="1">
        <f>(Table2[[#This Row],[Close Price]]/Table2[[#This Row],[Day Low]])-1</f>
        <v>2.0483408439186945E-5</v>
      </c>
      <c r="AD275" s="1">
        <f>(Table2[[#This Row],[Day High]]/Table2[[#This Row],[Close Price]])-1</f>
        <v>2.5173593330738653E-2</v>
      </c>
      <c r="AE275" s="1">
        <f>(Table2[[#This Row],[Close Price]]/Table2[[#This Row],[Current Week Low]])-1</f>
        <v>3.9276166975119597E-3</v>
      </c>
      <c r="AF275" s="1">
        <f>(Table2[[#This Row],[Current Week High]]/Table2[[#This Row],[Close Price]])-1</f>
        <v>2.7027303824173954E-2</v>
      </c>
      <c r="AG275" s="1">
        <f>(Table2[[#This Row],[Close Price]]/Table2[[#This Row],[Current Month Low]])-1</f>
        <v>7.6288841613297853E-2</v>
      </c>
      <c r="AH275" s="1">
        <f>(Table2[[#This Row],[Current Month High]]/Table2[[#This Row],[Close Price]])-1</f>
        <v>2.7221892218512345E-2</v>
      </c>
      <c r="AI275">
        <v>4.5656582208475696</v>
      </c>
      <c r="AJ275">
        <v>37.043326923886603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0.13</v>
      </c>
      <c r="AM275" t="s">
        <v>3170</v>
      </c>
      <c r="AN275">
        <v>3.19</v>
      </c>
      <c r="AO275" t="s">
        <v>3170</v>
      </c>
      <c r="AP275">
        <v>9.8170531763868002E-2</v>
      </c>
      <c r="AQ275">
        <f>(Table2[[#This Row],[Sharpe Ratio]]-AVERAGE(Table2[Sharpe Ratio]))/_xlfn.STDEV.P(Table2[Sharpe Ratio])</f>
        <v>0.46900154023254043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1.3745763013727097</v>
      </c>
      <c r="AS275">
        <f>_xlfn.RANK.AVG(Table2[[#This Row],[1Y Return vs Nifty Z-Score]],Table2[1Y Return vs Nifty Z-Score])</f>
        <v>340</v>
      </c>
      <c r="AT275">
        <f>_xlfn.RANK.AVG(Table2[[#This Row],[6M Return vs Nifty Z-Score]],Table2[6M Return vs Nifty Z-Score])</f>
        <v>331</v>
      </c>
      <c r="AU275">
        <f>_xlfn.RANK.AVG(Table2[[#This Row],[Sharpe Ratio Z-Score]],Table2[Sharpe Ratio Z-Score])</f>
        <v>228</v>
      </c>
      <c r="AV275">
        <f>(Table2[[#This Row],[Rank 1Y]]+Table2[[#This Row],[Rank 6M]]+Table2[[#This Row],[Rank Sharpe]])/3</f>
        <v>299.66666666666669</v>
      </c>
    </row>
    <row r="276" spans="1:48" hidden="1" x14ac:dyDescent="0.3">
      <c r="A276" t="s">
        <v>784</v>
      </c>
      <c r="B276" t="s">
        <v>785</v>
      </c>
      <c r="C276" t="s">
        <v>3139</v>
      </c>
      <c r="D276" t="s">
        <v>166</v>
      </c>
      <c r="E276">
        <v>19361.235697020002</v>
      </c>
      <c r="F276">
        <v>1250.55</v>
      </c>
      <c r="G276">
        <v>18.247662258277899</v>
      </c>
      <c r="H276">
        <f>(Table2[[#This Row],[1Y Return vs Nifty]]-AVERAGE(Table2[1Y Return vs Nifty]))/_xlfn.STDEV.P(Table2[1Y Return vs Nifty])</f>
        <v>0.10122540993977032</v>
      </c>
      <c r="I276">
        <v>21.460212388575901</v>
      </c>
      <c r="J276">
        <f>(Table2[[#This Row],[1M Return vs Nifty]]-AVERAGE(Table2[1M Return vs Nifty]))/_xlfn.STDEV.P(Table2[1M Return vs Nifty])</f>
        <v>2.5725362658418738</v>
      </c>
      <c r="K276">
        <v>19.750033409865502</v>
      </c>
      <c r="L276">
        <f>(Table2[[#This Row],[6M Return vs Nifty]]-AVERAGE(Table2[6M Return vs Nifty]))/_xlfn.STDEV.P(Table2[6M Return vs Nifty])</f>
        <v>0.62630015051428933</v>
      </c>
      <c r="M276">
        <v>-3.19752115292623</v>
      </c>
      <c r="N276">
        <f>(Table2[[#This Row],[1W Return vs Nifty]]-AVERAGE(Table2[1W Return vs Nifty]))/_xlfn.STDEV.P(Table2[1W Return vs Nifty])</f>
        <v>-0.12541119628343741</v>
      </c>
      <c r="O276" t="e">
        <v>#N/A</v>
      </c>
      <c r="P276">
        <v>1128.7034238195999</v>
      </c>
      <c r="Q276">
        <v>1048.49844752385</v>
      </c>
      <c r="R276">
        <v>56.720258974029299</v>
      </c>
      <c r="S276" s="1" t="e">
        <f>(Table2[[#This Row],[Close Price]]-Table2[[#This Row],[20D EMA]])/Table2[[#This Row],[20D EMA]]</f>
        <v>#N/A</v>
      </c>
      <c r="T276" s="1">
        <f>(Table2[[#This Row],[Close Price]]-Table2[[#This Row],[50D EMA]])/Table2[[#This Row],[50D EMA]]</f>
        <v>0.10795269475489309</v>
      </c>
      <c r="U276" s="1">
        <f>(Table2[[#This Row],[Close Price]]-Table2[[#This Row],[200D EMA]])/Table2[[#This Row],[200D EMA]]</f>
        <v>0.19270562865716967</v>
      </c>
      <c r="V276">
        <v>2.5225956263525</v>
      </c>
      <c r="W276" t="e">
        <v>#N/A</v>
      </c>
      <c r="X276" t="e">
        <v>#N/A</v>
      </c>
      <c r="Y276" t="e">
        <v>#N/A</v>
      </c>
      <c r="Z276" t="e">
        <v>#N/A</v>
      </c>
      <c r="AA276" t="e">
        <v>#N/A</v>
      </c>
      <c r="AB276" t="e">
        <v>#N/A</v>
      </c>
      <c r="AC276" s="1" t="e">
        <f>(Table2[[#This Row],[Close Price]]/Table2[[#This Row],[Day Low]])-1</f>
        <v>#N/A</v>
      </c>
      <c r="AD276" s="1" t="e">
        <f>(Table2[[#This Row],[Day High]]/Table2[[#This Row],[Close Price]])-1</f>
        <v>#N/A</v>
      </c>
      <c r="AE276" s="1" t="e">
        <f>(Table2[[#This Row],[Close Price]]/Table2[[#This Row],[Current Week Low]])-1</f>
        <v>#N/A</v>
      </c>
      <c r="AF276" s="1" t="e">
        <f>(Table2[[#This Row],[Current Week High]]/Table2[[#This Row],[Close Price]])-1</f>
        <v>#N/A</v>
      </c>
      <c r="AG276" s="1" t="e">
        <f>(Table2[[#This Row],[Close Price]]/Table2[[#This Row],[Current Month Low]])-1</f>
        <v>#N/A</v>
      </c>
      <c r="AH276" s="1" t="e">
        <f>(Table2[[#This Row],[Current Month High]]/Table2[[#This Row],[Close Price]])-1</f>
        <v>#N/A</v>
      </c>
      <c r="AI276">
        <v>9.6397585062572393</v>
      </c>
      <c r="AJ276">
        <v>50.234262373858698</v>
      </c>
      <c r="AK276" t="e">
        <f>IF(AND(Table2[[#This Row],[20D EMA]]&gt;Table2[[#This Row],[50D EMA]],Table2[[#This Row],[50D EMA]]&gt;Table2[[#This Row],[200D EMA]]),"Uptrend","Downtrend/NoTrend")</f>
        <v>#N/A</v>
      </c>
      <c r="AL276" t="e">
        <v>#N/A</v>
      </c>
      <c r="AM276" t="e">
        <v>#N/A</v>
      </c>
      <c r="AN276" t="e">
        <v>#N/A</v>
      </c>
      <c r="AO276" t="e">
        <v>#N/A</v>
      </c>
      <c r="AP276">
        <v>1.3307892261006E-2</v>
      </c>
      <c r="AQ276">
        <f>(Table2[[#This Row],[Sharpe Ratio]]-AVERAGE(Table2[Sharpe Ratio]))/_xlfn.STDEV.P(Table2[Sharpe Ratio])</f>
        <v>-0.52198604997118991</v>
      </c>
      <c r="AR276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276">
        <f>_xlfn.RANK.AVG(Table2[[#This Row],[1Y Return vs Nifty Z-Score]],Table2[1Y Return vs Nifty Z-Score])</f>
        <v>276</v>
      </c>
      <c r="AT276">
        <f>_xlfn.RANK.AVG(Table2[[#This Row],[6M Return vs Nifty Z-Score]],Table2[6M Return vs Nifty Z-Score])</f>
        <v>149</v>
      </c>
      <c r="AU276">
        <f>_xlfn.RANK.AVG(Table2[[#This Row],[Sharpe Ratio Z-Score]],Table2[Sharpe Ratio Z-Score])</f>
        <v>475</v>
      </c>
      <c r="AV276">
        <f>(Table2[[#This Row],[Rank 1Y]]+Table2[[#This Row],[Rank 6M]]+Table2[[#This Row],[Rank Sharpe]])/3</f>
        <v>300</v>
      </c>
    </row>
    <row r="277" spans="1:48" x14ac:dyDescent="0.3">
      <c r="A277" t="s">
        <v>1230</v>
      </c>
      <c r="B277" t="s">
        <v>1231</v>
      </c>
      <c r="C277" t="s">
        <v>3127</v>
      </c>
      <c r="D277" t="s">
        <v>51</v>
      </c>
      <c r="E277">
        <v>9254.3804237500008</v>
      </c>
      <c r="F277">
        <v>533.5</v>
      </c>
      <c r="G277">
        <v>17.774102139131902</v>
      </c>
      <c r="H277">
        <f>(Table2[[#This Row],[1Y Return vs Nifty]]-AVERAGE(Table2[1Y Return vs Nifty]))/_xlfn.STDEV.P(Table2[1Y Return vs Nifty])</f>
        <v>9.175364830182639E-2</v>
      </c>
      <c r="I277">
        <v>6.9627635069884697</v>
      </c>
      <c r="J277">
        <f>(Table2[[#This Row],[1M Return vs Nifty]]-AVERAGE(Table2[1M Return vs Nifty]))/_xlfn.STDEV.P(Table2[1M Return vs Nifty])</f>
        <v>1.1398962414170868</v>
      </c>
      <c r="K277">
        <v>34.8963376461761</v>
      </c>
      <c r="L277">
        <f>(Table2[[#This Row],[6M Return vs Nifty]]-AVERAGE(Table2[6M Return vs Nifty]))/_xlfn.STDEV.P(Table2[6M Return vs Nifty])</f>
        <v>1.1320670549566674</v>
      </c>
      <c r="M277">
        <v>-3.4072575298942702</v>
      </c>
      <c r="N277">
        <f>(Table2[[#This Row],[1W Return vs Nifty]]-AVERAGE(Table2[1W Return vs Nifty]))/_xlfn.STDEV.P(Table2[1W Return vs Nifty])</f>
        <v>-0.17619250840633147</v>
      </c>
      <c r="O277">
        <v>521.14</v>
      </c>
      <c r="P277">
        <v>506.81836976191801</v>
      </c>
      <c r="Q277">
        <v>443.60280836662599</v>
      </c>
      <c r="R277">
        <v>54.636024326032</v>
      </c>
      <c r="S277" s="1">
        <f>(Table2[[#This Row],[Close Price]]-Table2[[#This Row],[20D EMA]])/Table2[[#This Row],[20D EMA]]</f>
        <v>2.3717235291860178E-2</v>
      </c>
      <c r="T277" s="1">
        <f>(Table2[[#This Row],[Close Price]]-Table2[[#This Row],[50D EMA]])/Table2[[#This Row],[50D EMA]]</f>
        <v>5.264534955711235E-2</v>
      </c>
      <c r="U277" s="1">
        <f>(Table2[[#This Row],[Close Price]]-Table2[[#This Row],[200D EMA]])/Table2[[#This Row],[200D EMA]]</f>
        <v>0.20265244028634813</v>
      </c>
      <c r="V277">
        <v>1.2561723142880299</v>
      </c>
      <c r="W277">
        <v>523.5</v>
      </c>
      <c r="X277">
        <v>536</v>
      </c>
      <c r="Y277">
        <v>520</v>
      </c>
      <c r="Z277">
        <v>579.4</v>
      </c>
      <c r="AA277">
        <v>468.5</v>
      </c>
      <c r="AB277">
        <v>579.4</v>
      </c>
      <c r="AC277" s="1">
        <f>(Table2[[#This Row],[Close Price]]/Table2[[#This Row],[Day Low]])-1</f>
        <v>1.9102196752626588E-2</v>
      </c>
      <c r="AD277" s="1">
        <f>(Table2[[#This Row],[Day High]]/Table2[[#This Row],[Close Price]])-1</f>
        <v>4.6860356138707093E-3</v>
      </c>
      <c r="AE277" s="1">
        <f>(Table2[[#This Row],[Close Price]]/Table2[[#This Row],[Current Week Low]])-1</f>
        <v>2.5961538461538369E-2</v>
      </c>
      <c r="AF277" s="1">
        <f>(Table2[[#This Row],[Current Week High]]/Table2[[#This Row],[Close Price]])-1</f>
        <v>8.6035613870665273E-2</v>
      </c>
      <c r="AG277" s="1">
        <f>(Table2[[#This Row],[Close Price]]/Table2[[#This Row],[Current Month Low]])-1</f>
        <v>0.13874066168623256</v>
      </c>
      <c r="AH277" s="1">
        <f>(Table2[[#This Row],[Current Month High]]/Table2[[#This Row],[Close Price]])-1</f>
        <v>8.6035613870665273E-2</v>
      </c>
      <c r="AI277">
        <v>8.6035613870665202</v>
      </c>
      <c r="AJ277">
        <v>66.979655712050004</v>
      </c>
      <c r="AK277" t="str">
        <f>IF(AND(Table2[[#This Row],[20D EMA]]&gt;Table2[[#This Row],[50D EMA]],Table2[[#This Row],[50D EMA]]&gt;Table2[[#This Row],[200D EMA]]),"Uptrend","Downtrend/NoTrend")</f>
        <v>Uptrend</v>
      </c>
      <c r="AL277">
        <v>0.18</v>
      </c>
      <c r="AM277" t="s">
        <v>3170</v>
      </c>
      <c r="AN277">
        <v>12.89</v>
      </c>
      <c r="AO277" t="s">
        <v>3170</v>
      </c>
      <c r="AQ277">
        <f>(Table2[[#This Row],[Sharpe Ratio]]-AVERAGE(Table2[Sharpe Ratio]))/_xlfn.STDEV.P(Table2[Sharpe Ratio])</f>
        <v>-0.67738960752822819</v>
      </c>
      <c r="AR2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1.510134828741021</v>
      </c>
      <c r="AS277">
        <f>_xlfn.RANK.AVG(Table2[[#This Row],[1Y Return vs Nifty Z-Score]],Table2[1Y Return vs Nifty Z-Score])</f>
        <v>279</v>
      </c>
      <c r="AT277">
        <f>_xlfn.RANK.AVG(Table2[[#This Row],[6M Return vs Nifty Z-Score]],Table2[6M Return vs Nifty Z-Score])</f>
        <v>80</v>
      </c>
      <c r="AU277">
        <f>_xlfn.RANK.AVG(Table2[[#This Row],[Sharpe Ratio Z-Score]],Table2[Sharpe Ratio Z-Score])</f>
        <v>541</v>
      </c>
      <c r="AV277">
        <f>(Table2[[#This Row],[Rank 1Y]]+Table2[[#This Row],[Rank 6M]]+Table2[[#This Row],[Rank Sharpe]])/3</f>
        <v>300</v>
      </c>
    </row>
    <row r="278" spans="1:48" hidden="1" x14ac:dyDescent="0.3">
      <c r="A278" t="s">
        <v>1531</v>
      </c>
      <c r="B278" t="s">
        <v>1532</v>
      </c>
      <c r="C278" t="s">
        <v>3131</v>
      </c>
      <c r="D278" t="s">
        <v>211</v>
      </c>
      <c r="E278">
        <v>6378.2662723399999</v>
      </c>
      <c r="F278">
        <v>1574.15</v>
      </c>
      <c r="G278">
        <v>30.837332473857899</v>
      </c>
      <c r="H278">
        <f>(Table2[[#This Row],[1Y Return vs Nifty]]-AVERAGE(Table2[1Y Return vs Nifty]))/_xlfn.STDEV.P(Table2[1Y Return vs Nifty])</f>
        <v>0.35303368213410297</v>
      </c>
      <c r="I278">
        <v>-30.518714176615301</v>
      </c>
      <c r="J278">
        <f>(Table2[[#This Row],[1M Return vs Nifty]]-AVERAGE(Table2[1M Return vs Nifty]))/_xlfn.STDEV.P(Table2[1M Return vs Nifty])</f>
        <v>-2.5640288796650088</v>
      </c>
      <c r="K278">
        <v>7.2259435518950204</v>
      </c>
      <c r="L278">
        <f>(Table2[[#This Row],[6M Return vs Nifty]]-AVERAGE(Table2[6M Return vs Nifty]))/_xlfn.STDEV.P(Table2[6M Return vs Nifty])</f>
        <v>0.20809449059900681</v>
      </c>
      <c r="M278">
        <v>-3.6155109136650201</v>
      </c>
      <c r="N278">
        <f>(Table2[[#This Row],[1W Return vs Nifty]]-AVERAGE(Table2[1W Return vs Nifty]))/_xlfn.STDEV.P(Table2[1W Return vs Nifty])</f>
        <v>-0.22661475863678515</v>
      </c>
      <c r="O278">
        <v>1671.99</v>
      </c>
      <c r="P278">
        <v>1771.27618897198</v>
      </c>
      <c r="Q278">
        <v>1620.8013232619101</v>
      </c>
      <c r="R278">
        <v>37.719014515753798</v>
      </c>
      <c r="S278" s="1">
        <f>(Table2[[#This Row],[Close Price]]-Table2[[#This Row],[20D EMA]])/Table2[[#This Row],[20D EMA]]</f>
        <v>-5.8517096394117139E-2</v>
      </c>
      <c r="T278" s="1">
        <f>(Table2[[#This Row],[Close Price]]-Table2[[#This Row],[50D EMA]])/Table2[[#This Row],[50D EMA]]</f>
        <v>-0.11129048659903724</v>
      </c>
      <c r="U278" s="1">
        <f>(Table2[[#This Row],[Close Price]]-Table2[[#This Row],[200D EMA]])/Table2[[#This Row],[200D EMA]]</f>
        <v>-2.8782875848116174E-2</v>
      </c>
      <c r="V278">
        <v>0.76966068730906301</v>
      </c>
      <c r="W278">
        <v>1532.55</v>
      </c>
      <c r="X278">
        <v>1581.95</v>
      </c>
      <c r="Y278">
        <v>1532.55</v>
      </c>
      <c r="Z278">
        <v>1630.65</v>
      </c>
      <c r="AA278">
        <v>1507.55</v>
      </c>
      <c r="AB278">
        <v>1728</v>
      </c>
      <c r="AC278" s="1">
        <f>(Table2[[#This Row],[Close Price]]/Table2[[#This Row],[Day Low]])-1</f>
        <v>2.7144301980359664E-2</v>
      </c>
      <c r="AD278" s="1">
        <f>(Table2[[#This Row],[Day High]]/Table2[[#This Row],[Close Price]])-1</f>
        <v>4.9550551091064321E-3</v>
      </c>
      <c r="AE278" s="1">
        <f>(Table2[[#This Row],[Close Price]]/Table2[[#This Row],[Current Week Low]])-1</f>
        <v>2.7144301980359664E-2</v>
      </c>
      <c r="AF278" s="1">
        <f>(Table2[[#This Row],[Current Week High]]/Table2[[#This Row],[Close Price]])-1</f>
        <v>3.5892386367245788E-2</v>
      </c>
      <c r="AG278" s="1">
        <f>(Table2[[#This Row],[Close Price]]/Table2[[#This Row],[Current Month Low]])-1</f>
        <v>4.4177639215946529E-2</v>
      </c>
      <c r="AH278" s="1">
        <f>(Table2[[#This Row],[Current Month High]]/Table2[[#This Row],[Close Price]])-1</f>
        <v>9.7735285709747988E-2</v>
      </c>
      <c r="AI278">
        <v>49.9158275894927</v>
      </c>
      <c r="AJ278">
        <v>75.7648503796337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-0.12</v>
      </c>
      <c r="AM278" t="s">
        <v>3169</v>
      </c>
      <c r="AN278">
        <v>-1.36</v>
      </c>
      <c r="AO278" t="s">
        <v>3169</v>
      </c>
      <c r="AP278">
        <v>2.0265182258343999E-2</v>
      </c>
      <c r="AQ278">
        <f>(Table2[[#This Row],[Sharpe Ratio]]-AVERAGE(Table2[Sharpe Ratio]))/_xlfn.STDEV.P(Table2[Sharpe Ratio])</f>
        <v>-0.44074195846991177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201</v>
      </c>
      <c r="AT278">
        <f>_xlfn.RANK.AVG(Table2[[#This Row],[6M Return vs Nifty Z-Score]],Table2[6M Return vs Nifty Z-Score])</f>
        <v>243</v>
      </c>
      <c r="AU278">
        <f>_xlfn.RANK.AVG(Table2[[#This Row],[Sharpe Ratio Z-Score]],Table2[Sharpe Ratio Z-Score])</f>
        <v>459</v>
      </c>
      <c r="AV278">
        <f>(Table2[[#This Row],[Rank 1Y]]+Table2[[#This Row],[Rank 6M]]+Table2[[#This Row],[Rank Sharpe]])/3</f>
        <v>301</v>
      </c>
    </row>
    <row r="279" spans="1:48" hidden="1" x14ac:dyDescent="0.3">
      <c r="A279" t="s">
        <v>1872</v>
      </c>
      <c r="B279" t="s">
        <v>1873</v>
      </c>
      <c r="C279" t="s">
        <v>3135</v>
      </c>
      <c r="D279" t="s">
        <v>1444</v>
      </c>
      <c r="E279">
        <v>3904.7716151999998</v>
      </c>
      <c r="F279">
        <v>72</v>
      </c>
      <c r="G279">
        <v>13.0117207365903</v>
      </c>
      <c r="H279">
        <f>(Table2[[#This Row],[1Y Return vs Nifty]]-AVERAGE(Table2[1Y Return vs Nifty]))/_xlfn.STDEV.P(Table2[1Y Return vs Nifty])</f>
        <v>-3.4996039255733228E-3</v>
      </c>
      <c r="I279">
        <v>-8.5870550220804809</v>
      </c>
      <c r="J279">
        <f>(Table2[[#This Row],[1M Return vs Nifty]]-AVERAGE(Table2[1M Return vs Nifty]))/_xlfn.STDEV.P(Table2[1M Return vs Nifty])</f>
        <v>-0.39673910589424277</v>
      </c>
      <c r="K279">
        <v>-15.794590623866</v>
      </c>
      <c r="L279">
        <f>(Table2[[#This Row],[6M Return vs Nifty]]-AVERAGE(Table2[6M Return vs Nifty]))/_xlfn.STDEV.P(Table2[6M Return vs Nifty])</f>
        <v>-0.56060948675624278</v>
      </c>
      <c r="M279">
        <v>-4.5817420111449101</v>
      </c>
      <c r="N279">
        <f>(Table2[[#This Row],[1W Return vs Nifty]]-AVERAGE(Table2[1W Return vs Nifty]))/_xlfn.STDEV.P(Table2[1W Return vs Nifty])</f>
        <v>-0.46055835799365558</v>
      </c>
      <c r="O279">
        <v>74.09</v>
      </c>
      <c r="P279">
        <v>77.989355532351397</v>
      </c>
      <c r="Q279">
        <v>77.136038403565607</v>
      </c>
      <c r="R279">
        <v>44.5607674700722</v>
      </c>
      <c r="S279" s="1">
        <f>(Table2[[#This Row],[Close Price]]-Table2[[#This Row],[20D EMA]])/Table2[[#This Row],[20D EMA]]</f>
        <v>-2.820893507895807E-2</v>
      </c>
      <c r="T279" s="1">
        <f>(Table2[[#This Row],[Close Price]]-Table2[[#This Row],[50D EMA]])/Table2[[#This Row],[50D EMA]]</f>
        <v>-7.6797089698566662E-2</v>
      </c>
      <c r="U279" s="1">
        <f>(Table2[[#This Row],[Close Price]]-Table2[[#This Row],[200D EMA]])/Table2[[#This Row],[200D EMA]]</f>
        <v>-6.6584161046676124E-2</v>
      </c>
      <c r="V279">
        <v>0.42903106855057699</v>
      </c>
      <c r="W279">
        <v>68.67</v>
      </c>
      <c r="X279">
        <v>72.400000000000006</v>
      </c>
      <c r="Y279">
        <v>68.11</v>
      </c>
      <c r="Z279">
        <v>72.89</v>
      </c>
      <c r="AA279">
        <v>68.11</v>
      </c>
      <c r="AB279">
        <v>79.400000000000006</v>
      </c>
      <c r="AC279" s="1">
        <f>(Table2[[#This Row],[Close Price]]/Table2[[#This Row],[Day Low]])-1</f>
        <v>4.8492791612057662E-2</v>
      </c>
      <c r="AD279" s="1">
        <f>(Table2[[#This Row],[Day High]]/Table2[[#This Row],[Close Price]])-1</f>
        <v>5.5555555555555358E-3</v>
      </c>
      <c r="AE279" s="1">
        <f>(Table2[[#This Row],[Close Price]]/Table2[[#This Row],[Current Week Low]])-1</f>
        <v>5.7113492879166117E-2</v>
      </c>
      <c r="AF279" s="1">
        <f>(Table2[[#This Row],[Current Week High]]/Table2[[#This Row],[Close Price]])-1</f>
        <v>1.2361111111111045E-2</v>
      </c>
      <c r="AG279" s="1">
        <f>(Table2[[#This Row],[Close Price]]/Table2[[#This Row],[Current Month Low]])-1</f>
        <v>5.7113492879166117E-2</v>
      </c>
      <c r="AH279" s="1">
        <f>(Table2[[#This Row],[Current Month High]]/Table2[[#This Row],[Close Price]])-1</f>
        <v>0.10277777777777786</v>
      </c>
      <c r="AI279">
        <v>43.4027777777777</v>
      </c>
      <c r="AJ279">
        <v>44.433299899699001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-0.19</v>
      </c>
      <c r="AM279" t="s">
        <v>3169</v>
      </c>
      <c r="AN279">
        <v>-5.3</v>
      </c>
      <c r="AO279" t="s">
        <v>3169</v>
      </c>
      <c r="AP279">
        <v>0.15425831063836701</v>
      </c>
      <c r="AQ279">
        <f>(Table2[[#This Row],[Sharpe Ratio]]-AVERAGE(Table2[Sharpe Ratio]))/_xlfn.STDEV.P(Table2[Sharpe Ratio])</f>
        <v>1.1239692993351187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304</v>
      </c>
      <c r="AT279">
        <f>_xlfn.RANK.AVG(Table2[[#This Row],[6M Return vs Nifty Z-Score]],Table2[6M Return vs Nifty Z-Score])</f>
        <v>510</v>
      </c>
      <c r="AU279">
        <f>_xlfn.RANK.AVG(Table2[[#This Row],[Sharpe Ratio Z-Score]],Table2[Sharpe Ratio Z-Score])</f>
        <v>94</v>
      </c>
      <c r="AV279">
        <f>(Table2[[#This Row],[Rank 1Y]]+Table2[[#This Row],[Rank 6M]]+Table2[[#This Row],[Rank Sharpe]])/3</f>
        <v>302.66666666666669</v>
      </c>
    </row>
    <row r="280" spans="1:48" hidden="1" x14ac:dyDescent="0.3">
      <c r="A280" t="s">
        <v>559</v>
      </c>
      <c r="B280" t="s">
        <v>560</v>
      </c>
      <c r="C280" t="s">
        <v>3132</v>
      </c>
      <c r="D280" t="s">
        <v>85</v>
      </c>
      <c r="E280">
        <v>34288.256249999999</v>
      </c>
      <c r="F280">
        <v>935.4</v>
      </c>
      <c r="G280">
        <v>50.859271726257496</v>
      </c>
      <c r="H280">
        <f>(Table2[[#This Row],[1Y Return vs Nifty]]-AVERAGE(Table2[1Y Return vs Nifty]))/_xlfn.STDEV.P(Table2[1Y Return vs Nifty])</f>
        <v>0.75349611226888347</v>
      </c>
      <c r="I280">
        <v>-14.5319833610099</v>
      </c>
      <c r="J280">
        <f>(Table2[[#This Row],[1M Return vs Nifty]]-AVERAGE(Table2[1M Return vs Nifty]))/_xlfn.STDEV.P(Table2[1M Return vs Nifty])</f>
        <v>-0.98421779612811156</v>
      </c>
      <c r="K280">
        <v>-34.900340834184099</v>
      </c>
      <c r="L280">
        <f>(Table2[[#This Row],[6M Return vs Nifty]]-AVERAGE(Table2[6M Return vs Nifty]))/_xlfn.STDEV.P(Table2[6M Return vs Nifty])</f>
        <v>-1.198590606781313</v>
      </c>
      <c r="M280">
        <v>-9.1373733880871608</v>
      </c>
      <c r="N280">
        <f>(Table2[[#This Row],[1W Return vs Nifty]]-AVERAGE(Table2[1W Return vs Nifty]))/_xlfn.STDEV.P(Table2[1W Return vs Nifty])</f>
        <v>-1.5635665352761583</v>
      </c>
      <c r="O280">
        <v>1022.46</v>
      </c>
      <c r="P280">
        <v>1106.380271369</v>
      </c>
      <c r="Q280">
        <v>1118.6694001590799</v>
      </c>
      <c r="R280">
        <v>30.798458604795901</v>
      </c>
      <c r="S280" s="1">
        <f>(Table2[[#This Row],[Close Price]]-Table2[[#This Row],[20D EMA]])/Table2[[#This Row],[20D EMA]]</f>
        <v>-8.5147585235608295E-2</v>
      </c>
      <c r="T280" s="1">
        <f>(Table2[[#This Row],[Close Price]]-Table2[[#This Row],[50D EMA]])/Table2[[#This Row],[50D EMA]]</f>
        <v>-0.15454023882533119</v>
      </c>
      <c r="U280" s="1">
        <f>(Table2[[#This Row],[Close Price]]-Table2[[#This Row],[200D EMA]])/Table2[[#This Row],[200D EMA]]</f>
        <v>-0.16382802652241871</v>
      </c>
      <c r="V280">
        <v>0.75710852048819399</v>
      </c>
      <c r="W280">
        <v>917</v>
      </c>
      <c r="X280">
        <v>941.7</v>
      </c>
      <c r="Y280">
        <v>890</v>
      </c>
      <c r="Z280">
        <v>1016.7</v>
      </c>
      <c r="AA280">
        <v>890</v>
      </c>
      <c r="AB280">
        <v>1119.9000000000001</v>
      </c>
      <c r="AC280" s="1">
        <f>(Table2[[#This Row],[Close Price]]/Table2[[#This Row],[Day Low]])-1</f>
        <v>2.0065430752453706E-2</v>
      </c>
      <c r="AD280" s="1">
        <f>(Table2[[#This Row],[Day High]]/Table2[[#This Row],[Close Price]])-1</f>
        <v>6.7350865939705962E-3</v>
      </c>
      <c r="AE280" s="1">
        <f>(Table2[[#This Row],[Close Price]]/Table2[[#This Row],[Current Week Low]])-1</f>
        <v>5.1011235955056078E-2</v>
      </c>
      <c r="AF280" s="1">
        <f>(Table2[[#This Row],[Current Week High]]/Table2[[#This Row],[Close Price]])-1</f>
        <v>8.6914688903143134E-2</v>
      </c>
      <c r="AG280" s="1">
        <f>(Table2[[#This Row],[Close Price]]/Table2[[#This Row],[Current Month Low]])-1</f>
        <v>5.1011235955056078E-2</v>
      </c>
      <c r="AH280" s="1">
        <f>(Table2[[#This Row],[Current Month High]]/Table2[[#This Row],[Close Price]])-1</f>
        <v>0.1972418216805647</v>
      </c>
      <c r="AI280">
        <v>91.864443019029295</v>
      </c>
      <c r="AJ280">
        <v>72.734407460412697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</v>
      </c>
      <c r="AM280">
        <v>0</v>
      </c>
      <c r="AN280">
        <v>-11.22</v>
      </c>
      <c r="AO280" t="s">
        <v>3169</v>
      </c>
      <c r="AP280">
        <v>0.15716618975161001</v>
      </c>
      <c r="AQ280">
        <f>(Table2[[#This Row],[Sharpe Ratio]]-AVERAGE(Table2[Sharpe Ratio]))/_xlfn.STDEV.P(Table2[Sharpe Ratio])</f>
        <v>1.1579261987659837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120</v>
      </c>
      <c r="AT280">
        <f>_xlfn.RANK.AVG(Table2[[#This Row],[6M Return vs Nifty Z-Score]],Table2[6M Return vs Nifty Z-Score])</f>
        <v>700</v>
      </c>
      <c r="AU280">
        <f>_xlfn.RANK.AVG(Table2[[#This Row],[Sharpe Ratio Z-Score]],Table2[Sharpe Ratio Z-Score])</f>
        <v>91</v>
      </c>
      <c r="AV280">
        <f>(Table2[[#This Row],[Rank 1Y]]+Table2[[#This Row],[Rank 6M]]+Table2[[#This Row],[Rank Sharpe]])/3</f>
        <v>303.66666666666669</v>
      </c>
    </row>
    <row r="281" spans="1:48" hidden="1" x14ac:dyDescent="0.3">
      <c r="A281" t="s">
        <v>801</v>
      </c>
      <c r="B281" t="s">
        <v>802</v>
      </c>
      <c r="C281" t="s">
        <v>3137</v>
      </c>
      <c r="D281" t="s">
        <v>414</v>
      </c>
      <c r="E281">
        <v>18590.266580799998</v>
      </c>
      <c r="F281">
        <v>464</v>
      </c>
      <c r="G281">
        <v>27.927412279134401</v>
      </c>
      <c r="H281">
        <f>(Table2[[#This Row],[1Y Return vs Nifty]]-AVERAGE(Table2[1Y Return vs Nifty]))/_xlfn.STDEV.P(Table2[1Y Return vs Nifty])</f>
        <v>0.29483184174356319</v>
      </c>
      <c r="I281">
        <v>-3.7949541276480798</v>
      </c>
      <c r="J281">
        <f>(Table2[[#This Row],[1M Return vs Nifty]]-AVERAGE(Table2[1M Return vs Nifty]))/_xlfn.STDEV.P(Table2[1M Return vs Nifty])</f>
        <v>7.6817007220600725E-2</v>
      </c>
      <c r="K281">
        <v>10.9202880077526</v>
      </c>
      <c r="L281">
        <f>(Table2[[#This Row],[6M Return vs Nifty]]-AVERAGE(Table2[6M Return vs Nifty]))/_xlfn.STDEV.P(Table2[6M Return vs Nifty])</f>
        <v>0.3314564097993094</v>
      </c>
      <c r="M281">
        <v>-4.9344995035033596</v>
      </c>
      <c r="N281">
        <f>(Table2[[#This Row],[1W Return vs Nifty]]-AVERAGE(Table2[1W Return vs Nifty]))/_xlfn.STDEV.P(Table2[1W Return vs Nifty])</f>
        <v>-0.54596790202269874</v>
      </c>
      <c r="O281">
        <v>475.76</v>
      </c>
      <c r="P281">
        <v>485.68063824209599</v>
      </c>
      <c r="Q281">
        <v>450.05709378076398</v>
      </c>
      <c r="R281">
        <v>43.008633423196898</v>
      </c>
      <c r="S281" s="1">
        <f>(Table2[[#This Row],[Close Price]]-Table2[[#This Row],[20D EMA]])/Table2[[#This Row],[20D EMA]]</f>
        <v>-2.4718345384227323E-2</v>
      </c>
      <c r="T281" s="1">
        <f>(Table2[[#This Row],[Close Price]]-Table2[[#This Row],[50D EMA]])/Table2[[#This Row],[50D EMA]]</f>
        <v>-4.4639700525366428E-2</v>
      </c>
      <c r="U281" s="1">
        <f>(Table2[[#This Row],[Close Price]]-Table2[[#This Row],[200D EMA]])/Table2[[#This Row],[200D EMA]]</f>
        <v>3.0980305414379315E-2</v>
      </c>
      <c r="V281">
        <v>0.71706911686947905</v>
      </c>
      <c r="W281">
        <v>455.4</v>
      </c>
      <c r="X281">
        <v>465.7</v>
      </c>
      <c r="Y281">
        <v>454</v>
      </c>
      <c r="Z281">
        <v>472.15</v>
      </c>
      <c r="AA281">
        <v>454</v>
      </c>
      <c r="AB281">
        <v>531.95000000000005</v>
      </c>
      <c r="AC281" s="1">
        <f>(Table2[[#This Row],[Close Price]]/Table2[[#This Row],[Day Low]])-1</f>
        <v>1.8884497145366774E-2</v>
      </c>
      <c r="AD281" s="1">
        <f>(Table2[[#This Row],[Day High]]/Table2[[#This Row],[Close Price]])-1</f>
        <v>3.6637931034482207E-3</v>
      </c>
      <c r="AE281" s="1">
        <f>(Table2[[#This Row],[Close Price]]/Table2[[#This Row],[Current Week Low]])-1</f>
        <v>2.2026431718061623E-2</v>
      </c>
      <c r="AF281" s="1">
        <f>(Table2[[#This Row],[Current Week High]]/Table2[[#This Row],[Close Price]])-1</f>
        <v>1.756465517241379E-2</v>
      </c>
      <c r="AG281" s="1">
        <f>(Table2[[#This Row],[Close Price]]/Table2[[#This Row],[Current Month Low]])-1</f>
        <v>2.2026431718061623E-2</v>
      </c>
      <c r="AH281" s="1">
        <f>(Table2[[#This Row],[Current Month High]]/Table2[[#This Row],[Close Price]])-1</f>
        <v>0.14644396551724137</v>
      </c>
      <c r="AI281">
        <v>23.7823275862069</v>
      </c>
      <c r="AJ281">
        <v>51.3866231647634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</v>
      </c>
      <c r="AM281" t="s">
        <v>3168</v>
      </c>
      <c r="AN281">
        <v>-2.75</v>
      </c>
      <c r="AO281" t="s">
        <v>3169</v>
      </c>
      <c r="AP281">
        <v>1.1748889980959999E-2</v>
      </c>
      <c r="AQ281">
        <f>(Table2[[#This Row],[Sharpe Ratio]]-AVERAGE(Table2[Sharpe Ratio]))/_xlfn.STDEV.P(Table2[Sharpe Ratio])</f>
        <v>-0.54019137473689915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216</v>
      </c>
      <c r="AT281">
        <f>_xlfn.RANK.AVG(Table2[[#This Row],[6M Return vs Nifty Z-Score]],Table2[6M Return vs Nifty Z-Score])</f>
        <v>215</v>
      </c>
      <c r="AU281">
        <f>_xlfn.RANK.AVG(Table2[[#This Row],[Sharpe Ratio Z-Score]],Table2[Sharpe Ratio Z-Score])</f>
        <v>480</v>
      </c>
      <c r="AV281">
        <f>(Table2[[#This Row],[Rank 1Y]]+Table2[[#This Row],[Rank 6M]]+Table2[[#This Row],[Rank Sharpe]])/3</f>
        <v>303.66666666666669</v>
      </c>
    </row>
    <row r="282" spans="1:48" hidden="1" x14ac:dyDescent="0.3">
      <c r="A282" t="s">
        <v>678</v>
      </c>
      <c r="B282" t="s">
        <v>679</v>
      </c>
      <c r="C282" t="s">
        <v>3137</v>
      </c>
      <c r="D282" t="s">
        <v>280</v>
      </c>
      <c r="E282">
        <v>25696.02248928</v>
      </c>
      <c r="F282">
        <v>514.79999999999995</v>
      </c>
      <c r="G282">
        <v>13.216699625786701</v>
      </c>
      <c r="H282">
        <f>(Table2[[#This Row],[1Y Return vs Nifty]]-AVERAGE(Table2[1Y Return vs Nifty]))/_xlfn.STDEV.P(Table2[1Y Return vs Nifty])</f>
        <v>6.0021592999239448E-4</v>
      </c>
      <c r="I282">
        <v>-1.04858427226732</v>
      </c>
      <c r="J282">
        <f>(Table2[[#This Row],[1M Return vs Nifty]]-AVERAGE(Table2[1M Return vs Nifty]))/_xlfn.STDEV.P(Table2[1M Return vs Nifty])</f>
        <v>0.34821367906465883</v>
      </c>
      <c r="K282">
        <v>16.8790659947447</v>
      </c>
      <c r="L282">
        <f>(Table2[[#This Row],[6M Return vs Nifty]]-AVERAGE(Table2[6M Return vs Nifty]))/_xlfn.STDEV.P(Table2[6M Return vs Nifty])</f>
        <v>0.53043251972818817</v>
      </c>
      <c r="M282">
        <v>-4.5157030801754603</v>
      </c>
      <c r="N282">
        <f>(Table2[[#This Row],[1W Return vs Nifty]]-AVERAGE(Table2[1W Return vs Nifty]))/_xlfn.STDEV.P(Table2[1W Return vs Nifty])</f>
        <v>-0.44456903075199683</v>
      </c>
      <c r="O282">
        <v>532.80999999999995</v>
      </c>
      <c r="P282">
        <v>537.52809592953895</v>
      </c>
      <c r="Q282">
        <v>492.13519147813201</v>
      </c>
      <c r="R282">
        <v>37.570176618275497</v>
      </c>
      <c r="S282" s="1">
        <f>(Table2[[#This Row],[Close Price]]-Table2[[#This Row],[20D EMA]])/Table2[[#This Row],[20D EMA]]</f>
        <v>-3.3801918132167173E-2</v>
      </c>
      <c r="T282" s="1">
        <f>(Table2[[#This Row],[Close Price]]-Table2[[#This Row],[50D EMA]])/Table2[[#This Row],[50D EMA]]</f>
        <v>-4.228261946054309E-2</v>
      </c>
      <c r="U282" s="1">
        <f>(Table2[[#This Row],[Close Price]]-Table2[[#This Row],[200D EMA]])/Table2[[#This Row],[200D EMA]]</f>
        <v>4.6054029287753241E-2</v>
      </c>
      <c r="V282">
        <v>0.38061071396733698</v>
      </c>
      <c r="W282">
        <v>510.25</v>
      </c>
      <c r="X282">
        <v>517.70000000000005</v>
      </c>
      <c r="Y282">
        <v>508.05</v>
      </c>
      <c r="Z282">
        <v>529.79999999999995</v>
      </c>
      <c r="AA282">
        <v>503</v>
      </c>
      <c r="AB282">
        <v>593</v>
      </c>
      <c r="AC282" s="1">
        <f>(Table2[[#This Row],[Close Price]]/Table2[[#This Row],[Day Low]])-1</f>
        <v>8.9171974522292974E-3</v>
      </c>
      <c r="AD282" s="1">
        <f>(Table2[[#This Row],[Day High]]/Table2[[#This Row],[Close Price]])-1</f>
        <v>5.6332556332558958E-3</v>
      </c>
      <c r="AE282" s="1">
        <f>(Table2[[#This Row],[Close Price]]/Table2[[#This Row],[Current Week Low]])-1</f>
        <v>1.3286093888396744E-2</v>
      </c>
      <c r="AF282" s="1">
        <f>(Table2[[#This Row],[Current Week High]]/Table2[[#This Row],[Close Price]])-1</f>
        <v>2.9137529137529095E-2</v>
      </c>
      <c r="AG282" s="1">
        <f>(Table2[[#This Row],[Close Price]]/Table2[[#This Row],[Current Month Low]])-1</f>
        <v>2.3459244532803014E-2</v>
      </c>
      <c r="AH282" s="1">
        <f>(Table2[[#This Row],[Current Month High]]/Table2[[#This Row],[Close Price]])-1</f>
        <v>0.15190365190365207</v>
      </c>
      <c r="AI282">
        <v>22.047397047396998</v>
      </c>
      <c r="AJ282">
        <v>53.168699791728599</v>
      </c>
      <c r="AK282" t="str">
        <f>IF(AND(Table2[[#This Row],[20D EMA]]&gt;Table2[[#This Row],[50D EMA]],Table2[[#This Row],[50D EMA]]&gt;Table2[[#This Row],[200D EMA]]),"Uptrend","Downtrend/NoTrend")</f>
        <v>Downtrend/NoTrend</v>
      </c>
      <c r="AL282">
        <v>0.15</v>
      </c>
      <c r="AM282" t="s">
        <v>3170</v>
      </c>
      <c r="AN282">
        <v>-8.18</v>
      </c>
      <c r="AO282" t="s">
        <v>3169</v>
      </c>
      <c r="AP282">
        <v>2.5161229461431001E-2</v>
      </c>
      <c r="AQ282">
        <f>(Table2[[#This Row],[Sharpe Ratio]]-AVERAGE(Table2[Sharpe Ratio]))/_xlfn.STDEV.P(Table2[Sharpe Ratio])</f>
        <v>-0.38356812970693455</v>
      </c>
      <c r="AR2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2">
        <f>_xlfn.RANK.AVG(Table2[[#This Row],[1Y Return vs Nifty Z-Score]],Table2[1Y Return vs Nifty Z-Score])</f>
        <v>303</v>
      </c>
      <c r="AT282">
        <f>_xlfn.RANK.AVG(Table2[[#This Row],[6M Return vs Nifty Z-Score]],Table2[6M Return vs Nifty Z-Score])</f>
        <v>169</v>
      </c>
      <c r="AU282">
        <f>_xlfn.RANK.AVG(Table2[[#This Row],[Sharpe Ratio Z-Score]],Table2[Sharpe Ratio Z-Score])</f>
        <v>440</v>
      </c>
      <c r="AV282">
        <f>(Table2[[#This Row],[Rank 1Y]]+Table2[[#This Row],[Rank 6M]]+Table2[[#This Row],[Rank Sharpe]])/3</f>
        <v>304</v>
      </c>
    </row>
    <row r="283" spans="1:48" x14ac:dyDescent="0.3">
      <c r="A283" t="s">
        <v>1850</v>
      </c>
      <c r="B283" t="s">
        <v>1851</v>
      </c>
      <c r="C283" t="s">
        <v>3132</v>
      </c>
      <c r="D283" t="s">
        <v>273</v>
      </c>
      <c r="E283">
        <v>4003.1004293339902</v>
      </c>
      <c r="F283">
        <v>172.19</v>
      </c>
      <c r="G283">
        <v>9.3814032664862506</v>
      </c>
      <c r="H283">
        <f>(Table2[[#This Row],[1Y Return vs Nifty]]-AVERAGE(Table2[1Y Return vs Nifty]))/_xlfn.STDEV.P(Table2[1Y Return vs Nifty])</f>
        <v>-7.6110240583277672E-2</v>
      </c>
      <c r="I283">
        <v>-8.7580802548365995</v>
      </c>
      <c r="J283">
        <f>(Table2[[#This Row],[1M Return vs Nifty]]-AVERAGE(Table2[1M Return vs Nifty]))/_xlfn.STDEV.P(Table2[1M Return vs Nifty])</f>
        <v>-0.41363984447481927</v>
      </c>
      <c r="K283">
        <v>23.8177541258516</v>
      </c>
      <c r="L283">
        <f>(Table2[[#This Row],[6M Return vs Nifty]]-AVERAGE(Table2[6M Return vs Nifty]))/_xlfn.STDEV.P(Table2[6M Return vs Nifty])</f>
        <v>0.76212988709969109</v>
      </c>
      <c r="M283">
        <v>2.29437941181033</v>
      </c>
      <c r="N283">
        <f>(Table2[[#This Row],[1W Return vs Nifty]]-AVERAGE(Table2[1W Return vs Nifty]))/_xlfn.STDEV.P(Table2[1W Return vs Nifty])</f>
        <v>1.2042862112782566</v>
      </c>
      <c r="O283">
        <v>176.65</v>
      </c>
      <c r="P283">
        <v>176.36994108151899</v>
      </c>
      <c r="Q283">
        <v>160.867911200794</v>
      </c>
      <c r="R283">
        <v>45.649240644287801</v>
      </c>
      <c r="S283" s="1">
        <f>(Table2[[#This Row],[Close Price]]-Table2[[#This Row],[20D EMA]])/Table2[[#This Row],[20D EMA]]</f>
        <v>-2.5247664874044767E-2</v>
      </c>
      <c r="T283" s="1">
        <f>(Table2[[#This Row],[Close Price]]-Table2[[#This Row],[50D EMA]])/Table2[[#This Row],[50D EMA]]</f>
        <v>-2.3699849622260759E-2</v>
      </c>
      <c r="U283" s="1">
        <f>(Table2[[#This Row],[Close Price]]-Table2[[#This Row],[200D EMA]])/Table2[[#This Row],[200D EMA]]</f>
        <v>7.0381275635971075E-2</v>
      </c>
      <c r="V283">
        <v>0.87985401856392897</v>
      </c>
      <c r="W283">
        <v>168.7</v>
      </c>
      <c r="X283">
        <v>173.75</v>
      </c>
      <c r="Y283">
        <v>157.5</v>
      </c>
      <c r="Z283">
        <v>179</v>
      </c>
      <c r="AA283">
        <v>154.5</v>
      </c>
      <c r="AB283">
        <v>199.44</v>
      </c>
      <c r="AC283" s="1">
        <f>(Table2[[#This Row],[Close Price]]/Table2[[#This Row],[Day Low]])-1</f>
        <v>2.0687611144042828E-2</v>
      </c>
      <c r="AD283" s="1">
        <f>(Table2[[#This Row],[Day High]]/Table2[[#This Row],[Close Price]])-1</f>
        <v>9.0597595679191567E-3</v>
      </c>
      <c r="AE283" s="1">
        <f>(Table2[[#This Row],[Close Price]]/Table2[[#This Row],[Current Week Low]])-1</f>
        <v>9.3269841269841169E-2</v>
      </c>
      <c r="AF283" s="1">
        <f>(Table2[[#This Row],[Current Week High]]/Table2[[#This Row],[Close Price]])-1</f>
        <v>3.9549335036877853E-2</v>
      </c>
      <c r="AG283" s="1">
        <f>(Table2[[#This Row],[Close Price]]/Table2[[#This Row],[Current Month Low]])-1</f>
        <v>0.11449838187702266</v>
      </c>
      <c r="AH283" s="1">
        <f>(Table2[[#This Row],[Current Month High]]/Table2[[#This Row],[Close Price]])-1</f>
        <v>0.15825541552935718</v>
      </c>
      <c r="AI283">
        <v>15.8255415529357</v>
      </c>
      <c r="AJ283">
        <v>53.672467648371203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0.17</v>
      </c>
      <c r="AM283" t="s">
        <v>3170</v>
      </c>
      <c r="AN283">
        <v>-6.87</v>
      </c>
      <c r="AO283" t="s">
        <v>3169</v>
      </c>
      <c r="AP283">
        <v>1.5685526241434999E-2</v>
      </c>
      <c r="AQ283">
        <f>(Table2[[#This Row],[Sharpe Ratio]]-AVERAGE(Table2[Sharpe Ratio]))/_xlfn.STDEV.P(Table2[Sharpe Ratio])</f>
        <v>-0.49422111380546552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0.98244489951438529</v>
      </c>
      <c r="AS283">
        <f>_xlfn.RANK.AVG(Table2[[#This Row],[1Y Return vs Nifty Z-Score]],Table2[1Y Return vs Nifty Z-Score])</f>
        <v>321</v>
      </c>
      <c r="AT283">
        <f>_xlfn.RANK.AVG(Table2[[#This Row],[6M Return vs Nifty Z-Score]],Table2[6M Return vs Nifty Z-Score])</f>
        <v>126</v>
      </c>
      <c r="AU283">
        <f>_xlfn.RANK.AVG(Table2[[#This Row],[Sharpe Ratio Z-Score]],Table2[Sharpe Ratio Z-Score])</f>
        <v>468</v>
      </c>
      <c r="AV283">
        <f>(Table2[[#This Row],[Rank 1Y]]+Table2[[#This Row],[Rank 6M]]+Table2[[#This Row],[Rank Sharpe]])/3</f>
        <v>305</v>
      </c>
    </row>
    <row r="284" spans="1:48" hidden="1" x14ac:dyDescent="0.3">
      <c r="A284" t="s">
        <v>809</v>
      </c>
      <c r="B284" t="s">
        <v>810</v>
      </c>
      <c r="C284" t="s">
        <v>3139</v>
      </c>
      <c r="D284" t="s">
        <v>570</v>
      </c>
      <c r="E284">
        <v>18393.650070479998</v>
      </c>
      <c r="F284">
        <v>586.79999999999995</v>
      </c>
      <c r="G284">
        <v>1.83433363988894</v>
      </c>
      <c r="H284">
        <f>(Table2[[#This Row],[1Y Return vs Nifty]]-AVERAGE(Table2[1Y Return vs Nifty]))/_xlfn.STDEV.P(Table2[1Y Return vs Nifty])</f>
        <v>-0.22706054589405464</v>
      </c>
      <c r="I284">
        <v>3.4769449405859501</v>
      </c>
      <c r="J284">
        <f>(Table2[[#This Row],[1M Return vs Nifty]]-AVERAGE(Table2[1M Return vs Nifty]))/_xlfn.STDEV.P(Table2[1M Return vs Nifty])</f>
        <v>0.79542713951503796</v>
      </c>
      <c r="K284">
        <v>-8.4003997524967495</v>
      </c>
      <c r="L284">
        <f>(Table2[[#This Row],[6M Return vs Nifty]]-AVERAGE(Table2[6M Return vs Nifty]))/_xlfn.STDEV.P(Table2[6M Return vs Nifty])</f>
        <v>-0.31370192636912508</v>
      </c>
      <c r="M284">
        <v>6.0536448670442002</v>
      </c>
      <c r="N284">
        <f>(Table2[[#This Row],[1W Return vs Nifty]]-AVERAGE(Table2[1W Return vs Nifty]))/_xlfn.STDEV.P(Table2[1W Return vs Nifty])</f>
        <v>2.1144784973981512</v>
      </c>
      <c r="O284">
        <v>528.21</v>
      </c>
      <c r="P284">
        <v>549.839660038023</v>
      </c>
      <c r="Q284">
        <v>573.08307266296003</v>
      </c>
      <c r="R284">
        <v>72.113446318067901</v>
      </c>
      <c r="S284" s="1">
        <f>(Table2[[#This Row],[Close Price]]-Table2[[#This Row],[20D EMA]])/Table2[[#This Row],[20D EMA]]</f>
        <v>0.11092179246890425</v>
      </c>
      <c r="T284" s="1">
        <f>(Table2[[#This Row],[Close Price]]-Table2[[#This Row],[50D EMA]])/Table2[[#This Row],[50D EMA]]</f>
        <v>6.7220214633882613E-2</v>
      </c>
      <c r="U284" s="1">
        <f>(Table2[[#This Row],[Close Price]]-Table2[[#This Row],[200D EMA]])/Table2[[#This Row],[200D EMA]]</f>
        <v>2.3935321057907216E-2</v>
      </c>
      <c r="V284">
        <v>2.5176914182774301</v>
      </c>
      <c r="W284">
        <v>518.5</v>
      </c>
      <c r="X284">
        <v>594.4</v>
      </c>
      <c r="Y284">
        <v>477</v>
      </c>
      <c r="Z284">
        <v>594.4</v>
      </c>
      <c r="AA284">
        <v>477</v>
      </c>
      <c r="AB284">
        <v>594.4</v>
      </c>
      <c r="AC284" s="1">
        <f>(Table2[[#This Row],[Close Price]]/Table2[[#This Row],[Day Low]])-1</f>
        <v>0.1317261330761812</v>
      </c>
      <c r="AD284" s="1">
        <f>(Table2[[#This Row],[Day High]]/Table2[[#This Row],[Close Price]])-1</f>
        <v>1.2951601908657073E-2</v>
      </c>
      <c r="AE284" s="1">
        <f>(Table2[[#This Row],[Close Price]]/Table2[[#This Row],[Current Week Low]])-1</f>
        <v>0.23018867924528297</v>
      </c>
      <c r="AF284" s="1">
        <f>(Table2[[#This Row],[Current Week High]]/Table2[[#This Row],[Close Price]])-1</f>
        <v>1.2951601908657073E-2</v>
      </c>
      <c r="AG284" s="1">
        <f>(Table2[[#This Row],[Close Price]]/Table2[[#This Row],[Current Month Low]])-1</f>
        <v>0.23018867924528297</v>
      </c>
      <c r="AH284" s="1">
        <f>(Table2[[#This Row],[Current Month High]]/Table2[[#This Row],[Close Price]])-1</f>
        <v>1.2951601908657073E-2</v>
      </c>
      <c r="AI284">
        <v>33.307770961145202</v>
      </c>
      <c r="AJ284">
        <v>42.0823244552058</v>
      </c>
      <c r="AK284" t="str">
        <f>IF(AND(Table2[[#This Row],[20D EMA]]&gt;Table2[[#This Row],[50D EMA]],Table2[[#This Row],[50D EMA]]&gt;Table2[[#This Row],[200D EMA]]),"Uptrend","Downtrend/NoTrend")</f>
        <v>Downtrend/NoTrend</v>
      </c>
      <c r="AL284">
        <v>-0.05</v>
      </c>
      <c r="AM284" t="s">
        <v>3169</v>
      </c>
      <c r="AN284">
        <v>21.2</v>
      </c>
      <c r="AO284" t="s">
        <v>3170</v>
      </c>
      <c r="AP284">
        <v>0.14625180213273201</v>
      </c>
      <c r="AQ284">
        <f>(Table2[[#This Row],[Sharpe Ratio]]-AVERAGE(Table2[Sharpe Ratio]))/_xlfn.STDEV.P(Table2[Sharpe Ratio])</f>
        <v>1.0304729077966808</v>
      </c>
      <c r="AR2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4">
        <f>_xlfn.RANK.AVG(Table2[[#This Row],[1Y Return vs Nifty Z-Score]],Table2[1Y Return vs Nifty Z-Score])</f>
        <v>382</v>
      </c>
      <c r="AT284">
        <f>_xlfn.RANK.AVG(Table2[[#This Row],[6M Return vs Nifty Z-Score]],Table2[6M Return vs Nifty Z-Score])</f>
        <v>425</v>
      </c>
      <c r="AU284">
        <f>_xlfn.RANK.AVG(Table2[[#This Row],[Sharpe Ratio Z-Score]],Table2[Sharpe Ratio Z-Score])</f>
        <v>109</v>
      </c>
      <c r="AV284">
        <f>(Table2[[#This Row],[Rank 1Y]]+Table2[[#This Row],[Rank 6M]]+Table2[[#This Row],[Rank Sharpe]])/3</f>
        <v>305.33333333333331</v>
      </c>
    </row>
    <row r="285" spans="1:48" hidden="1" x14ac:dyDescent="0.3">
      <c r="A285" t="s">
        <v>1275</v>
      </c>
      <c r="B285" t="s">
        <v>1276</v>
      </c>
      <c r="C285" t="s">
        <v>3128</v>
      </c>
      <c r="D285" t="s">
        <v>57</v>
      </c>
      <c r="E285">
        <v>8738.8543963943703</v>
      </c>
      <c r="F285">
        <v>6693.3</v>
      </c>
      <c r="G285">
        <v>44.994024172696001</v>
      </c>
      <c r="H285">
        <f>(Table2[[#This Row],[1Y Return vs Nifty]]-AVERAGE(Table2[1Y Return vs Nifty]))/_xlfn.STDEV.P(Table2[1Y Return vs Nifty])</f>
        <v>0.63618423458152051</v>
      </c>
      <c r="I285">
        <v>0.668588293484636</v>
      </c>
      <c r="J285">
        <f>(Table2[[#This Row],[1M Return vs Nifty]]-AVERAGE(Table2[1M Return vs Nifty]))/_xlfn.STDEV.P(Table2[1M Return vs Nifty])</f>
        <v>0.51790492382323894</v>
      </c>
      <c r="K285">
        <v>-27.137333104284799</v>
      </c>
      <c r="L285">
        <f>(Table2[[#This Row],[6M Return vs Nifty]]-AVERAGE(Table2[6M Return vs Nifty]))/_xlfn.STDEV.P(Table2[6M Return vs Nifty])</f>
        <v>-0.93936747700283696</v>
      </c>
      <c r="M285">
        <v>-6.2489627420446103</v>
      </c>
      <c r="N285">
        <f>(Table2[[#This Row],[1W Return vs Nifty]]-AVERAGE(Table2[1W Return vs Nifty]))/_xlfn.STDEV.P(Table2[1W Return vs Nifty])</f>
        <v>-0.86422536863567834</v>
      </c>
      <c r="O285">
        <v>6958.01</v>
      </c>
      <c r="P285">
        <v>7187.6242709080298</v>
      </c>
      <c r="Q285">
        <v>7073.4253419413399</v>
      </c>
      <c r="R285">
        <v>35.844838451063303</v>
      </c>
      <c r="S285" s="1">
        <f>(Table2[[#This Row],[Close Price]]-Table2[[#This Row],[20D EMA]])/Table2[[#This Row],[20D EMA]]</f>
        <v>-3.8043923478120904E-2</v>
      </c>
      <c r="T285" s="1">
        <f>(Table2[[#This Row],[Close Price]]-Table2[[#This Row],[50D EMA]])/Table2[[#This Row],[50D EMA]]</f>
        <v>-6.8774361635570075E-2</v>
      </c>
      <c r="U285" s="1">
        <f>(Table2[[#This Row],[Close Price]]-Table2[[#This Row],[200D EMA]])/Table2[[#This Row],[200D EMA]]</f>
        <v>-5.3739924232664937E-2</v>
      </c>
      <c r="V285">
        <v>0.51696283921932995</v>
      </c>
      <c r="W285">
        <v>6588.05</v>
      </c>
      <c r="X285">
        <v>6735</v>
      </c>
      <c r="Y285">
        <v>6521</v>
      </c>
      <c r="Z285">
        <v>7019.95</v>
      </c>
      <c r="AA285">
        <v>6521</v>
      </c>
      <c r="AB285">
        <v>7998.95</v>
      </c>
      <c r="AC285" s="1">
        <f>(Table2[[#This Row],[Close Price]]/Table2[[#This Row],[Day Low]])-1</f>
        <v>1.5975895750639513E-2</v>
      </c>
      <c r="AD285" s="1">
        <f>(Table2[[#This Row],[Day High]]/Table2[[#This Row],[Close Price]])-1</f>
        <v>6.2301107077227247E-3</v>
      </c>
      <c r="AE285" s="1">
        <f>(Table2[[#This Row],[Close Price]]/Table2[[#This Row],[Current Week Low]])-1</f>
        <v>2.6422327863824702E-2</v>
      </c>
      <c r="AF285" s="1">
        <f>(Table2[[#This Row],[Current Week High]]/Table2[[#This Row],[Close Price]])-1</f>
        <v>4.8802533877160714E-2</v>
      </c>
      <c r="AG285" s="1">
        <f>(Table2[[#This Row],[Close Price]]/Table2[[#This Row],[Current Month Low]])-1</f>
        <v>2.6422327863824702E-2</v>
      </c>
      <c r="AH285" s="1">
        <f>(Table2[[#This Row],[Current Month High]]/Table2[[#This Row],[Close Price]])-1</f>
        <v>0.19506820253088897</v>
      </c>
      <c r="AI285">
        <v>53.554300569225902</v>
      </c>
      <c r="AJ285">
        <v>100.81908190819</v>
      </c>
      <c r="AK285" t="str">
        <f>IF(AND(Table2[[#This Row],[20D EMA]]&gt;Table2[[#This Row],[50D EMA]],Table2[[#This Row],[50D EMA]]&gt;Table2[[#This Row],[200D EMA]]),"Uptrend","Downtrend/NoTrend")</f>
        <v>Downtrend/NoTrend</v>
      </c>
      <c r="AL285">
        <v>-0.11</v>
      </c>
      <c r="AM285" t="s">
        <v>3169</v>
      </c>
      <c r="AN285">
        <v>-9.35</v>
      </c>
      <c r="AO285" t="s">
        <v>3169</v>
      </c>
      <c r="AP285">
        <v>0.132281282968187</v>
      </c>
      <c r="AQ285">
        <f>(Table2[[#This Row],[Sharpe Ratio]]-AVERAGE(Table2[Sharpe Ratio]))/_xlfn.STDEV.P(Table2[Sharpe Ratio])</f>
        <v>0.86733149242389374</v>
      </c>
      <c r="AR2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5">
        <f>_xlfn.RANK.AVG(Table2[[#This Row],[1Y Return vs Nifty Z-Score]],Table2[1Y Return vs Nifty Z-Score])</f>
        <v>140</v>
      </c>
      <c r="AT285">
        <f>_xlfn.RANK.AVG(Table2[[#This Row],[6M Return vs Nifty Z-Score]],Table2[6M Return vs Nifty Z-Score])</f>
        <v>643</v>
      </c>
      <c r="AU285">
        <f>_xlfn.RANK.AVG(Table2[[#This Row],[Sharpe Ratio Z-Score]],Table2[Sharpe Ratio Z-Score])</f>
        <v>135</v>
      </c>
      <c r="AV285">
        <f>(Table2[[#This Row],[Rank 1Y]]+Table2[[#This Row],[Rank 6M]]+Table2[[#This Row],[Rank Sharpe]])/3</f>
        <v>306</v>
      </c>
    </row>
    <row r="286" spans="1:48" hidden="1" x14ac:dyDescent="0.3">
      <c r="A286" t="s">
        <v>1366</v>
      </c>
      <c r="B286" t="s">
        <v>1367</v>
      </c>
      <c r="C286" t="s">
        <v>3134</v>
      </c>
      <c r="D286" t="s">
        <v>245</v>
      </c>
      <c r="E286">
        <v>7847.6088825449997</v>
      </c>
      <c r="F286">
        <v>477.45</v>
      </c>
      <c r="G286">
        <v>2.5096477269354001</v>
      </c>
      <c r="H286">
        <f>(Table2[[#This Row],[1Y Return vs Nifty]]-AVERAGE(Table2[1Y Return vs Nifty]))/_xlfn.STDEV.P(Table2[1Y Return vs Nifty])</f>
        <v>-0.21355346663496319</v>
      </c>
      <c r="I286">
        <v>-14.5561225125278</v>
      </c>
      <c r="J286">
        <f>(Table2[[#This Row],[1M Return vs Nifty]]-AVERAGE(Table2[1M Return vs Nifty]))/_xlfn.STDEV.P(Table2[1M Return vs Nifty])</f>
        <v>-0.98660323062094291</v>
      </c>
      <c r="K286">
        <v>0.82666886697807795</v>
      </c>
      <c r="L286">
        <f>(Table2[[#This Row],[6M Return vs Nifty]]-AVERAGE(Table2[6M Return vs Nifty]))/_xlfn.STDEV.P(Table2[6M Return vs Nifty])</f>
        <v>-5.5907290803839287E-3</v>
      </c>
      <c r="M286">
        <v>-1.3637538599863499</v>
      </c>
      <c r="N286">
        <f>(Table2[[#This Row],[1W Return vs Nifty]]-AVERAGE(Table2[1W Return vs Nifty]))/_xlfn.STDEV.P(Table2[1W Return vs Nifty])</f>
        <v>0.31858002073717684</v>
      </c>
      <c r="O286">
        <v>512.92999999999995</v>
      </c>
      <c r="P286">
        <v>535.89839420313001</v>
      </c>
      <c r="Q286">
        <v>492.60538001169903</v>
      </c>
      <c r="R286">
        <v>30.026631586406999</v>
      </c>
      <c r="S286" s="1">
        <f>(Table2[[#This Row],[Close Price]]-Table2[[#This Row],[20D EMA]])/Table2[[#This Row],[20D EMA]]</f>
        <v>-6.9171231941980313E-2</v>
      </c>
      <c r="T286" s="1">
        <f>(Table2[[#This Row],[Close Price]]-Table2[[#This Row],[50D EMA]])/Table2[[#This Row],[50D EMA]]</f>
        <v>-0.10906618649238835</v>
      </c>
      <c r="U286" s="1">
        <f>(Table2[[#This Row],[Close Price]]-Table2[[#This Row],[200D EMA]])/Table2[[#This Row],[200D EMA]]</f>
        <v>-3.0765762264592215E-2</v>
      </c>
      <c r="V286">
        <v>1.0317315255338699</v>
      </c>
      <c r="W286">
        <v>471.05</v>
      </c>
      <c r="X286">
        <v>486.5</v>
      </c>
      <c r="Y286">
        <v>450.2</v>
      </c>
      <c r="Z286">
        <v>492.6</v>
      </c>
      <c r="AA286">
        <v>450.2</v>
      </c>
      <c r="AB286">
        <v>547.9</v>
      </c>
      <c r="AC286" s="1">
        <f>(Table2[[#This Row],[Close Price]]/Table2[[#This Row],[Day Low]])-1</f>
        <v>1.3586668081944531E-2</v>
      </c>
      <c r="AD286" s="1">
        <f>(Table2[[#This Row],[Day High]]/Table2[[#This Row],[Close Price]])-1</f>
        <v>1.8954864383705194E-2</v>
      </c>
      <c r="AE286" s="1">
        <f>(Table2[[#This Row],[Close Price]]/Table2[[#This Row],[Current Week Low]])-1</f>
        <v>6.0528653931585907E-2</v>
      </c>
      <c r="AF286" s="1">
        <f>(Table2[[#This Row],[Current Week High]]/Table2[[#This Row],[Close Price]])-1</f>
        <v>3.173107131636832E-2</v>
      </c>
      <c r="AG286" s="1">
        <f>(Table2[[#This Row],[Close Price]]/Table2[[#This Row],[Current Month Low]])-1</f>
        <v>6.0528653931585907E-2</v>
      </c>
      <c r="AH286" s="1">
        <f>(Table2[[#This Row],[Current Month High]]/Table2[[#This Row],[Close Price]])-1</f>
        <v>0.14755471777149443</v>
      </c>
      <c r="AI286">
        <v>29.123468426013101</v>
      </c>
      <c r="AJ286">
        <v>34.455083075189997</v>
      </c>
      <c r="AK286" t="str">
        <f>IF(AND(Table2[[#This Row],[20D EMA]]&gt;Table2[[#This Row],[50D EMA]],Table2[[#This Row],[50D EMA]]&gt;Table2[[#This Row],[200D EMA]]),"Uptrend","Downtrend/NoTrend")</f>
        <v>Downtrend/NoTrend</v>
      </c>
      <c r="AL286">
        <v>-0.13</v>
      </c>
      <c r="AM286" t="s">
        <v>3169</v>
      </c>
      <c r="AN286">
        <v>-11.58</v>
      </c>
      <c r="AO286" t="s">
        <v>3169</v>
      </c>
      <c r="AP286">
        <v>9.6524983917069998E-2</v>
      </c>
      <c r="AQ286">
        <f>(Table2[[#This Row],[Sharpe Ratio]]-AVERAGE(Table2[Sharpe Ratio]))/_xlfn.STDEV.P(Table2[Sharpe Ratio])</f>
        <v>0.44978557541202246</v>
      </c>
      <c r="AR2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6">
        <f>_xlfn.RANK.AVG(Table2[[#This Row],[1Y Return vs Nifty Z-Score]],Table2[1Y Return vs Nifty Z-Score])</f>
        <v>377</v>
      </c>
      <c r="AT286">
        <f>_xlfn.RANK.AVG(Table2[[#This Row],[6M Return vs Nifty Z-Score]],Table2[6M Return vs Nifty Z-Score])</f>
        <v>308</v>
      </c>
      <c r="AU286">
        <f>_xlfn.RANK.AVG(Table2[[#This Row],[Sharpe Ratio Z-Score]],Table2[Sharpe Ratio Z-Score])</f>
        <v>233</v>
      </c>
      <c r="AV286">
        <f>(Table2[[#This Row],[Rank 1Y]]+Table2[[#This Row],[Rank 6M]]+Table2[[#This Row],[Rank Sharpe]])/3</f>
        <v>306</v>
      </c>
    </row>
    <row r="287" spans="1:48" hidden="1" x14ac:dyDescent="0.3">
      <c r="A287" t="s">
        <v>1244</v>
      </c>
      <c r="B287" t="s">
        <v>1245</v>
      </c>
      <c r="C287" t="s">
        <v>3135</v>
      </c>
      <c r="D287" t="s">
        <v>117</v>
      </c>
      <c r="E287">
        <v>9128.6490712899995</v>
      </c>
      <c r="F287">
        <v>1049.75</v>
      </c>
      <c r="G287">
        <v>26.517260040686299</v>
      </c>
      <c r="H287">
        <f>(Table2[[#This Row],[1Y Return vs Nifty]]-AVERAGE(Table2[1Y Return vs Nifty]))/_xlfn.STDEV.P(Table2[1Y Return vs Nifty])</f>
        <v>0.26662713164280472</v>
      </c>
      <c r="I287">
        <v>-8.2867597813102396</v>
      </c>
      <c r="J287">
        <f>(Table2[[#This Row],[1M Return vs Nifty]]-AVERAGE(Table2[1M Return vs Nifty]))/_xlfn.STDEV.P(Table2[1M Return vs Nifty])</f>
        <v>-0.36706388616519631</v>
      </c>
      <c r="K287">
        <v>2.63945544575486</v>
      </c>
      <c r="L287">
        <f>(Table2[[#This Row],[6M Return vs Nifty]]-AVERAGE(Table2[6M Return vs Nifty]))/_xlfn.STDEV.P(Table2[6M Return vs Nifty])</f>
        <v>5.494202148754946E-2</v>
      </c>
      <c r="M287">
        <v>-5.2842756222524203</v>
      </c>
      <c r="N287">
        <f>(Table2[[#This Row],[1W Return vs Nifty]]-AVERAGE(Table2[1W Return vs Nifty]))/_xlfn.STDEV.P(Table2[1W Return vs Nifty])</f>
        <v>-0.6306555967187748</v>
      </c>
      <c r="O287">
        <v>1106.04</v>
      </c>
      <c r="P287">
        <v>1144.94378869808</v>
      </c>
      <c r="Q287">
        <v>1064.44775117277</v>
      </c>
      <c r="R287">
        <v>43.3394471048626</v>
      </c>
      <c r="S287" s="1">
        <f>(Table2[[#This Row],[Close Price]]-Table2[[#This Row],[20D EMA]])/Table2[[#This Row],[20D EMA]]</f>
        <v>-5.0893276915843881E-2</v>
      </c>
      <c r="T287" s="1">
        <f>(Table2[[#This Row],[Close Price]]-Table2[[#This Row],[50D EMA]])/Table2[[#This Row],[50D EMA]]</f>
        <v>-8.314276179997028E-2</v>
      </c>
      <c r="U287" s="1">
        <f>(Table2[[#This Row],[Close Price]]-Table2[[#This Row],[200D EMA]])/Table2[[#This Row],[200D EMA]]</f>
        <v>-1.38078653053441E-2</v>
      </c>
      <c r="V287">
        <v>0.48304315722132202</v>
      </c>
      <c r="W287">
        <v>1051</v>
      </c>
      <c r="X287">
        <v>1077</v>
      </c>
      <c r="Y287">
        <v>1035.5</v>
      </c>
      <c r="Z287">
        <v>1103.95</v>
      </c>
      <c r="AA287">
        <v>1035.5</v>
      </c>
      <c r="AB287">
        <v>1182.8</v>
      </c>
      <c r="AC287" s="1">
        <f>(Table2[[#This Row],[Close Price]]/Table2[[#This Row],[Day Low]])-1</f>
        <v>-1.1893434823977422E-3</v>
      </c>
      <c r="AD287" s="1">
        <f>(Table2[[#This Row],[Day High]]/Table2[[#This Row],[Close Price]])-1</f>
        <v>2.5958561562276827E-2</v>
      </c>
      <c r="AE287" s="1">
        <f>(Table2[[#This Row],[Close Price]]/Table2[[#This Row],[Current Week Low]])-1</f>
        <v>1.3761467889908285E-2</v>
      </c>
      <c r="AF287" s="1">
        <f>(Table2[[#This Row],[Current Week High]]/Table2[[#This Row],[Close Price]])-1</f>
        <v>5.1631340795427416E-2</v>
      </c>
      <c r="AG287" s="1">
        <f>(Table2[[#This Row],[Close Price]]/Table2[[#This Row],[Current Month Low]])-1</f>
        <v>1.3761467889908285E-2</v>
      </c>
      <c r="AH287" s="1">
        <f>(Table2[[#This Row],[Current Month High]]/Table2[[#This Row],[Close Price]])-1</f>
        <v>0.12674446296737307</v>
      </c>
      <c r="AI287">
        <v>32.888783043581803</v>
      </c>
      <c r="AJ287">
        <v>47.852112676056301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-0.16</v>
      </c>
      <c r="AM287" t="s">
        <v>3169</v>
      </c>
      <c r="AN287">
        <v>-4.53</v>
      </c>
      <c r="AO287" t="s">
        <v>3169</v>
      </c>
      <c r="AP287">
        <v>3.8817655573376998E-2</v>
      </c>
      <c r="AQ287">
        <f>(Table2[[#This Row],[Sharpe Ratio]]-AVERAGE(Table2[Sharpe Ratio]))/_xlfn.STDEV.P(Table2[Sharpe Ratio])</f>
        <v>-0.22409455119520025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226</v>
      </c>
      <c r="AT287">
        <f>_xlfn.RANK.AVG(Table2[[#This Row],[6M Return vs Nifty Z-Score]],Table2[6M Return vs Nifty Z-Score])</f>
        <v>289</v>
      </c>
      <c r="AU287">
        <f>_xlfn.RANK.AVG(Table2[[#This Row],[Sharpe Ratio Z-Score]],Table2[Sharpe Ratio Z-Score])</f>
        <v>408</v>
      </c>
      <c r="AV287">
        <f>(Table2[[#This Row],[Rank 1Y]]+Table2[[#This Row],[Rank 6M]]+Table2[[#This Row],[Rank Sharpe]])/3</f>
        <v>307.66666666666669</v>
      </c>
    </row>
    <row r="288" spans="1:48" hidden="1" x14ac:dyDescent="0.3">
      <c r="A288" t="s">
        <v>571</v>
      </c>
      <c r="B288" t="s">
        <v>572</v>
      </c>
      <c r="C288" t="s">
        <v>3128</v>
      </c>
      <c r="D288" t="s">
        <v>211</v>
      </c>
      <c r="E288">
        <v>33225.971326079998</v>
      </c>
      <c r="F288">
        <v>2362.1</v>
      </c>
      <c r="G288">
        <v>27.860256750020199</v>
      </c>
      <c r="H288">
        <f>(Table2[[#This Row],[1Y Return vs Nifty]]-AVERAGE(Table2[1Y Return vs Nifty]))/_xlfn.STDEV.P(Table2[1Y Return vs Nifty])</f>
        <v>0.29348865185336126</v>
      </c>
      <c r="I288">
        <v>1.2955710285493101</v>
      </c>
      <c r="J288">
        <f>(Table2[[#This Row],[1M Return vs Nifty]]-AVERAGE(Table2[1M Return vs Nifty]))/_xlfn.STDEV.P(Table2[1M Return vs Nifty])</f>
        <v>0.57986344964482606</v>
      </c>
      <c r="K288">
        <v>5.0995198430243898</v>
      </c>
      <c r="L288">
        <f>(Table2[[#This Row],[6M Return vs Nifty]]-AVERAGE(Table2[6M Return vs Nifty]))/_xlfn.STDEV.P(Table2[6M Return vs Nifty])</f>
        <v>0.137088737645087</v>
      </c>
      <c r="M288">
        <v>-2.8971309814570398</v>
      </c>
      <c r="N288">
        <f>(Table2[[#This Row],[1W Return vs Nifty]]-AVERAGE(Table2[1W Return vs Nifty]))/_xlfn.STDEV.P(Table2[1W Return vs Nifty])</f>
        <v>-5.2680813139882661E-2</v>
      </c>
      <c r="O288">
        <v>2386.41</v>
      </c>
      <c r="P288">
        <v>2400.1273012624602</v>
      </c>
      <c r="Q288">
        <v>2266.0524548026001</v>
      </c>
      <c r="R288">
        <v>42.541704734627302</v>
      </c>
      <c r="S288" s="1">
        <f>(Table2[[#This Row],[Close Price]]-Table2[[#This Row],[20D EMA]])/Table2[[#This Row],[20D EMA]]</f>
        <v>-1.0186849703110509E-2</v>
      </c>
      <c r="T288" s="1">
        <f>(Table2[[#This Row],[Close Price]]-Table2[[#This Row],[50D EMA]])/Table2[[#This Row],[50D EMA]]</f>
        <v>-1.5843868465834288E-2</v>
      </c>
      <c r="U288" s="1">
        <f>(Table2[[#This Row],[Close Price]]-Table2[[#This Row],[200D EMA]])/Table2[[#This Row],[200D EMA]]</f>
        <v>4.2385402418130116E-2</v>
      </c>
      <c r="V288">
        <v>1.0066303990214001</v>
      </c>
      <c r="W288">
        <v>2340.0500000000002</v>
      </c>
      <c r="X288">
        <v>2390</v>
      </c>
      <c r="Y288">
        <v>2332.4499999999998</v>
      </c>
      <c r="Z288">
        <v>2403.8000000000002</v>
      </c>
      <c r="AA288">
        <v>2332.4499999999998</v>
      </c>
      <c r="AB288">
        <v>2648</v>
      </c>
      <c r="AC288" s="1">
        <f>(Table2[[#This Row],[Close Price]]/Table2[[#This Row],[Day Low]])-1</f>
        <v>9.4228755795815466E-3</v>
      </c>
      <c r="AD288" s="1">
        <f>(Table2[[#This Row],[Day High]]/Table2[[#This Row],[Close Price]])-1</f>
        <v>1.1811523644214894E-2</v>
      </c>
      <c r="AE288" s="1">
        <f>(Table2[[#This Row],[Close Price]]/Table2[[#This Row],[Current Week Low]])-1</f>
        <v>1.2711955240198192E-2</v>
      </c>
      <c r="AF288" s="1">
        <f>(Table2[[#This Row],[Current Week High]]/Table2[[#This Row],[Close Price]])-1</f>
        <v>1.7653782651031014E-2</v>
      </c>
      <c r="AG288" s="1">
        <f>(Table2[[#This Row],[Close Price]]/Table2[[#This Row],[Current Month Low]])-1</f>
        <v>1.2711955240198192E-2</v>
      </c>
      <c r="AH288" s="1">
        <f>(Table2[[#This Row],[Current Month High]]/Table2[[#This Row],[Close Price]])-1</f>
        <v>0.12103636594555689</v>
      </c>
      <c r="AI288">
        <v>29.600778967867502</v>
      </c>
      <c r="AJ288">
        <v>50.227366680446401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0.04</v>
      </c>
      <c r="AM288" t="s">
        <v>3170</v>
      </c>
      <c r="AN288">
        <v>-1.23</v>
      </c>
      <c r="AO288" t="s">
        <v>3169</v>
      </c>
      <c r="AP288">
        <v>2.2563924956053E-2</v>
      </c>
      <c r="AQ288">
        <f>(Table2[[#This Row],[Sharpe Ratio]]-AVERAGE(Table2[Sharpe Ratio]))/_xlfn.STDEV.P(Table2[Sharpe Ratio])</f>
        <v>-0.41389827908583793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218</v>
      </c>
      <c r="AT288">
        <f>_xlfn.RANK.AVG(Table2[[#This Row],[6M Return vs Nifty Z-Score]],Table2[6M Return vs Nifty Z-Score])</f>
        <v>261</v>
      </c>
      <c r="AU288">
        <f>_xlfn.RANK.AVG(Table2[[#This Row],[Sharpe Ratio Z-Score]],Table2[Sharpe Ratio Z-Score])</f>
        <v>446</v>
      </c>
      <c r="AV288">
        <f>(Table2[[#This Row],[Rank 1Y]]+Table2[[#This Row],[Rank 6M]]+Table2[[#This Row],[Rank Sharpe]])/3</f>
        <v>308.33333333333331</v>
      </c>
    </row>
    <row r="289" spans="1:48" hidden="1" x14ac:dyDescent="0.3">
      <c r="A289" t="s">
        <v>1975</v>
      </c>
      <c r="B289" t="s">
        <v>1976</v>
      </c>
      <c r="C289" t="s">
        <v>3132</v>
      </c>
      <c r="D289" t="s">
        <v>105</v>
      </c>
      <c r="E289">
        <v>3359.3212322999998</v>
      </c>
      <c r="F289">
        <v>769.55</v>
      </c>
      <c r="G289">
        <v>40.423362566682798</v>
      </c>
      <c r="H289">
        <f>(Table2[[#This Row],[1Y Return vs Nifty]]-AVERAGE(Table2[1Y Return vs Nifty]))/_xlfn.STDEV.P(Table2[1Y Return vs Nifty])</f>
        <v>0.54476560469788338</v>
      </c>
      <c r="I289">
        <v>-4.6612185937692203</v>
      </c>
      <c r="J289">
        <f>(Table2[[#This Row],[1M Return vs Nifty]]-AVERAGE(Table2[1M Return vs Nifty]))/_xlfn.STDEV.P(Table2[1M Return vs Nifty])</f>
        <v>-8.787374352926489E-3</v>
      </c>
      <c r="K289">
        <v>-17.583907451009502</v>
      </c>
      <c r="L289">
        <f>(Table2[[#This Row],[6M Return vs Nifty]]-AVERAGE(Table2[6M Return vs Nifty]))/_xlfn.STDEV.P(Table2[6M Return vs Nifty])</f>
        <v>-0.62035853303259469</v>
      </c>
      <c r="M289">
        <v>-4.7113452572911703</v>
      </c>
      <c r="N289">
        <f>(Table2[[#This Row],[1W Return vs Nifty]]-AVERAGE(Table2[1W Return vs Nifty]))/_xlfn.STDEV.P(Table2[1W Return vs Nifty])</f>
        <v>-0.49193785920291111</v>
      </c>
      <c r="O289">
        <v>784.06</v>
      </c>
      <c r="P289">
        <v>801.697587178145</v>
      </c>
      <c r="Q289">
        <v>782.86666173451601</v>
      </c>
      <c r="R289">
        <v>46.021761017702801</v>
      </c>
      <c r="S289" s="1">
        <f>(Table2[[#This Row],[Close Price]]-Table2[[#This Row],[20D EMA]])/Table2[[#This Row],[20D EMA]]</f>
        <v>-1.8506236767594306E-2</v>
      </c>
      <c r="T289" s="1">
        <f>(Table2[[#This Row],[Close Price]]-Table2[[#This Row],[50D EMA]])/Table2[[#This Row],[50D EMA]]</f>
        <v>-4.0099393701931572E-2</v>
      </c>
      <c r="U289" s="1">
        <f>(Table2[[#This Row],[Close Price]]-Table2[[#This Row],[200D EMA]])/Table2[[#This Row],[200D EMA]]</f>
        <v>-1.7010127503720392E-2</v>
      </c>
      <c r="V289">
        <v>0.50761547899258797</v>
      </c>
      <c r="W289">
        <v>736</v>
      </c>
      <c r="X289">
        <v>783</v>
      </c>
      <c r="Y289">
        <v>721.5</v>
      </c>
      <c r="Z289">
        <v>783</v>
      </c>
      <c r="AA289">
        <v>721.5</v>
      </c>
      <c r="AB289">
        <v>861.8</v>
      </c>
      <c r="AC289" s="1">
        <f>(Table2[[#This Row],[Close Price]]/Table2[[#This Row],[Day Low]])-1</f>
        <v>4.5584239130434634E-2</v>
      </c>
      <c r="AD289" s="1">
        <f>(Table2[[#This Row],[Day High]]/Table2[[#This Row],[Close Price]])-1</f>
        <v>1.7477746735105049E-2</v>
      </c>
      <c r="AE289" s="1">
        <f>(Table2[[#This Row],[Close Price]]/Table2[[#This Row],[Current Week Low]])-1</f>
        <v>6.6597366597366481E-2</v>
      </c>
      <c r="AF289" s="1">
        <f>(Table2[[#This Row],[Current Week High]]/Table2[[#This Row],[Close Price]])-1</f>
        <v>1.7477746735105049E-2</v>
      </c>
      <c r="AG289" s="1">
        <f>(Table2[[#This Row],[Close Price]]/Table2[[#This Row],[Current Month Low]])-1</f>
        <v>6.6597366597366481E-2</v>
      </c>
      <c r="AH289" s="1">
        <f>(Table2[[#This Row],[Current Month High]]/Table2[[#This Row],[Close Price]])-1</f>
        <v>0.11987525177051528</v>
      </c>
      <c r="AI289">
        <v>40.731596387499103</v>
      </c>
      <c r="AJ289">
        <v>80.095951322255999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0.06</v>
      </c>
      <c r="AM289" t="s">
        <v>3170</v>
      </c>
      <c r="AN289">
        <v>-3.34</v>
      </c>
      <c r="AO289" t="s">
        <v>3169</v>
      </c>
      <c r="AP289">
        <v>9.6630458265031E-2</v>
      </c>
      <c r="AQ289">
        <f>(Table2[[#This Row],[Sharpe Ratio]]-AVERAGE(Table2[Sharpe Ratio]))/_xlfn.STDEV.P(Table2[Sharpe Ratio])</f>
        <v>0.45101725722779556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165</v>
      </c>
      <c r="AT289">
        <f>_xlfn.RANK.AVG(Table2[[#This Row],[6M Return vs Nifty Z-Score]],Table2[6M Return vs Nifty Z-Score])</f>
        <v>533</v>
      </c>
      <c r="AU289">
        <f>_xlfn.RANK.AVG(Table2[[#This Row],[Sharpe Ratio Z-Score]],Table2[Sharpe Ratio Z-Score])</f>
        <v>232</v>
      </c>
      <c r="AV289">
        <f>(Table2[[#This Row],[Rank 1Y]]+Table2[[#This Row],[Rank 6M]]+Table2[[#This Row],[Rank Sharpe]])/3</f>
        <v>310</v>
      </c>
    </row>
    <row r="290" spans="1:48" hidden="1" x14ac:dyDescent="0.3">
      <c r="A290" t="s">
        <v>1149</v>
      </c>
      <c r="B290" t="s">
        <v>1150</v>
      </c>
      <c r="C290" t="s">
        <v>3125</v>
      </c>
      <c r="D290" t="s">
        <v>964</v>
      </c>
      <c r="E290">
        <v>10410.086248760001</v>
      </c>
      <c r="F290">
        <v>515.6</v>
      </c>
      <c r="G290">
        <v>-8.9730266161759094</v>
      </c>
      <c r="H290">
        <f>(Table2[[#This Row],[1Y Return vs Nifty]]-AVERAGE(Table2[1Y Return vs Nifty]))/_xlfn.STDEV.P(Table2[1Y Return vs Nifty])</f>
        <v>-0.44322051406332558</v>
      </c>
      <c r="I290">
        <v>-17.009862930185701</v>
      </c>
      <c r="J290">
        <f>(Table2[[#This Row],[1M Return vs Nifty]]-AVERAGE(Table2[1M Return vs Nifty]))/_xlfn.STDEV.P(Table2[1M Return vs Nifty])</f>
        <v>-1.2290822185172317</v>
      </c>
      <c r="K290">
        <v>31.150960504952</v>
      </c>
      <c r="L290">
        <f>(Table2[[#This Row],[6M Return vs Nifty]]-AVERAGE(Table2[6M Return vs Nifty]))/_xlfn.STDEV.P(Table2[6M Return vs Nifty])</f>
        <v>1.0070010472275388</v>
      </c>
      <c r="M290">
        <v>-7.4140717967775096</v>
      </c>
      <c r="N290">
        <f>(Table2[[#This Row],[1W Return vs Nifty]]-AVERAGE(Table2[1W Return vs Nifty]))/_xlfn.STDEV.P(Table2[1W Return vs Nifty])</f>
        <v>-1.1463212426128335</v>
      </c>
      <c r="O290">
        <v>572.16</v>
      </c>
      <c r="P290">
        <v>584.57605351907</v>
      </c>
      <c r="Q290">
        <v>504.57932800792798</v>
      </c>
      <c r="R290">
        <v>19.2964531623571</v>
      </c>
      <c r="S290" s="1">
        <f>(Table2[[#This Row],[Close Price]]-Table2[[#This Row],[20D EMA]])/Table2[[#This Row],[20D EMA]]</f>
        <v>-9.8853467561521163E-2</v>
      </c>
      <c r="T290" s="1">
        <f>(Table2[[#This Row],[Close Price]]-Table2[[#This Row],[50D EMA]])/Table2[[#This Row],[50D EMA]]</f>
        <v>-0.11799329292372365</v>
      </c>
      <c r="U290" s="1">
        <f>(Table2[[#This Row],[Close Price]]-Table2[[#This Row],[200D EMA]])/Table2[[#This Row],[200D EMA]]</f>
        <v>2.1841306966699361E-2</v>
      </c>
      <c r="V290">
        <v>0.41813473518823002</v>
      </c>
      <c r="W290">
        <v>505.95</v>
      </c>
      <c r="X290">
        <v>522</v>
      </c>
      <c r="Y290">
        <v>505.95</v>
      </c>
      <c r="Z290">
        <v>542</v>
      </c>
      <c r="AA290">
        <v>505.95</v>
      </c>
      <c r="AB290">
        <v>633.54999999999995</v>
      </c>
      <c r="AC290" s="1">
        <f>(Table2[[#This Row],[Close Price]]/Table2[[#This Row],[Day Low]])-1</f>
        <v>1.9073030931910262E-2</v>
      </c>
      <c r="AD290" s="1">
        <f>(Table2[[#This Row],[Day High]]/Table2[[#This Row],[Close Price]])-1</f>
        <v>1.2412723041117069E-2</v>
      </c>
      <c r="AE290" s="1">
        <f>(Table2[[#This Row],[Close Price]]/Table2[[#This Row],[Current Week Low]])-1</f>
        <v>1.9073030931910262E-2</v>
      </c>
      <c r="AF290" s="1">
        <f>(Table2[[#This Row],[Current Week High]]/Table2[[#This Row],[Close Price]])-1</f>
        <v>5.1202482544608241E-2</v>
      </c>
      <c r="AG290" s="1">
        <f>(Table2[[#This Row],[Close Price]]/Table2[[#This Row],[Current Month Low]])-1</f>
        <v>1.9073030931910262E-2</v>
      </c>
      <c r="AH290" s="1">
        <f>(Table2[[#This Row],[Current Month High]]/Table2[[#This Row],[Close Price]])-1</f>
        <v>0.22876260667183845</v>
      </c>
      <c r="AI290">
        <v>34.173778122575598</v>
      </c>
      <c r="AJ290">
        <v>50.101892285298398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-0.02</v>
      </c>
      <c r="AM290" t="s">
        <v>3169</v>
      </c>
      <c r="AN290">
        <v>-15.39</v>
      </c>
      <c r="AO290" t="s">
        <v>3169</v>
      </c>
      <c r="AP290">
        <v>4.7181763763119999E-2</v>
      </c>
      <c r="AQ290">
        <f>(Table2[[#This Row],[Sharpe Ratio]]-AVERAGE(Table2[Sharpe Ratio]))/_xlfn.STDEV.P(Table2[Sharpe Ratio])</f>
        <v>-0.12642227199538628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463</v>
      </c>
      <c r="AT290">
        <f>_xlfn.RANK.AVG(Table2[[#This Row],[6M Return vs Nifty Z-Score]],Table2[6M Return vs Nifty Z-Score])</f>
        <v>90</v>
      </c>
      <c r="AU290">
        <f>_xlfn.RANK.AVG(Table2[[#This Row],[Sharpe Ratio Z-Score]],Table2[Sharpe Ratio Z-Score])</f>
        <v>387</v>
      </c>
      <c r="AV290">
        <f>(Table2[[#This Row],[Rank 1Y]]+Table2[[#This Row],[Rank 6M]]+Table2[[#This Row],[Rank Sharpe]])/3</f>
        <v>313.33333333333331</v>
      </c>
    </row>
    <row r="291" spans="1:48" x14ac:dyDescent="0.3">
      <c r="A291" t="s">
        <v>151</v>
      </c>
      <c r="B291" t="s">
        <v>152</v>
      </c>
      <c r="C291" t="s">
        <v>3122</v>
      </c>
      <c r="D291" t="s">
        <v>21</v>
      </c>
      <c r="E291">
        <v>171009.17103023001</v>
      </c>
      <c r="F291">
        <v>1747.45</v>
      </c>
      <c r="G291">
        <v>23.104244875703699</v>
      </c>
      <c r="H291">
        <f>(Table2[[#This Row],[1Y Return vs Nifty]]-AVERAGE(Table2[1Y Return vs Nifty]))/_xlfn.STDEV.P(Table2[1Y Return vs Nifty])</f>
        <v>0.19836279771261445</v>
      </c>
      <c r="I291">
        <v>2.2611641101890001</v>
      </c>
      <c r="J291">
        <f>(Table2[[#This Row],[1M Return vs Nifty]]-AVERAGE(Table2[1M Return vs Nifty]))/_xlfn.STDEV.P(Table2[1M Return vs Nifty])</f>
        <v>0.67528349956972145</v>
      </c>
      <c r="K291">
        <v>25.553124349074398</v>
      </c>
      <c r="L291">
        <f>(Table2[[#This Row],[6M Return vs Nifty]]-AVERAGE(Table2[6M Return vs Nifty]))/_xlfn.STDEV.P(Table2[6M Return vs Nifty])</f>
        <v>0.82007754298770363</v>
      </c>
      <c r="M291">
        <v>-0.57087384749769599</v>
      </c>
      <c r="N291">
        <f>(Table2[[#This Row],[1W Return vs Nifty]]-AVERAGE(Table2[1W Return vs Nifty]))/_xlfn.STDEV.P(Table2[1W Return vs Nifty])</f>
        <v>0.51055190454789912</v>
      </c>
      <c r="O291">
        <v>1683.23</v>
      </c>
      <c r="P291">
        <v>1653.1349083708801</v>
      </c>
      <c r="Q291">
        <v>1488.65404828684</v>
      </c>
      <c r="R291">
        <v>67.640565748704603</v>
      </c>
      <c r="S291" s="1">
        <f>(Table2[[#This Row],[Close Price]]-Table2[[#This Row],[20D EMA]])/Table2[[#This Row],[20D EMA]]</f>
        <v>3.8152837104851997E-2</v>
      </c>
      <c r="T291" s="1">
        <f>(Table2[[#This Row],[Close Price]]-Table2[[#This Row],[50D EMA]])/Table2[[#This Row],[50D EMA]]</f>
        <v>5.7052265457309174E-2</v>
      </c>
      <c r="U291" s="1">
        <f>(Table2[[#This Row],[Close Price]]-Table2[[#This Row],[200D EMA]])/Table2[[#This Row],[200D EMA]]</f>
        <v>0.17384559697465332</v>
      </c>
      <c r="V291">
        <v>0.82993680100074196</v>
      </c>
      <c r="W291">
        <v>1702.25</v>
      </c>
      <c r="X291">
        <v>1749.85</v>
      </c>
      <c r="Y291">
        <v>1633.25</v>
      </c>
      <c r="Z291">
        <v>1749.85</v>
      </c>
      <c r="AA291">
        <v>1598.8</v>
      </c>
      <c r="AB291">
        <v>1749.85</v>
      </c>
      <c r="AC291" s="1">
        <f>(Table2[[#This Row],[Close Price]]/Table2[[#This Row],[Day Low]])-1</f>
        <v>2.6553091496548609E-2</v>
      </c>
      <c r="AD291" s="1">
        <f>(Table2[[#This Row],[Day High]]/Table2[[#This Row],[Close Price]])-1</f>
        <v>1.3734298549314961E-3</v>
      </c>
      <c r="AE291" s="1">
        <f>(Table2[[#This Row],[Close Price]]/Table2[[#This Row],[Current Week Low]])-1</f>
        <v>6.9921934792591456E-2</v>
      </c>
      <c r="AF291" s="1">
        <f>(Table2[[#This Row],[Current Week High]]/Table2[[#This Row],[Close Price]])-1</f>
        <v>1.3734298549314961E-3</v>
      </c>
      <c r="AG291" s="1">
        <f>(Table2[[#This Row],[Close Price]]/Table2[[#This Row],[Current Month Low]])-1</f>
        <v>9.2975981986489931E-2</v>
      </c>
      <c r="AH291" s="1">
        <f>(Table2[[#This Row],[Current Month High]]/Table2[[#This Row],[Close Price]])-1</f>
        <v>1.3734298549314961E-3</v>
      </c>
      <c r="AI291">
        <v>0.82405791295887498</v>
      </c>
      <c r="AJ291">
        <v>50.260114364331997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0.05</v>
      </c>
      <c r="AM291" t="s">
        <v>3170</v>
      </c>
      <c r="AN291">
        <v>6.66</v>
      </c>
      <c r="AO291" t="s">
        <v>3170</v>
      </c>
      <c r="AP291">
        <v>-7.5094257645280001E-3</v>
      </c>
      <c r="AQ291">
        <f>(Table2[[#This Row],[Sharpe Ratio]]-AVERAGE(Table2[Sharpe Ratio]))/_xlfn.STDEV.P(Table2[Sharpe Ratio])</f>
        <v>-0.76508129123967383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1.4391944535782648</v>
      </c>
      <c r="AS291">
        <f>_xlfn.RANK.AVG(Table2[[#This Row],[1Y Return vs Nifty Z-Score]],Table2[1Y Return vs Nifty Z-Score])</f>
        <v>246</v>
      </c>
      <c r="AT291">
        <f>_xlfn.RANK.AVG(Table2[[#This Row],[6M Return vs Nifty Z-Score]],Table2[6M Return vs Nifty Z-Score])</f>
        <v>114</v>
      </c>
      <c r="AU291">
        <f>_xlfn.RANK.AVG(Table2[[#This Row],[Sharpe Ratio Z-Score]],Table2[Sharpe Ratio Z-Score])</f>
        <v>585</v>
      </c>
      <c r="AV291">
        <f>(Table2[[#This Row],[Rank 1Y]]+Table2[[#This Row],[Rank 6M]]+Table2[[#This Row],[Rank Sharpe]])/3</f>
        <v>315</v>
      </c>
    </row>
    <row r="292" spans="1:48" hidden="1" x14ac:dyDescent="0.3">
      <c r="A292" t="s">
        <v>597</v>
      </c>
      <c r="B292" t="s">
        <v>598</v>
      </c>
      <c r="C292" t="s">
        <v>3128</v>
      </c>
      <c r="D292" t="s">
        <v>417</v>
      </c>
      <c r="E292">
        <v>31437.496826999999</v>
      </c>
      <c r="F292">
        <v>495</v>
      </c>
      <c r="G292">
        <v>-3.0523626302548701</v>
      </c>
      <c r="H292">
        <f>(Table2[[#This Row],[1Y Return vs Nifty]]-AVERAGE(Table2[1Y Return vs Nifty]))/_xlfn.STDEV.P(Table2[1Y Return vs Nifty])</f>
        <v>-0.32480024228424437</v>
      </c>
      <c r="I292">
        <v>-3.7430032531805901</v>
      </c>
      <c r="J292">
        <f>(Table2[[#This Row],[1M Return vs Nifty]]-AVERAGE(Table2[1M Return vs Nifty]))/_xlfn.STDEV.P(Table2[1M Return vs Nifty])</f>
        <v>8.1950800253699108E-2</v>
      </c>
      <c r="K292">
        <v>-4.9285692280433198</v>
      </c>
      <c r="L292">
        <f>(Table2[[#This Row],[6M Return vs Nifty]]-AVERAGE(Table2[6M Return vs Nifty]))/_xlfn.STDEV.P(Table2[6M Return vs Nifty])</f>
        <v>-0.19777021459934432</v>
      </c>
      <c r="M292">
        <v>0.335534441124546</v>
      </c>
      <c r="N292">
        <f>(Table2[[#This Row],[1W Return vs Nifty]]-AVERAGE(Table2[1W Return vs Nifty]))/_xlfn.STDEV.P(Table2[1W Return vs Nifty])</f>
        <v>0.73001122238630223</v>
      </c>
      <c r="O292">
        <v>487.62</v>
      </c>
      <c r="P292">
        <v>498.18975716067399</v>
      </c>
      <c r="Q292">
        <v>491.018412715446</v>
      </c>
      <c r="R292">
        <v>58.060786658549198</v>
      </c>
      <c r="S292" s="1">
        <f>(Table2[[#This Row],[Close Price]]-Table2[[#This Row],[20D EMA]])/Table2[[#This Row],[20D EMA]]</f>
        <v>1.5134736064968613E-2</v>
      </c>
      <c r="T292" s="1">
        <f>(Table2[[#This Row],[Close Price]]-Table2[[#This Row],[50D EMA]])/Table2[[#This Row],[50D EMA]]</f>
        <v>-6.4026951875793886E-3</v>
      </c>
      <c r="U292" s="1">
        <f>(Table2[[#This Row],[Close Price]]-Table2[[#This Row],[200D EMA]])/Table2[[#This Row],[200D EMA]]</f>
        <v>8.1088349875412854E-3</v>
      </c>
      <c r="V292">
        <v>0.89616894550904602</v>
      </c>
      <c r="W292">
        <v>479.9</v>
      </c>
      <c r="X292">
        <v>496.1</v>
      </c>
      <c r="Y292">
        <v>465.6</v>
      </c>
      <c r="Z292">
        <v>496.1</v>
      </c>
      <c r="AA292">
        <v>448.15</v>
      </c>
      <c r="AB292">
        <v>505.5</v>
      </c>
      <c r="AC292" s="1">
        <f>(Table2[[#This Row],[Close Price]]/Table2[[#This Row],[Day Low]])-1</f>
        <v>3.1464888518441425E-2</v>
      </c>
      <c r="AD292" s="1">
        <f>(Table2[[#This Row],[Day High]]/Table2[[#This Row],[Close Price]])-1</f>
        <v>2.2222222222223476E-3</v>
      </c>
      <c r="AE292" s="1">
        <f>(Table2[[#This Row],[Close Price]]/Table2[[#This Row],[Current Week Low]])-1</f>
        <v>6.3144329896907214E-2</v>
      </c>
      <c r="AF292" s="1">
        <f>(Table2[[#This Row],[Current Week High]]/Table2[[#This Row],[Close Price]])-1</f>
        <v>2.2222222222223476E-3</v>
      </c>
      <c r="AG292" s="1">
        <f>(Table2[[#This Row],[Close Price]]/Table2[[#This Row],[Current Month Low]])-1</f>
        <v>0.10454089032689962</v>
      </c>
      <c r="AH292" s="1">
        <f>(Table2[[#This Row],[Current Month High]]/Table2[[#This Row],[Close Price]])-1</f>
        <v>2.1212121212121238E-2</v>
      </c>
      <c r="AI292">
        <v>18.161616161616099</v>
      </c>
      <c r="AJ292">
        <v>19.579659379152002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0.09</v>
      </c>
      <c r="AM292" t="s">
        <v>3170</v>
      </c>
      <c r="AN292">
        <v>2.02</v>
      </c>
      <c r="AO292" t="s">
        <v>3170</v>
      </c>
      <c r="AP292">
        <v>0.120497617881188</v>
      </c>
      <c r="AQ292">
        <f>(Table2[[#This Row],[Sharpe Ratio]]-AVERAGE(Table2[Sharpe Ratio]))/_xlfn.STDEV.P(Table2[Sharpe Ratio])</f>
        <v>0.7297271716445578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417</v>
      </c>
      <c r="AT292">
        <f>_xlfn.RANK.AVG(Table2[[#This Row],[6M Return vs Nifty Z-Score]],Table2[6M Return vs Nifty Z-Score])</f>
        <v>373</v>
      </c>
      <c r="AU292">
        <f>_xlfn.RANK.AVG(Table2[[#This Row],[Sharpe Ratio Z-Score]],Table2[Sharpe Ratio Z-Score])</f>
        <v>158</v>
      </c>
      <c r="AV292">
        <f>(Table2[[#This Row],[Rank 1Y]]+Table2[[#This Row],[Rank 6M]]+Table2[[#This Row],[Rank Sharpe]])/3</f>
        <v>316</v>
      </c>
    </row>
    <row r="293" spans="1:48" x14ac:dyDescent="0.3">
      <c r="A293" t="s">
        <v>1102</v>
      </c>
      <c r="B293" t="s">
        <v>1103</v>
      </c>
      <c r="C293" t="s">
        <v>3131</v>
      </c>
      <c r="D293" t="s">
        <v>111</v>
      </c>
      <c r="E293">
        <v>11083.792380000001</v>
      </c>
      <c r="F293">
        <v>802</v>
      </c>
      <c r="G293">
        <v>45.679048639769299</v>
      </c>
      <c r="H293">
        <f>(Table2[[#This Row],[1Y Return vs Nifty]]-AVERAGE(Table2[1Y Return vs Nifty]))/_xlfn.STDEV.P(Table2[1Y Return vs Nifty])</f>
        <v>0.64988553290870821</v>
      </c>
      <c r="I293">
        <v>-11.720312513624499</v>
      </c>
      <c r="J293">
        <f>(Table2[[#This Row],[1M Return vs Nifty]]-AVERAGE(Table2[1M Return vs Nifty]))/_xlfn.STDEV.P(Table2[1M Return vs Nifty])</f>
        <v>-0.70636807067823548</v>
      </c>
      <c r="K293">
        <v>4.1814121186776596</v>
      </c>
      <c r="L293">
        <f>(Table2[[#This Row],[6M Return vs Nifty]]-AVERAGE(Table2[6M Return vs Nifty]))/_xlfn.STDEV.P(Table2[6M Return vs Nifty])</f>
        <v>0.10643119277851232</v>
      </c>
      <c r="M293">
        <v>-4.4453176605956397</v>
      </c>
      <c r="N293">
        <f>(Table2[[#This Row],[1W Return vs Nifty]]-AVERAGE(Table2[1W Return vs Nifty]))/_xlfn.STDEV.P(Table2[1W Return vs Nifty])</f>
        <v>-0.42752733292039763</v>
      </c>
      <c r="O293">
        <v>866.13</v>
      </c>
      <c r="P293">
        <v>840.98795087549399</v>
      </c>
      <c r="Q293">
        <v>721.532564345168</v>
      </c>
      <c r="R293">
        <v>23.212843832623602</v>
      </c>
      <c r="S293" s="1">
        <f>(Table2[[#This Row],[Close Price]]-Table2[[#This Row],[20D EMA]])/Table2[[#This Row],[20D EMA]]</f>
        <v>-7.4042002932585171E-2</v>
      </c>
      <c r="T293" s="1">
        <f>(Table2[[#This Row],[Close Price]]-Table2[[#This Row],[50D EMA]])/Table2[[#This Row],[50D EMA]]</f>
        <v>-4.6359702103824854E-2</v>
      </c>
      <c r="U293" s="1">
        <f>(Table2[[#This Row],[Close Price]]-Table2[[#This Row],[200D EMA]])/Table2[[#This Row],[200D EMA]]</f>
        <v>0.11152294384365145</v>
      </c>
      <c r="V293">
        <v>0.71504898674336304</v>
      </c>
      <c r="W293">
        <v>796</v>
      </c>
      <c r="X293">
        <v>813</v>
      </c>
      <c r="Y293">
        <v>791.9</v>
      </c>
      <c r="Z293">
        <v>844.5</v>
      </c>
      <c r="AA293">
        <v>791.9</v>
      </c>
      <c r="AB293">
        <v>974.65</v>
      </c>
      <c r="AC293" s="1">
        <f>(Table2[[#This Row],[Close Price]]/Table2[[#This Row],[Day Low]])-1</f>
        <v>7.5376884422111434E-3</v>
      </c>
      <c r="AD293" s="1">
        <f>(Table2[[#This Row],[Day High]]/Table2[[#This Row],[Close Price]])-1</f>
        <v>1.3715710723191998E-2</v>
      </c>
      <c r="AE293" s="1">
        <f>(Table2[[#This Row],[Close Price]]/Table2[[#This Row],[Current Week Low]])-1</f>
        <v>1.2754135623184837E-2</v>
      </c>
      <c r="AF293" s="1">
        <f>(Table2[[#This Row],[Current Week High]]/Table2[[#This Row],[Close Price]])-1</f>
        <v>5.2992518703241842E-2</v>
      </c>
      <c r="AG293" s="1">
        <f>(Table2[[#This Row],[Close Price]]/Table2[[#This Row],[Current Month Low]])-1</f>
        <v>1.2754135623184837E-2</v>
      </c>
      <c r="AH293" s="1">
        <f>(Table2[[#This Row],[Current Month High]]/Table2[[#This Row],[Close Price]])-1</f>
        <v>0.21527431421446375</v>
      </c>
      <c r="AI293">
        <v>22.194513715710698</v>
      </c>
      <c r="AJ293">
        <v>83.503031689737995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0.23</v>
      </c>
      <c r="AM293" t="s">
        <v>3170</v>
      </c>
      <c r="AN293">
        <v>-13.02</v>
      </c>
      <c r="AO293" t="s">
        <v>3169</v>
      </c>
      <c r="AQ293">
        <f>(Table2[[#This Row],[Sharpe Ratio]]-AVERAGE(Table2[Sharpe Ratio]))/_xlfn.STDEV.P(Table2[Sharpe Ratio])</f>
        <v>-0.67738960752822819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-1.0549682854396407</v>
      </c>
      <c r="AS293">
        <f>_xlfn.RANK.AVG(Table2[[#This Row],[1Y Return vs Nifty Z-Score]],Table2[1Y Return vs Nifty Z-Score])</f>
        <v>135</v>
      </c>
      <c r="AT293">
        <f>_xlfn.RANK.AVG(Table2[[#This Row],[6M Return vs Nifty Z-Score]],Table2[6M Return vs Nifty Z-Score])</f>
        <v>272</v>
      </c>
      <c r="AU293">
        <f>_xlfn.RANK.AVG(Table2[[#This Row],[Sharpe Ratio Z-Score]],Table2[Sharpe Ratio Z-Score])</f>
        <v>541</v>
      </c>
      <c r="AV293">
        <f>(Table2[[#This Row],[Rank 1Y]]+Table2[[#This Row],[Rank 6M]]+Table2[[#This Row],[Rank Sharpe]])/3</f>
        <v>316</v>
      </c>
    </row>
    <row r="294" spans="1:48" hidden="1" x14ac:dyDescent="0.3">
      <c r="A294" t="s">
        <v>1025</v>
      </c>
      <c r="B294" t="s">
        <v>1026</v>
      </c>
      <c r="C294" t="s">
        <v>3137</v>
      </c>
      <c r="D294" t="s">
        <v>497</v>
      </c>
      <c r="E294">
        <v>12988.015491939999</v>
      </c>
      <c r="F294">
        <v>690.7</v>
      </c>
      <c r="G294">
        <v>2.93268492960989</v>
      </c>
      <c r="H294">
        <f>(Table2[[#This Row],[1Y Return vs Nifty]]-AVERAGE(Table2[1Y Return vs Nifty]))/_xlfn.STDEV.P(Table2[1Y Return vs Nifty])</f>
        <v>-0.20509222299193583</v>
      </c>
      <c r="I294">
        <v>-9.2337968280138991</v>
      </c>
      <c r="J294">
        <f>(Table2[[#This Row],[1M Return vs Nifty]]-AVERAGE(Table2[1M Return vs Nifty]))/_xlfn.STDEV.P(Table2[1M Return vs Nifty])</f>
        <v>-0.46065022599660443</v>
      </c>
      <c r="K294">
        <v>-5.1094594285307604</v>
      </c>
      <c r="L294">
        <f>(Table2[[#This Row],[6M Return vs Nifty]]-AVERAGE(Table2[6M Return vs Nifty]))/_xlfn.STDEV.P(Table2[6M Return vs Nifty])</f>
        <v>-0.20381051824814914</v>
      </c>
      <c r="M294">
        <v>-2.0417711743131299</v>
      </c>
      <c r="N294">
        <f>(Table2[[#This Row],[1W Return vs Nifty]]-AVERAGE(Table2[1W Return vs Nifty]))/_xlfn.STDEV.P(Table2[1W Return vs Nifty])</f>
        <v>0.15441866083726241</v>
      </c>
      <c r="O294">
        <v>730.61</v>
      </c>
      <c r="P294">
        <v>771.62638794607506</v>
      </c>
      <c r="Q294">
        <v>740.79600019526401</v>
      </c>
      <c r="R294">
        <v>24.824908657610202</v>
      </c>
      <c r="S294" s="1">
        <f>(Table2[[#This Row],[Close Price]]-Table2[[#This Row],[20D EMA]])/Table2[[#This Row],[20D EMA]]</f>
        <v>-5.4625586838395267E-2</v>
      </c>
      <c r="T294" s="1">
        <f>(Table2[[#This Row],[Close Price]]-Table2[[#This Row],[50D EMA]])/Table2[[#This Row],[50D EMA]]</f>
        <v>-0.10487768330666594</v>
      </c>
      <c r="U294" s="1">
        <f>(Table2[[#This Row],[Close Price]]-Table2[[#This Row],[200D EMA]])/Table2[[#This Row],[200D EMA]]</f>
        <v>-6.7624555453943233E-2</v>
      </c>
      <c r="V294">
        <v>0.68390503505983402</v>
      </c>
      <c r="W294">
        <v>681.5</v>
      </c>
      <c r="X294">
        <v>694.9</v>
      </c>
      <c r="Y294">
        <v>669.95</v>
      </c>
      <c r="Z294">
        <v>704</v>
      </c>
      <c r="AA294">
        <v>669.95</v>
      </c>
      <c r="AB294">
        <v>804.95</v>
      </c>
      <c r="AC294" s="1">
        <f>(Table2[[#This Row],[Close Price]]/Table2[[#This Row],[Day Low]])-1</f>
        <v>1.3499633162142421E-2</v>
      </c>
      <c r="AD294" s="1">
        <f>(Table2[[#This Row],[Day High]]/Table2[[#This Row],[Close Price]])-1</f>
        <v>6.0807876067756617E-3</v>
      </c>
      <c r="AE294" s="1">
        <f>(Table2[[#This Row],[Close Price]]/Table2[[#This Row],[Current Week Low]])-1</f>
        <v>3.0972460631390364E-2</v>
      </c>
      <c r="AF294" s="1">
        <f>(Table2[[#This Row],[Current Week High]]/Table2[[#This Row],[Close Price]])-1</f>
        <v>1.9255827421456484E-2</v>
      </c>
      <c r="AG294" s="1">
        <f>(Table2[[#This Row],[Close Price]]/Table2[[#This Row],[Current Month Low]])-1</f>
        <v>3.0972460631390364E-2</v>
      </c>
      <c r="AH294" s="1">
        <f>(Table2[[#This Row],[Current Month High]]/Table2[[#This Row],[Close Price]])-1</f>
        <v>0.16541190097003033</v>
      </c>
      <c r="AI294">
        <v>34.153757058057003</v>
      </c>
      <c r="AJ294">
        <v>32.508393285371703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-0.11</v>
      </c>
      <c r="AM294" t="s">
        <v>3169</v>
      </c>
      <c r="AN294">
        <v>-9.44</v>
      </c>
      <c r="AO294" t="s">
        <v>3169</v>
      </c>
      <c r="AP294">
        <v>0.108767157907072</v>
      </c>
      <c r="AQ294">
        <f>(Table2[[#This Row],[Sharpe Ratio]]-AVERAGE(Table2[Sharpe Ratio]))/_xlfn.STDEV.P(Table2[Sharpe Ratio])</f>
        <v>0.5927441561523461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372</v>
      </c>
      <c r="AT294">
        <f>_xlfn.RANK.AVG(Table2[[#This Row],[6M Return vs Nifty Z-Score]],Table2[6M Return vs Nifty Z-Score])</f>
        <v>375</v>
      </c>
      <c r="AU294">
        <f>_xlfn.RANK.AVG(Table2[[#This Row],[Sharpe Ratio Z-Score]],Table2[Sharpe Ratio Z-Score])</f>
        <v>203</v>
      </c>
      <c r="AV294">
        <f>(Table2[[#This Row],[Rank 1Y]]+Table2[[#This Row],[Rank 6M]]+Table2[[#This Row],[Rank Sharpe]])/3</f>
        <v>316.66666666666669</v>
      </c>
    </row>
    <row r="295" spans="1:48" hidden="1" x14ac:dyDescent="0.3">
      <c r="A295" t="s">
        <v>1052</v>
      </c>
      <c r="B295" t="s">
        <v>1053</v>
      </c>
      <c r="C295" t="s">
        <v>3128</v>
      </c>
      <c r="D295" t="s">
        <v>273</v>
      </c>
      <c r="E295">
        <v>12430.19007798</v>
      </c>
      <c r="F295">
        <v>5210.6000000000004</v>
      </c>
      <c r="G295">
        <v>-20.231974168301701</v>
      </c>
      <c r="H295">
        <f>(Table2[[#This Row],[1Y Return vs Nifty]]-AVERAGE(Table2[1Y Return vs Nifty]))/_xlfn.STDEV.P(Table2[1Y Return vs Nifty])</f>
        <v>-0.66841276145983886</v>
      </c>
      <c r="I295">
        <v>-13.5596831850747</v>
      </c>
      <c r="J295">
        <f>(Table2[[#This Row],[1M Return vs Nifty]]-AVERAGE(Table2[1M Return vs Nifty]))/_xlfn.STDEV.P(Table2[1M Return vs Nifty])</f>
        <v>-0.88813495016138699</v>
      </c>
      <c r="K295">
        <v>15.235791239926501</v>
      </c>
      <c r="L295">
        <f>(Table2[[#This Row],[6M Return vs Nifty]]-AVERAGE(Table2[6M Return vs Nifty]))/_xlfn.STDEV.P(Table2[6M Return vs Nifty])</f>
        <v>0.47556012492310701</v>
      </c>
      <c r="M295">
        <v>2.2211863173421502</v>
      </c>
      <c r="N295">
        <f>(Table2[[#This Row],[1W Return vs Nifty]]-AVERAGE(Table2[1W Return vs Nifty]))/_xlfn.STDEV.P(Table2[1W Return vs Nifty])</f>
        <v>1.1865647199987754</v>
      </c>
      <c r="O295">
        <v>5113.49</v>
      </c>
      <c r="P295">
        <v>5435.7454250175697</v>
      </c>
      <c r="Q295">
        <v>5198.0734999077404</v>
      </c>
      <c r="R295">
        <v>61.695103559044703</v>
      </c>
      <c r="S295" s="1">
        <f>(Table2[[#This Row],[Close Price]]-Table2[[#This Row],[20D EMA]])/Table2[[#This Row],[20D EMA]]</f>
        <v>1.8990943563006984E-2</v>
      </c>
      <c r="T295" s="1">
        <f>(Table2[[#This Row],[Close Price]]-Table2[[#This Row],[50D EMA]])/Table2[[#This Row],[50D EMA]]</f>
        <v>-4.1419420413133422E-2</v>
      </c>
      <c r="U295" s="1">
        <f>(Table2[[#This Row],[Close Price]]-Table2[[#This Row],[200D EMA]])/Table2[[#This Row],[200D EMA]]</f>
        <v>2.4098351230474762E-3</v>
      </c>
      <c r="V295">
        <v>0.63343681345134095</v>
      </c>
      <c r="W295">
        <v>4894.3500000000004</v>
      </c>
      <c r="X295">
        <v>5239.95</v>
      </c>
      <c r="Y295">
        <v>4602.3999999999996</v>
      </c>
      <c r="Z295">
        <v>5239.95</v>
      </c>
      <c r="AA295">
        <v>4602.3999999999996</v>
      </c>
      <c r="AB295">
        <v>5279</v>
      </c>
      <c r="AC295" s="1">
        <f>(Table2[[#This Row],[Close Price]]/Table2[[#This Row],[Day Low]])-1</f>
        <v>6.4615321748546783E-2</v>
      </c>
      <c r="AD295" s="1">
        <f>(Table2[[#This Row],[Day High]]/Table2[[#This Row],[Close Price]])-1</f>
        <v>5.6327486277971683E-3</v>
      </c>
      <c r="AE295" s="1">
        <f>(Table2[[#This Row],[Close Price]]/Table2[[#This Row],[Current Week Low]])-1</f>
        <v>0.13214844428993588</v>
      </c>
      <c r="AF295" s="1">
        <f>(Table2[[#This Row],[Current Week High]]/Table2[[#This Row],[Close Price]])-1</f>
        <v>5.6327486277971683E-3</v>
      </c>
      <c r="AG295" s="1">
        <f>(Table2[[#This Row],[Close Price]]/Table2[[#This Row],[Current Month Low]])-1</f>
        <v>0.13214844428993588</v>
      </c>
      <c r="AH295" s="1">
        <f>(Table2[[#This Row],[Current Month High]]/Table2[[#This Row],[Close Price]])-1</f>
        <v>1.312708709169752E-2</v>
      </c>
      <c r="AI295">
        <v>36.668521859286798</v>
      </c>
      <c r="AJ295">
        <v>37.771843312489203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-0.01</v>
      </c>
      <c r="AM295" t="s">
        <v>3169</v>
      </c>
      <c r="AN295">
        <v>4.26</v>
      </c>
      <c r="AO295" t="s">
        <v>3170</v>
      </c>
      <c r="AP295">
        <v>0.10304155430175101</v>
      </c>
      <c r="AQ295">
        <f>(Table2[[#This Row],[Sharpe Ratio]]-AVERAGE(Table2[Sharpe Ratio]))/_xlfn.STDEV.P(Table2[Sharpe Ratio])</f>
        <v>0.52588314225343846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5">
        <f>_xlfn.RANK.AVG(Table2[[#This Row],[1Y Return vs Nifty Z-Score]],Table2[1Y Return vs Nifty Z-Score])</f>
        <v>551</v>
      </c>
      <c r="AT295">
        <f>_xlfn.RANK.AVG(Table2[[#This Row],[6M Return vs Nifty Z-Score]],Table2[6M Return vs Nifty Z-Score])</f>
        <v>181</v>
      </c>
      <c r="AU295">
        <f>_xlfn.RANK.AVG(Table2[[#This Row],[Sharpe Ratio Z-Score]],Table2[Sharpe Ratio Z-Score])</f>
        <v>219</v>
      </c>
      <c r="AV295">
        <f>(Table2[[#This Row],[Rank 1Y]]+Table2[[#This Row],[Rank 6M]]+Table2[[#This Row],[Rank Sharpe]])/3</f>
        <v>317</v>
      </c>
    </row>
    <row r="296" spans="1:48" hidden="1" x14ac:dyDescent="0.3">
      <c r="A296" t="s">
        <v>1612</v>
      </c>
      <c r="B296" t="s">
        <v>1613</v>
      </c>
      <c r="C296" t="s">
        <v>3132</v>
      </c>
      <c r="D296" t="s">
        <v>273</v>
      </c>
      <c r="E296">
        <v>5659.3571087800001</v>
      </c>
      <c r="F296">
        <v>2496.1</v>
      </c>
      <c r="G296">
        <v>-8.1686498592588208</v>
      </c>
      <c r="H296">
        <f>(Table2[[#This Row],[1Y Return vs Nifty]]-AVERAGE(Table2[1Y Return vs Nifty]))/_xlfn.STDEV.P(Table2[1Y Return vs Nifty])</f>
        <v>-0.42713202898911656</v>
      </c>
      <c r="I296">
        <v>-15.7617606917053</v>
      </c>
      <c r="J296">
        <f>(Table2[[#This Row],[1M Return vs Nifty]]-AVERAGE(Table2[1M Return vs Nifty]))/_xlfn.STDEV.P(Table2[1M Return vs Nifty])</f>
        <v>-1.1057445722854071</v>
      </c>
      <c r="K296">
        <v>-1.00449826450416</v>
      </c>
      <c r="L296">
        <f>(Table2[[#This Row],[6M Return vs Nifty]]-AVERAGE(Table2[6M Return vs Nifty]))/_xlfn.STDEV.P(Table2[6M Return vs Nifty])</f>
        <v>-6.6737244900799977E-2</v>
      </c>
      <c r="M296">
        <v>-2.9806409779160901</v>
      </c>
      <c r="N296">
        <f>(Table2[[#This Row],[1W Return vs Nifty]]-AVERAGE(Table2[1W Return vs Nifty]))/_xlfn.STDEV.P(Table2[1W Return vs Nifty])</f>
        <v>-7.2900229804141209E-2</v>
      </c>
      <c r="O296">
        <v>2788.09</v>
      </c>
      <c r="P296">
        <v>2970.5101589209598</v>
      </c>
      <c r="Q296">
        <v>2780.3264569841999</v>
      </c>
      <c r="R296">
        <v>25.488250279118201</v>
      </c>
      <c r="S296" s="1">
        <f>(Table2[[#This Row],[Close Price]]-Table2[[#This Row],[20D EMA]])/Table2[[#This Row],[20D EMA]]</f>
        <v>-0.10472760922351869</v>
      </c>
      <c r="T296" s="1">
        <f>(Table2[[#This Row],[Close Price]]-Table2[[#This Row],[50D EMA]])/Table2[[#This Row],[50D EMA]]</f>
        <v>-0.15970662732669791</v>
      </c>
      <c r="U296" s="1">
        <f>(Table2[[#This Row],[Close Price]]-Table2[[#This Row],[200D EMA]])/Table2[[#This Row],[200D EMA]]</f>
        <v>-0.10222772806776741</v>
      </c>
      <c r="V296">
        <v>1.0004395954181899</v>
      </c>
      <c r="W296">
        <v>2475</v>
      </c>
      <c r="X296">
        <v>2537.5</v>
      </c>
      <c r="Y296">
        <v>2475</v>
      </c>
      <c r="Z296">
        <v>2679.3</v>
      </c>
      <c r="AA296">
        <v>2475</v>
      </c>
      <c r="AB296">
        <v>3146</v>
      </c>
      <c r="AC296" s="1">
        <f>(Table2[[#This Row],[Close Price]]/Table2[[#This Row],[Day Low]])-1</f>
        <v>8.5252525252523803E-3</v>
      </c>
      <c r="AD296" s="1">
        <f>(Table2[[#This Row],[Day High]]/Table2[[#This Row],[Close Price]])-1</f>
        <v>1.6585873963382847E-2</v>
      </c>
      <c r="AE296" s="1">
        <f>(Table2[[#This Row],[Close Price]]/Table2[[#This Row],[Current Week Low]])-1</f>
        <v>8.5252525252523803E-3</v>
      </c>
      <c r="AF296" s="1">
        <f>(Table2[[#This Row],[Current Week High]]/Table2[[#This Row],[Close Price]])-1</f>
        <v>7.3394495412844041E-2</v>
      </c>
      <c r="AG296" s="1">
        <f>(Table2[[#This Row],[Close Price]]/Table2[[#This Row],[Current Month Low]])-1</f>
        <v>8.5252525252523803E-3</v>
      </c>
      <c r="AH296" s="1">
        <f>(Table2[[#This Row],[Current Month High]]/Table2[[#This Row],[Close Price]])-1</f>
        <v>0.26036617122711436</v>
      </c>
      <c r="AI296">
        <v>57.5658026521373</v>
      </c>
      <c r="AJ296">
        <v>62.877650897226701</v>
      </c>
      <c r="AK296" t="str">
        <f>IF(AND(Table2[[#This Row],[20D EMA]]&gt;Table2[[#This Row],[50D EMA]],Table2[[#This Row],[50D EMA]]&gt;Table2[[#This Row],[200D EMA]]),"Uptrend","Downtrend/NoTrend")</f>
        <v>Downtrend/NoTrend</v>
      </c>
      <c r="AL296">
        <v>-0.25</v>
      </c>
      <c r="AM296" t="s">
        <v>3169</v>
      </c>
      <c r="AN296">
        <v>-16.64</v>
      </c>
      <c r="AO296" t="s">
        <v>3169</v>
      </c>
      <c r="AP296">
        <v>0.11689397723445499</v>
      </c>
      <c r="AQ296">
        <f>(Table2[[#This Row],[Sharpe Ratio]]-AVERAGE(Table2[Sharpe Ratio]))/_xlfn.STDEV.P(Table2[Sharpe Ratio])</f>
        <v>0.68764548314904839</v>
      </c>
      <c r="AR2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6">
        <f>_xlfn.RANK.AVG(Table2[[#This Row],[1Y Return vs Nifty Z-Score]],Table2[1Y Return vs Nifty Z-Score])</f>
        <v>454</v>
      </c>
      <c r="AT296">
        <f>_xlfn.RANK.AVG(Table2[[#This Row],[6M Return vs Nifty Z-Score]],Table2[6M Return vs Nifty Z-Score])</f>
        <v>324</v>
      </c>
      <c r="AU296">
        <f>_xlfn.RANK.AVG(Table2[[#This Row],[Sharpe Ratio Z-Score]],Table2[Sharpe Ratio Z-Score])</f>
        <v>173</v>
      </c>
      <c r="AV296">
        <f>(Table2[[#This Row],[Rank 1Y]]+Table2[[#This Row],[Rank 6M]]+Table2[[#This Row],[Rank Sharpe]])/3</f>
        <v>317</v>
      </c>
    </row>
    <row r="297" spans="1:48" x14ac:dyDescent="0.3">
      <c r="A297" t="s">
        <v>32</v>
      </c>
      <c r="B297" t="s">
        <v>33</v>
      </c>
      <c r="C297" t="s">
        <v>3123</v>
      </c>
      <c r="D297" t="s">
        <v>34</v>
      </c>
      <c r="E297">
        <v>728293.61787456996</v>
      </c>
      <c r="F297">
        <v>816.05</v>
      </c>
      <c r="G297">
        <v>19.010078931286099</v>
      </c>
      <c r="H297">
        <f>(Table2[[#This Row],[1Y Return vs Nifty]]-AVERAGE(Table2[1Y Return vs Nifty]))/_xlfn.STDEV.P(Table2[1Y Return vs Nifty])</f>
        <v>0.11647464378266824</v>
      </c>
      <c r="I297">
        <v>-1.5344624895336501</v>
      </c>
      <c r="J297">
        <f>(Table2[[#This Row],[1M Return vs Nifty]]-AVERAGE(Table2[1M Return vs Nifty]))/_xlfn.STDEV.P(Table2[1M Return vs Nifty])</f>
        <v>0.30019912238386387</v>
      </c>
      <c r="K297">
        <v>-6.1243616162324601</v>
      </c>
      <c r="L297">
        <f>(Table2[[#This Row],[6M Return vs Nifty]]-AVERAGE(Table2[6M Return vs Nifty]))/_xlfn.STDEV.P(Table2[6M Return vs Nifty])</f>
        <v>-0.23770023350655056</v>
      </c>
      <c r="M297">
        <v>-5.1848730825364404</v>
      </c>
      <c r="N297">
        <f>(Table2[[#This Row],[1W Return vs Nifty]]-AVERAGE(Table2[1W Return vs Nifty]))/_xlfn.STDEV.P(Table2[1W Return vs Nifty])</f>
        <v>-0.60658828198731674</v>
      </c>
      <c r="O297">
        <v>815.54</v>
      </c>
      <c r="P297">
        <v>812.78762644355595</v>
      </c>
      <c r="Q297">
        <v>780.68716289186705</v>
      </c>
      <c r="R297">
        <v>50.3842189740731</v>
      </c>
      <c r="S297" s="1">
        <f>(Table2[[#This Row],[Close Price]]-Table2[[#This Row],[20D EMA]])/Table2[[#This Row],[20D EMA]]</f>
        <v>6.2535252715990744E-4</v>
      </c>
      <c r="T297" s="1">
        <f>(Table2[[#This Row],[Close Price]]-Table2[[#This Row],[50D EMA]])/Table2[[#This Row],[50D EMA]]</f>
        <v>4.0138080973487356E-3</v>
      </c>
      <c r="U297" s="1">
        <f>(Table2[[#This Row],[Close Price]]-Table2[[#This Row],[200D EMA]])/Table2[[#This Row],[200D EMA]]</f>
        <v>4.5297064930771784E-2</v>
      </c>
      <c r="V297">
        <v>1.1096432239168099</v>
      </c>
      <c r="W297">
        <v>784.05</v>
      </c>
      <c r="X297">
        <v>819.95</v>
      </c>
      <c r="Y297">
        <v>761.55</v>
      </c>
      <c r="Z297">
        <v>820.3</v>
      </c>
      <c r="AA297">
        <v>761.55</v>
      </c>
      <c r="AB297">
        <v>863.5</v>
      </c>
      <c r="AC297" s="1">
        <f>(Table2[[#This Row],[Close Price]]/Table2[[#This Row],[Day Low]])-1</f>
        <v>4.0813723614565367E-2</v>
      </c>
      <c r="AD297" s="1">
        <f>(Table2[[#This Row],[Day High]]/Table2[[#This Row],[Close Price]])-1</f>
        <v>4.7791189265364853E-3</v>
      </c>
      <c r="AE297" s="1">
        <f>(Table2[[#This Row],[Close Price]]/Table2[[#This Row],[Current Week Low]])-1</f>
        <v>7.1564572253955738E-2</v>
      </c>
      <c r="AF297" s="1">
        <f>(Table2[[#This Row],[Current Week High]]/Table2[[#This Row],[Close Price]])-1</f>
        <v>5.2080142148152042E-3</v>
      </c>
      <c r="AG297" s="1">
        <f>(Table2[[#This Row],[Close Price]]/Table2[[#This Row],[Current Month Low]])-1</f>
        <v>7.1564572253955738E-2</v>
      </c>
      <c r="AH297" s="1">
        <f>(Table2[[#This Row],[Current Month High]]/Table2[[#This Row],[Close Price]])-1</f>
        <v>5.8145946939525794E-2</v>
      </c>
      <c r="AI297">
        <v>11.7578579743888</v>
      </c>
      <c r="AJ297">
        <v>46.996307304332099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</v>
      </c>
      <c r="AM297" t="s">
        <v>3168</v>
      </c>
      <c r="AN297">
        <v>-1.66</v>
      </c>
      <c r="AO297" t="s">
        <v>3169</v>
      </c>
      <c r="AP297">
        <v>7.6263381818708995E-2</v>
      </c>
      <c r="AQ297">
        <f>(Table2[[#This Row],[Sharpe Ratio]]-AVERAGE(Table2[Sharpe Ratio]))/_xlfn.STDEV.P(Table2[Sharpe Ratio])</f>
        <v>0.21317973384561151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-0.21443501548172361</v>
      </c>
      <c r="AS297">
        <f>_xlfn.RANK.AVG(Table2[[#This Row],[1Y Return vs Nifty Z-Score]],Table2[1Y Return vs Nifty Z-Score])</f>
        <v>272</v>
      </c>
      <c r="AT297">
        <f>_xlfn.RANK.AVG(Table2[[#This Row],[6M Return vs Nifty Z-Score]],Table2[6M Return vs Nifty Z-Score])</f>
        <v>390</v>
      </c>
      <c r="AU297">
        <f>_xlfn.RANK.AVG(Table2[[#This Row],[Sharpe Ratio Z-Score]],Table2[Sharpe Ratio Z-Score])</f>
        <v>292</v>
      </c>
      <c r="AV297">
        <f>(Table2[[#This Row],[Rank 1Y]]+Table2[[#This Row],[Rank 6M]]+Table2[[#This Row],[Rank Sharpe]])/3</f>
        <v>318</v>
      </c>
    </row>
    <row r="298" spans="1:48" x14ac:dyDescent="0.3">
      <c r="A298" t="s">
        <v>1691</v>
      </c>
      <c r="B298" t="s">
        <v>1692</v>
      </c>
      <c r="C298" t="s">
        <v>3131</v>
      </c>
      <c r="D298" t="s">
        <v>1620</v>
      </c>
      <c r="E298">
        <v>5004.3002962199998</v>
      </c>
      <c r="F298">
        <v>419.05</v>
      </c>
      <c r="G298">
        <v>5.5890420515914698</v>
      </c>
      <c r="H298">
        <f>(Table2[[#This Row],[1Y Return vs Nifty]]-AVERAGE(Table2[1Y Return vs Nifty]))/_xlfn.STDEV.P(Table2[1Y Return vs Nifty])</f>
        <v>-0.15196194350379466</v>
      </c>
      <c r="I298">
        <v>-0.27309082450067201</v>
      </c>
      <c r="J298">
        <f>(Table2[[#This Row],[1M Return vs Nifty]]-AVERAGE(Table2[1M Return vs Nifty]))/_xlfn.STDEV.P(Table2[1M Return vs Nifty])</f>
        <v>0.42484805529347991</v>
      </c>
      <c r="K298">
        <v>11.2748324799194</v>
      </c>
      <c r="L298">
        <f>(Table2[[#This Row],[6M Return vs Nifty]]-AVERAGE(Table2[6M Return vs Nifty]))/_xlfn.STDEV.P(Table2[6M Return vs Nifty])</f>
        <v>0.34329539423916233</v>
      </c>
      <c r="M298">
        <v>1.7841658027858101</v>
      </c>
      <c r="N298">
        <f>(Table2[[#This Row],[1W Return vs Nifty]]-AVERAGE(Table2[1W Return vs Nifty]))/_xlfn.STDEV.P(Table2[1W Return vs Nifty])</f>
        <v>1.0807534369270984</v>
      </c>
      <c r="O298">
        <v>442.35</v>
      </c>
      <c r="P298">
        <v>432.91358193154099</v>
      </c>
      <c r="Q298">
        <v>392.05445590505298</v>
      </c>
      <c r="R298">
        <v>36.144254987602103</v>
      </c>
      <c r="S298" s="1">
        <f>(Table2[[#This Row],[Close Price]]-Table2[[#This Row],[20D EMA]])/Table2[[#This Row],[20D EMA]]</f>
        <v>-5.2673222561320246E-2</v>
      </c>
      <c r="T298" s="1">
        <f>(Table2[[#This Row],[Close Price]]-Table2[[#This Row],[50D EMA]])/Table2[[#This Row],[50D EMA]]</f>
        <v>-3.2023901559487922E-2</v>
      </c>
      <c r="U298" s="1">
        <f>(Table2[[#This Row],[Close Price]]-Table2[[#This Row],[200D EMA]])/Table2[[#This Row],[200D EMA]]</f>
        <v>6.8856618483338364E-2</v>
      </c>
      <c r="V298">
        <v>1.3133470321444001</v>
      </c>
      <c r="W298">
        <v>417.05</v>
      </c>
      <c r="X298">
        <v>430</v>
      </c>
      <c r="Y298">
        <v>409.55</v>
      </c>
      <c r="Z298">
        <v>437</v>
      </c>
      <c r="AA298">
        <v>409.55</v>
      </c>
      <c r="AB298">
        <v>515.9</v>
      </c>
      <c r="AC298" s="1">
        <f>(Table2[[#This Row],[Close Price]]/Table2[[#This Row],[Day Low]])-1</f>
        <v>4.7955880589858335E-3</v>
      </c>
      <c r="AD298" s="1">
        <f>(Table2[[#This Row],[Day High]]/Table2[[#This Row],[Close Price]])-1</f>
        <v>2.6130533349242313E-2</v>
      </c>
      <c r="AE298" s="1">
        <f>(Table2[[#This Row],[Close Price]]/Table2[[#This Row],[Current Week Low]])-1</f>
        <v>2.3196190941277006E-2</v>
      </c>
      <c r="AF298" s="1">
        <f>(Table2[[#This Row],[Current Week High]]/Table2[[#This Row],[Close Price]])-1</f>
        <v>4.2834983892136913E-2</v>
      </c>
      <c r="AG298" s="1">
        <f>(Table2[[#This Row],[Close Price]]/Table2[[#This Row],[Current Month Low]])-1</f>
        <v>2.3196190941277006E-2</v>
      </c>
      <c r="AH298" s="1">
        <f>(Table2[[#This Row],[Current Month High]]/Table2[[#This Row],[Close Price]])-1</f>
        <v>0.23111800501133506</v>
      </c>
      <c r="AI298">
        <v>23.111800501133501</v>
      </c>
      <c r="AJ298">
        <v>46.906222611743999</v>
      </c>
      <c r="AK298" t="str">
        <f>IF(AND(Table2[[#This Row],[20D EMA]]&gt;Table2[[#This Row],[50D EMA]],Table2[[#This Row],[50D EMA]]&gt;Table2[[#This Row],[200D EMA]]),"Uptrend","Downtrend/NoTrend")</f>
        <v>Uptrend</v>
      </c>
      <c r="AL298">
        <v>0.08</v>
      </c>
      <c r="AM298" t="s">
        <v>3170</v>
      </c>
      <c r="AN298">
        <v>-6.95</v>
      </c>
      <c r="AO298" t="s">
        <v>3169</v>
      </c>
      <c r="AP298">
        <v>4.4545989555221002E-2</v>
      </c>
      <c r="AQ298">
        <f>(Table2[[#This Row],[Sharpe Ratio]]-AVERAGE(Table2[Sharpe Ratio]))/_xlfn.STDEV.P(Table2[Sharpe Ratio])</f>
        <v>-0.15720165319197141</v>
      </c>
      <c r="AR2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1.5397332897639746</v>
      </c>
      <c r="AS298">
        <f>_xlfn.RANK.AVG(Table2[[#This Row],[1Y Return vs Nifty Z-Score]],Table2[1Y Return vs Nifty Z-Score])</f>
        <v>345</v>
      </c>
      <c r="AT298">
        <f>_xlfn.RANK.AVG(Table2[[#This Row],[6M Return vs Nifty Z-Score]],Table2[6M Return vs Nifty Z-Score])</f>
        <v>213</v>
      </c>
      <c r="AU298">
        <f>_xlfn.RANK.AVG(Table2[[#This Row],[Sharpe Ratio Z-Score]],Table2[Sharpe Ratio Z-Score])</f>
        <v>396</v>
      </c>
      <c r="AV298">
        <f>(Table2[[#This Row],[Rank 1Y]]+Table2[[#This Row],[Rank 6M]]+Table2[[#This Row],[Rank Sharpe]])/3</f>
        <v>318</v>
      </c>
    </row>
    <row r="299" spans="1:48" hidden="1" x14ac:dyDescent="0.3">
      <c r="A299" t="s">
        <v>46</v>
      </c>
      <c r="B299" t="s">
        <v>47</v>
      </c>
      <c r="C299" t="s">
        <v>3126</v>
      </c>
      <c r="D299" t="s">
        <v>48</v>
      </c>
      <c r="E299">
        <v>495528.32432224997</v>
      </c>
      <c r="F299">
        <v>3603.5</v>
      </c>
      <c r="G299">
        <v>-7.6552127281808797</v>
      </c>
      <c r="H299">
        <f>(Table2[[#This Row],[1Y Return vs Nifty]]-AVERAGE(Table2[1Y Return vs Nifty]))/_xlfn.STDEV.P(Table2[1Y Return vs Nifty])</f>
        <v>-0.41686268001942273</v>
      </c>
      <c r="I299">
        <v>-0.50548166581910003</v>
      </c>
      <c r="J299">
        <f>(Table2[[#This Row],[1M Return vs Nifty]]-AVERAGE(Table2[1M Return vs Nifty]))/_xlfn.STDEV.P(Table2[1M Return vs Nifty])</f>
        <v>0.40188315827595206</v>
      </c>
      <c r="K299">
        <v>-1.67277083970896</v>
      </c>
      <c r="L299">
        <f>(Table2[[#This Row],[6M Return vs Nifty]]-AVERAGE(Table2[6M Return vs Nifty]))/_xlfn.STDEV.P(Table2[6M Return vs Nifty])</f>
        <v>-8.9052269504280218E-2</v>
      </c>
      <c r="M299">
        <v>-2.7492917735500901</v>
      </c>
      <c r="N299">
        <f>(Table2[[#This Row],[1W Return vs Nifty]]-AVERAGE(Table2[1W Return vs Nifty]))/_xlfn.STDEV.P(Table2[1W Return vs Nifty])</f>
        <v>-1.6886026039749664E-2</v>
      </c>
      <c r="O299">
        <v>3553.12</v>
      </c>
      <c r="P299">
        <v>3567.3394269791302</v>
      </c>
      <c r="Q299">
        <v>3494.8403615876</v>
      </c>
      <c r="R299">
        <v>58.649153138483598</v>
      </c>
      <c r="S299" s="1">
        <f>(Table2[[#This Row],[Close Price]]-Table2[[#This Row],[20D EMA]])/Table2[[#This Row],[20D EMA]]</f>
        <v>1.4179087675057446E-2</v>
      </c>
      <c r="T299" s="1">
        <f>(Table2[[#This Row],[Close Price]]-Table2[[#This Row],[50D EMA]])/Table2[[#This Row],[50D EMA]]</f>
        <v>1.0136566413443612E-2</v>
      </c>
      <c r="U299" s="1">
        <f>(Table2[[#This Row],[Close Price]]-Table2[[#This Row],[200D EMA]])/Table2[[#This Row],[200D EMA]]</f>
        <v>3.1091445436734977E-2</v>
      </c>
      <c r="V299">
        <v>0.70063695876004395</v>
      </c>
      <c r="W299">
        <v>3473.1</v>
      </c>
      <c r="X299">
        <v>3613.5</v>
      </c>
      <c r="Y299">
        <v>3452.45</v>
      </c>
      <c r="Z299">
        <v>3613.5</v>
      </c>
      <c r="AA299">
        <v>3452.45</v>
      </c>
      <c r="AB299">
        <v>3667</v>
      </c>
      <c r="AC299" s="1">
        <f>(Table2[[#This Row],[Close Price]]/Table2[[#This Row],[Day Low]])-1</f>
        <v>3.7545708444905124E-2</v>
      </c>
      <c r="AD299" s="1">
        <f>(Table2[[#This Row],[Day High]]/Table2[[#This Row],[Close Price]])-1</f>
        <v>2.7750797835437435E-3</v>
      </c>
      <c r="AE299" s="1">
        <f>(Table2[[#This Row],[Close Price]]/Table2[[#This Row],[Current Week Low]])-1</f>
        <v>4.3751538762328179E-2</v>
      </c>
      <c r="AF299" s="1">
        <f>(Table2[[#This Row],[Current Week High]]/Table2[[#This Row],[Close Price]])-1</f>
        <v>2.7750797835437435E-3</v>
      </c>
      <c r="AG299" s="1">
        <f>(Table2[[#This Row],[Close Price]]/Table2[[#This Row],[Current Month Low]])-1</f>
        <v>4.3751538762328179E-2</v>
      </c>
      <c r="AH299" s="1">
        <f>(Table2[[#This Row],[Current Month High]]/Table2[[#This Row],[Close Price]])-1</f>
        <v>1.7621756625503027E-2</v>
      </c>
      <c r="AI299">
        <v>8.7803524351325102</v>
      </c>
      <c r="AJ299">
        <v>18.8861945530426</v>
      </c>
      <c r="AK299" t="str">
        <f>IF(AND(Table2[[#This Row],[20D EMA]]&gt;Table2[[#This Row],[50D EMA]],Table2[[#This Row],[50D EMA]]&gt;Table2[[#This Row],[200D EMA]]),"Uptrend","Downtrend/NoTrend")</f>
        <v>Downtrend/NoTrend</v>
      </c>
      <c r="AL299">
        <v>7.0000000000000007E-2</v>
      </c>
      <c r="AM299" t="s">
        <v>3170</v>
      </c>
      <c r="AN299">
        <v>0.81</v>
      </c>
      <c r="AO299" t="s">
        <v>3170</v>
      </c>
      <c r="AP299">
        <v>0.115829729845195</v>
      </c>
      <c r="AQ299">
        <f>(Table2[[#This Row],[Sharpe Ratio]]-AVERAGE(Table2[Sharpe Ratio]))/_xlfn.STDEV.P(Table2[Sharpe Ratio])</f>
        <v>0.67521768262526427</v>
      </c>
      <c r="AR2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9">
        <f>_xlfn.RANK.AVG(Table2[[#This Row],[1Y Return vs Nifty Z-Score]],Table2[1Y Return vs Nifty Z-Score])</f>
        <v>451</v>
      </c>
      <c r="AT299">
        <f>_xlfn.RANK.AVG(Table2[[#This Row],[6M Return vs Nifty Z-Score]],Table2[6M Return vs Nifty Z-Score])</f>
        <v>328</v>
      </c>
      <c r="AU299">
        <f>_xlfn.RANK.AVG(Table2[[#This Row],[Sharpe Ratio Z-Score]],Table2[Sharpe Ratio Z-Score])</f>
        <v>176</v>
      </c>
      <c r="AV299">
        <f>(Table2[[#This Row],[Rank 1Y]]+Table2[[#This Row],[Rank 6M]]+Table2[[#This Row],[Rank Sharpe]])/3</f>
        <v>318.33333333333331</v>
      </c>
    </row>
    <row r="300" spans="1:48" hidden="1" x14ac:dyDescent="0.3">
      <c r="A300" t="s">
        <v>437</v>
      </c>
      <c r="B300" t="s">
        <v>438</v>
      </c>
      <c r="C300" t="s">
        <v>3123</v>
      </c>
      <c r="D300" t="s">
        <v>139</v>
      </c>
      <c r="E300">
        <v>49858.035296299997</v>
      </c>
      <c r="F300">
        <v>185.5</v>
      </c>
      <c r="G300">
        <v>186.961866509185</v>
      </c>
      <c r="H300">
        <f>(Table2[[#This Row],[1Y Return vs Nifty]]-AVERAGE(Table2[1Y Return vs Nifty]))/_xlfn.STDEV.P(Table2[1Y Return vs Nifty])</f>
        <v>3.4757087394942019</v>
      </c>
      <c r="I300">
        <v>-9.6876656733123703</v>
      </c>
      <c r="J300">
        <f>(Table2[[#This Row],[1M Return vs Nifty]]-AVERAGE(Table2[1M Return vs Nifty]))/_xlfn.STDEV.P(Table2[1M Return vs Nifty])</f>
        <v>-0.50550161184559206</v>
      </c>
      <c r="K300">
        <v>-7.56848524923008</v>
      </c>
      <c r="L300">
        <f>(Table2[[#This Row],[6M Return vs Nifty]]-AVERAGE(Table2[6M Return vs Nifty]))/_xlfn.STDEV.P(Table2[6M Return vs Nifty])</f>
        <v>-0.28592255415308199</v>
      </c>
      <c r="M300">
        <v>-5.5362445472308401</v>
      </c>
      <c r="N300">
        <f>(Table2[[#This Row],[1W Return vs Nifty]]-AVERAGE(Table2[1W Return vs Nifty]))/_xlfn.STDEV.P(Table2[1W Return vs Nifty])</f>
        <v>-0.69166224139133414</v>
      </c>
      <c r="O300">
        <v>198.12</v>
      </c>
      <c r="P300">
        <v>210.20897289357001</v>
      </c>
      <c r="Q300">
        <v>188.80828691549601</v>
      </c>
      <c r="R300">
        <v>30.368761762231099</v>
      </c>
      <c r="S300" s="1">
        <f>(Table2[[#This Row],[Close Price]]-Table2[[#This Row],[20D EMA]])/Table2[[#This Row],[20D EMA]]</f>
        <v>-6.3698768423177898E-2</v>
      </c>
      <c r="T300" s="1">
        <f>(Table2[[#This Row],[Close Price]]-Table2[[#This Row],[50D EMA]])/Table2[[#This Row],[50D EMA]]</f>
        <v>-0.11754480578752602</v>
      </c>
      <c r="U300" s="1">
        <f>(Table2[[#This Row],[Close Price]]-Table2[[#This Row],[200D EMA]])/Table2[[#This Row],[200D EMA]]</f>
        <v>-1.75219370375236E-2</v>
      </c>
      <c r="V300">
        <v>0.40186063134298899</v>
      </c>
      <c r="W300">
        <v>181.4</v>
      </c>
      <c r="X300">
        <v>187.85</v>
      </c>
      <c r="Y300">
        <v>181.4</v>
      </c>
      <c r="Z300">
        <v>193.34</v>
      </c>
      <c r="AA300">
        <v>181.4</v>
      </c>
      <c r="AB300">
        <v>212.73</v>
      </c>
      <c r="AC300" s="1">
        <f>(Table2[[#This Row],[Close Price]]/Table2[[#This Row],[Day Low]])-1</f>
        <v>2.2601984564498245E-2</v>
      </c>
      <c r="AD300" s="1">
        <f>(Table2[[#This Row],[Day High]]/Table2[[#This Row],[Close Price]])-1</f>
        <v>1.2668463611859915E-2</v>
      </c>
      <c r="AE300" s="1">
        <f>(Table2[[#This Row],[Close Price]]/Table2[[#This Row],[Current Week Low]])-1</f>
        <v>2.2601984564498245E-2</v>
      </c>
      <c r="AF300" s="1">
        <f>(Table2[[#This Row],[Current Week High]]/Table2[[#This Row],[Close Price]])-1</f>
        <v>4.2264150943396306E-2</v>
      </c>
      <c r="AG300" s="1">
        <f>(Table2[[#This Row],[Close Price]]/Table2[[#This Row],[Current Month Low]])-1</f>
        <v>2.2601984564498245E-2</v>
      </c>
      <c r="AH300" s="1">
        <f>(Table2[[#This Row],[Current Month High]]/Table2[[#This Row],[Close Price]])-1</f>
        <v>0.14679245283018871</v>
      </c>
      <c r="AI300">
        <v>67.115902964959503</v>
      </c>
      <c r="AJ300">
        <v>296.36752136752102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-0.22</v>
      </c>
      <c r="AM300" t="s">
        <v>3169</v>
      </c>
      <c r="AN300">
        <v>-9.68</v>
      </c>
      <c r="AO300" t="s">
        <v>3169</v>
      </c>
      <c r="AQ300">
        <f>(Table2[[#This Row],[Sharpe Ratio]]-AVERAGE(Table2[Sharpe Ratio]))/_xlfn.STDEV.P(Table2[Sharpe Ratio])</f>
        <v>-0.67738960752822819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8</v>
      </c>
      <c r="AT300">
        <f>_xlfn.RANK.AVG(Table2[[#This Row],[6M Return vs Nifty Z-Score]],Table2[6M Return vs Nifty Z-Score])</f>
        <v>412</v>
      </c>
      <c r="AU300">
        <f>_xlfn.RANK.AVG(Table2[[#This Row],[Sharpe Ratio Z-Score]],Table2[Sharpe Ratio Z-Score])</f>
        <v>541</v>
      </c>
      <c r="AV300">
        <f>(Table2[[#This Row],[Rank 1Y]]+Table2[[#This Row],[Rank 6M]]+Table2[[#This Row],[Rank Sharpe]])/3</f>
        <v>320.33333333333331</v>
      </c>
    </row>
    <row r="301" spans="1:48" hidden="1" x14ac:dyDescent="0.3">
      <c r="A301" t="s">
        <v>184</v>
      </c>
      <c r="B301" t="s">
        <v>185</v>
      </c>
      <c r="C301" t="s">
        <v>3129</v>
      </c>
      <c r="D301" t="s">
        <v>72</v>
      </c>
      <c r="E301">
        <v>132207.17375712501</v>
      </c>
      <c r="F301">
        <v>413.75</v>
      </c>
      <c r="G301">
        <v>37.188128750060102</v>
      </c>
      <c r="H301">
        <f>(Table2[[#This Row],[1Y Return vs Nifty]]-AVERAGE(Table2[1Y Return vs Nifty]))/_xlfn.STDEV.P(Table2[1Y Return vs Nifty])</f>
        <v>0.48005710768735171</v>
      </c>
      <c r="I301">
        <v>-7.57481187417826</v>
      </c>
      <c r="J301">
        <f>(Table2[[#This Row],[1M Return vs Nifty]]-AVERAGE(Table2[1M Return vs Nifty]))/_xlfn.STDEV.P(Table2[1M Return vs Nifty])</f>
        <v>-0.29670908958038839</v>
      </c>
      <c r="K301">
        <v>-13.377793661614501</v>
      </c>
      <c r="L301">
        <f>(Table2[[#This Row],[6M Return vs Nifty]]-AVERAGE(Table2[6M Return vs Nifty]))/_xlfn.STDEV.P(Table2[6M Return vs Nifty])</f>
        <v>-0.47990756111200888</v>
      </c>
      <c r="M301">
        <v>-1.27200843380969</v>
      </c>
      <c r="N301">
        <f>(Table2[[#This Row],[1W Return vs Nifty]]-AVERAGE(Table2[1W Return vs Nifty]))/_xlfn.STDEV.P(Table2[1W Return vs Nifty])</f>
        <v>0.34079339730959102</v>
      </c>
      <c r="O301">
        <v>423.99</v>
      </c>
      <c r="P301">
        <v>434.137996761284</v>
      </c>
      <c r="Q301">
        <v>411.24091318455498</v>
      </c>
      <c r="R301">
        <v>43.181200073438703</v>
      </c>
      <c r="S301" s="1">
        <f>(Table2[[#This Row],[Close Price]]-Table2[[#This Row],[20D EMA]])/Table2[[#This Row],[20D EMA]]</f>
        <v>-2.4151513007382271E-2</v>
      </c>
      <c r="T301" s="1">
        <f>(Table2[[#This Row],[Close Price]]-Table2[[#This Row],[50D EMA]])/Table2[[#This Row],[50D EMA]]</f>
        <v>-4.6962018789833283E-2</v>
      </c>
      <c r="U301" s="1">
        <f>(Table2[[#This Row],[Close Price]]-Table2[[#This Row],[200D EMA]])/Table2[[#This Row],[200D EMA]]</f>
        <v>6.10125776643969E-3</v>
      </c>
      <c r="V301">
        <v>0.80443429154681001</v>
      </c>
      <c r="W301">
        <v>409.25</v>
      </c>
      <c r="X301">
        <v>416.9</v>
      </c>
      <c r="Y301">
        <v>397.4</v>
      </c>
      <c r="Z301">
        <v>417.8</v>
      </c>
      <c r="AA301">
        <v>396.95</v>
      </c>
      <c r="AB301">
        <v>454.75</v>
      </c>
      <c r="AC301" s="1">
        <f>(Table2[[#This Row],[Close Price]]/Table2[[#This Row],[Day Low]])-1</f>
        <v>1.0995723885155684E-2</v>
      </c>
      <c r="AD301" s="1">
        <f>(Table2[[#This Row],[Day High]]/Table2[[#This Row],[Close Price]])-1</f>
        <v>7.6132930513594932E-3</v>
      </c>
      <c r="AE301" s="1">
        <f>(Table2[[#This Row],[Close Price]]/Table2[[#This Row],[Current Week Low]])-1</f>
        <v>4.1142425767488833E-2</v>
      </c>
      <c r="AF301" s="1">
        <f>(Table2[[#This Row],[Current Week High]]/Table2[[#This Row],[Close Price]])-1</f>
        <v>9.7885196374623007E-3</v>
      </c>
      <c r="AG301" s="1">
        <f>(Table2[[#This Row],[Close Price]]/Table2[[#This Row],[Current Month Low]])-1</f>
        <v>4.2322710668849961E-2</v>
      </c>
      <c r="AH301" s="1">
        <f>(Table2[[#This Row],[Current Month High]]/Table2[[#This Row],[Close Price]])-1</f>
        <v>9.9093655589123975E-2</v>
      </c>
      <c r="AI301">
        <v>19.601208459214501</v>
      </c>
      <c r="AJ301">
        <v>60.9609025481423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0.13</v>
      </c>
      <c r="AM301" t="s">
        <v>3170</v>
      </c>
      <c r="AN301">
        <v>-3.57</v>
      </c>
      <c r="AO301" t="s">
        <v>3169</v>
      </c>
      <c r="AP301">
        <v>7.3140471888037004E-2</v>
      </c>
      <c r="AQ301">
        <f>(Table2[[#This Row],[Sharpe Ratio]]-AVERAGE(Table2[Sharpe Ratio]))/_xlfn.STDEV.P(Table2[Sharpe Ratio])</f>
        <v>0.17671180161124395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1">
        <f>_xlfn.RANK.AVG(Table2[[#This Row],[1Y Return vs Nifty Z-Score]],Table2[1Y Return vs Nifty Z-Score])</f>
        <v>179</v>
      </c>
      <c r="AT301">
        <f>_xlfn.RANK.AVG(Table2[[#This Row],[6M Return vs Nifty Z-Score]],Table2[6M Return vs Nifty Z-Score])</f>
        <v>487</v>
      </c>
      <c r="AU301">
        <f>_xlfn.RANK.AVG(Table2[[#This Row],[Sharpe Ratio Z-Score]],Table2[Sharpe Ratio Z-Score])</f>
        <v>301</v>
      </c>
      <c r="AV301">
        <f>(Table2[[#This Row],[Rank 1Y]]+Table2[[#This Row],[Rank 6M]]+Table2[[#This Row],[Rank Sharpe]])/3</f>
        <v>322.33333333333331</v>
      </c>
    </row>
    <row r="302" spans="1:48" hidden="1" x14ac:dyDescent="0.3">
      <c r="A302" t="s">
        <v>357</v>
      </c>
      <c r="B302" t="s">
        <v>358</v>
      </c>
      <c r="C302" t="s">
        <v>3132</v>
      </c>
      <c r="D302" t="s">
        <v>181</v>
      </c>
      <c r="E302">
        <v>65764.225273295902</v>
      </c>
      <c r="F302">
        <v>223.96</v>
      </c>
      <c r="G302">
        <v>4.8666497677800704</v>
      </c>
      <c r="H302">
        <f>(Table2[[#This Row],[1Y Return vs Nifty]]-AVERAGE(Table2[1Y Return vs Nifty]))/_xlfn.STDEV.P(Table2[1Y Return vs Nifty])</f>
        <v>-0.16641064229559907</v>
      </c>
      <c r="I302">
        <v>2.61055801069578</v>
      </c>
      <c r="J302">
        <f>(Table2[[#This Row],[1M Return vs Nifty]]-AVERAGE(Table2[1M Return vs Nifty]))/_xlfn.STDEV.P(Table2[1M Return vs Nifty])</f>
        <v>0.70981065605389704</v>
      </c>
      <c r="K302">
        <v>1.77505394866038</v>
      </c>
      <c r="L302">
        <f>(Table2[[#This Row],[6M Return vs Nifty]]-AVERAGE(Table2[6M Return vs Nifty]))/_xlfn.STDEV.P(Table2[6M Return vs Nifty])</f>
        <v>2.6077840327583271E-2</v>
      </c>
      <c r="M302">
        <v>-0.590369282101462</v>
      </c>
      <c r="N302">
        <f>(Table2[[#This Row],[1W Return vs Nifty]]-AVERAGE(Table2[1W Return vs Nifty]))/_xlfn.STDEV.P(Table2[1W Return vs Nifty])</f>
        <v>0.50583167544936658</v>
      </c>
      <c r="O302">
        <v>219.05</v>
      </c>
      <c r="P302">
        <v>224.14884775153899</v>
      </c>
      <c r="Q302">
        <v>215.991168829591</v>
      </c>
      <c r="R302">
        <v>64.0387781757114</v>
      </c>
      <c r="S302" s="1">
        <f>(Table2[[#This Row],[Close Price]]-Table2[[#This Row],[20D EMA]])/Table2[[#This Row],[20D EMA]]</f>
        <v>2.2414973750285307E-2</v>
      </c>
      <c r="T302" s="1">
        <f>(Table2[[#This Row],[Close Price]]-Table2[[#This Row],[50D EMA]])/Table2[[#This Row],[50D EMA]]</f>
        <v>-8.4251047209628121E-4</v>
      </c>
      <c r="U302" s="1">
        <f>(Table2[[#This Row],[Close Price]]-Table2[[#This Row],[200D EMA]])/Table2[[#This Row],[200D EMA]]</f>
        <v>3.6894245323039643E-2</v>
      </c>
      <c r="V302">
        <v>1.1614117452496799</v>
      </c>
      <c r="W302">
        <v>219.21</v>
      </c>
      <c r="X302">
        <v>224.89</v>
      </c>
      <c r="Y302">
        <v>214.37</v>
      </c>
      <c r="Z302">
        <v>225.73</v>
      </c>
      <c r="AA302">
        <v>202</v>
      </c>
      <c r="AB302">
        <v>230.45</v>
      </c>
      <c r="AC302" s="1">
        <f>(Table2[[#This Row],[Close Price]]/Table2[[#This Row],[Day Low]])-1</f>
        <v>2.1668719492723865E-2</v>
      </c>
      <c r="AD302" s="1">
        <f>(Table2[[#This Row],[Day High]]/Table2[[#This Row],[Close Price]])-1</f>
        <v>4.1525272370064314E-3</v>
      </c>
      <c r="AE302" s="1">
        <f>(Table2[[#This Row],[Close Price]]/Table2[[#This Row],[Current Week Low]])-1</f>
        <v>4.4735737276671239E-2</v>
      </c>
      <c r="AF302" s="1">
        <f>(Table2[[#This Row],[Current Week High]]/Table2[[#This Row],[Close Price]])-1</f>
        <v>7.9031969994640683E-3</v>
      </c>
      <c r="AG302" s="1">
        <f>(Table2[[#This Row],[Close Price]]/Table2[[#This Row],[Current Month Low]])-1</f>
        <v>0.10871287128712881</v>
      </c>
      <c r="AH302" s="1">
        <f>(Table2[[#This Row],[Current Month High]]/Table2[[#This Row],[Close Price]])-1</f>
        <v>2.8978388998035287E-2</v>
      </c>
      <c r="AI302">
        <v>18.168422932666498</v>
      </c>
      <c r="AJ302">
        <v>42.1516978736908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-0.01</v>
      </c>
      <c r="AM302" t="s">
        <v>3169</v>
      </c>
      <c r="AN302">
        <v>7.31</v>
      </c>
      <c r="AO302" t="s">
        <v>3170</v>
      </c>
      <c r="AP302">
        <v>6.9588483344876995E-2</v>
      </c>
      <c r="AQ302">
        <f>(Table2[[#This Row],[Sharpe Ratio]]-AVERAGE(Table2[Sharpe Ratio]))/_xlfn.STDEV.P(Table2[Sharpe Ratio])</f>
        <v>0.13523328306129143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353</v>
      </c>
      <c r="AT302">
        <f>_xlfn.RANK.AVG(Table2[[#This Row],[6M Return vs Nifty Z-Score]],Table2[6M Return vs Nifty Z-Score])</f>
        <v>302</v>
      </c>
      <c r="AU302">
        <f>_xlfn.RANK.AVG(Table2[[#This Row],[Sharpe Ratio Z-Score]],Table2[Sharpe Ratio Z-Score])</f>
        <v>312</v>
      </c>
      <c r="AV302">
        <f>(Table2[[#This Row],[Rank 1Y]]+Table2[[#This Row],[Rank 6M]]+Table2[[#This Row],[Rank Sharpe]])/3</f>
        <v>322.33333333333331</v>
      </c>
    </row>
    <row r="303" spans="1:48" hidden="1" x14ac:dyDescent="0.3">
      <c r="A303" t="s">
        <v>782</v>
      </c>
      <c r="B303" t="s">
        <v>783</v>
      </c>
      <c r="C303" t="s">
        <v>3121</v>
      </c>
      <c r="D303" t="s">
        <v>280</v>
      </c>
      <c r="E303">
        <v>19651.8835253119</v>
      </c>
      <c r="F303">
        <v>198.68</v>
      </c>
      <c r="G303">
        <v>27.210929900823899</v>
      </c>
      <c r="H303">
        <f>(Table2[[#This Row],[1Y Return vs Nifty]]-AVERAGE(Table2[1Y Return vs Nifty]))/_xlfn.STDEV.P(Table2[1Y Return vs Nifty])</f>
        <v>0.28050134804113208</v>
      </c>
      <c r="I303">
        <v>-11.5693179915417</v>
      </c>
      <c r="J303">
        <f>(Table2[[#This Row],[1M Return vs Nifty]]-AVERAGE(Table2[1M Return vs Nifty]))/_xlfn.STDEV.P(Table2[1M Return vs Nifty])</f>
        <v>-0.69144676986375564</v>
      </c>
      <c r="K303">
        <v>-2.6377889623914701</v>
      </c>
      <c r="L303">
        <f>(Table2[[#This Row],[6M Return vs Nifty]]-AVERAGE(Table2[6M Return vs Nifty]))/_xlfn.STDEV.P(Table2[6M Return vs Nifty])</f>
        <v>-0.12127625107926114</v>
      </c>
      <c r="M303">
        <v>-4.3383513642219</v>
      </c>
      <c r="N303">
        <f>(Table2[[#This Row],[1W Return vs Nifty]]-AVERAGE(Table2[1W Return vs Nifty]))/_xlfn.STDEV.P(Table2[1W Return vs Nifty])</f>
        <v>-0.40162868357158882</v>
      </c>
      <c r="O303">
        <v>203.11</v>
      </c>
      <c r="P303">
        <v>218.14086504938501</v>
      </c>
      <c r="Q303">
        <v>214.81656018915001</v>
      </c>
      <c r="R303">
        <v>49.237687502761901</v>
      </c>
      <c r="S303" s="1">
        <f>(Table2[[#This Row],[Close Price]]-Table2[[#This Row],[20D EMA]])/Table2[[#This Row],[20D EMA]]</f>
        <v>-2.1810841415981521E-2</v>
      </c>
      <c r="T303" s="1">
        <f>(Table2[[#This Row],[Close Price]]-Table2[[#This Row],[50D EMA]])/Table2[[#This Row],[50D EMA]]</f>
        <v>-8.9212376805140353E-2</v>
      </c>
      <c r="U303" s="1">
        <f>(Table2[[#This Row],[Close Price]]-Table2[[#This Row],[200D EMA]])/Table2[[#This Row],[200D EMA]]</f>
        <v>-7.5117859512048135E-2</v>
      </c>
      <c r="V303">
        <v>0.79737206001320604</v>
      </c>
      <c r="W303">
        <v>187</v>
      </c>
      <c r="X303">
        <v>200.8</v>
      </c>
      <c r="Y303">
        <v>185.07</v>
      </c>
      <c r="Z303">
        <v>200.8</v>
      </c>
      <c r="AA303">
        <v>185.07</v>
      </c>
      <c r="AB303">
        <v>219.45</v>
      </c>
      <c r="AC303" s="1">
        <f>(Table2[[#This Row],[Close Price]]/Table2[[#This Row],[Day Low]])-1</f>
        <v>6.2459893048128379E-2</v>
      </c>
      <c r="AD303" s="1">
        <f>(Table2[[#This Row],[Day High]]/Table2[[#This Row],[Close Price]])-1</f>
        <v>1.0670424803704393E-2</v>
      </c>
      <c r="AE303" s="1">
        <f>(Table2[[#This Row],[Close Price]]/Table2[[#This Row],[Current Week Low]])-1</f>
        <v>7.3539741719349516E-2</v>
      </c>
      <c r="AF303" s="1">
        <f>(Table2[[#This Row],[Current Week High]]/Table2[[#This Row],[Close Price]])-1</f>
        <v>1.0670424803704393E-2</v>
      </c>
      <c r="AG303" s="1">
        <f>(Table2[[#This Row],[Close Price]]/Table2[[#This Row],[Current Month Low]])-1</f>
        <v>7.3539741719349516E-2</v>
      </c>
      <c r="AH303" s="1">
        <f>(Table2[[#This Row],[Current Month High]]/Table2[[#This Row],[Close Price]])-1</f>
        <v>0.10453996376082131</v>
      </c>
      <c r="AI303">
        <v>43.144755385544499</v>
      </c>
      <c r="AJ303">
        <v>48.047690014903097</v>
      </c>
      <c r="AK303" t="str">
        <f>IF(AND(Table2[[#This Row],[20D EMA]]&gt;Table2[[#This Row],[50D EMA]],Table2[[#This Row],[50D EMA]]&gt;Table2[[#This Row],[200D EMA]]),"Uptrend","Downtrend/NoTrend")</f>
        <v>Downtrend/NoTrend</v>
      </c>
      <c r="AL303">
        <v>-0.18</v>
      </c>
      <c r="AM303" t="s">
        <v>3169</v>
      </c>
      <c r="AN303">
        <v>-3.85</v>
      </c>
      <c r="AO303" t="s">
        <v>3169</v>
      </c>
      <c r="AP303">
        <v>3.9072911519460997E-2</v>
      </c>
      <c r="AQ303">
        <f>(Table2[[#This Row],[Sharpe Ratio]]-AVERAGE(Table2[Sharpe Ratio]))/_xlfn.STDEV.P(Table2[Sharpe Ratio])</f>
        <v>-0.22111378750016547</v>
      </c>
      <c r="AR3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3">
        <f>_xlfn.RANK.AVG(Table2[[#This Row],[1Y Return vs Nifty Z-Score]],Table2[1Y Return vs Nifty Z-Score])</f>
        <v>221</v>
      </c>
      <c r="AT303">
        <f>_xlfn.RANK.AVG(Table2[[#This Row],[6M Return vs Nifty Z-Score]],Table2[6M Return vs Nifty Z-Score])</f>
        <v>340</v>
      </c>
      <c r="AU303">
        <f>_xlfn.RANK.AVG(Table2[[#This Row],[Sharpe Ratio Z-Score]],Table2[Sharpe Ratio Z-Score])</f>
        <v>407</v>
      </c>
      <c r="AV303">
        <f>(Table2[[#This Row],[Rank 1Y]]+Table2[[#This Row],[Rank 6M]]+Table2[[#This Row],[Rank Sharpe]])/3</f>
        <v>322.66666666666669</v>
      </c>
    </row>
    <row r="304" spans="1:48" hidden="1" x14ac:dyDescent="0.3">
      <c r="A304" t="s">
        <v>898</v>
      </c>
      <c r="B304" t="s">
        <v>899</v>
      </c>
      <c r="C304" t="s">
        <v>3132</v>
      </c>
      <c r="D304" t="s">
        <v>831</v>
      </c>
      <c r="E304">
        <v>15888.0014175</v>
      </c>
      <c r="F304">
        <v>3815.15</v>
      </c>
      <c r="G304">
        <v>36.524660081496599</v>
      </c>
      <c r="H304">
        <f>(Table2[[#This Row],[1Y Return vs Nifty]]-AVERAGE(Table2[1Y Return vs Nifty]))/_xlfn.STDEV.P(Table2[1Y Return vs Nifty])</f>
        <v>0.46678695078687144</v>
      </c>
      <c r="I304">
        <v>-5.6608509084141501</v>
      </c>
      <c r="J304">
        <f>(Table2[[#This Row],[1M Return vs Nifty]]-AVERAGE(Table2[1M Return vs Nifty]))/_xlfn.STDEV.P(Table2[1M Return vs Nifty])</f>
        <v>-0.10757118627500764</v>
      </c>
      <c r="K304">
        <v>-22.1106687111658</v>
      </c>
      <c r="L304">
        <f>(Table2[[#This Row],[6M Return vs Nifty]]-AVERAGE(Table2[6M Return vs Nifty]))/_xlfn.STDEV.P(Table2[6M Return vs Nifty])</f>
        <v>-0.77151659733519129</v>
      </c>
      <c r="M304">
        <v>-3.7912077398181401</v>
      </c>
      <c r="N304">
        <f>(Table2[[#This Row],[1W Return vs Nifty]]-AVERAGE(Table2[1W Return vs Nifty]))/_xlfn.STDEV.P(Table2[1W Return vs Nifty])</f>
        <v>-0.26915442436793768</v>
      </c>
      <c r="O304">
        <v>3883.31</v>
      </c>
      <c r="P304">
        <v>3901.2841719042799</v>
      </c>
      <c r="Q304">
        <v>3702.6602036634099</v>
      </c>
      <c r="R304">
        <v>44.1537722074602</v>
      </c>
      <c r="S304" s="1">
        <f>(Table2[[#This Row],[Close Price]]-Table2[[#This Row],[20D EMA]])/Table2[[#This Row],[20D EMA]]</f>
        <v>-1.7552036793354087E-2</v>
      </c>
      <c r="T304" s="1">
        <f>(Table2[[#This Row],[Close Price]]-Table2[[#This Row],[50D EMA]])/Table2[[#This Row],[50D EMA]]</f>
        <v>-2.2078415236856823E-2</v>
      </c>
      <c r="U304" s="1">
        <f>(Table2[[#This Row],[Close Price]]-Table2[[#This Row],[200D EMA]])/Table2[[#This Row],[200D EMA]]</f>
        <v>3.0380804651016273E-2</v>
      </c>
      <c r="V304">
        <v>0.99180812171478805</v>
      </c>
      <c r="W304">
        <v>3705</v>
      </c>
      <c r="X304">
        <v>3832</v>
      </c>
      <c r="Y304">
        <v>3634</v>
      </c>
      <c r="Z304">
        <v>3845</v>
      </c>
      <c r="AA304">
        <v>3634</v>
      </c>
      <c r="AB304">
        <v>4349</v>
      </c>
      <c r="AC304" s="1">
        <f>(Table2[[#This Row],[Close Price]]/Table2[[#This Row],[Day Low]])-1</f>
        <v>2.973009446693653E-2</v>
      </c>
      <c r="AD304" s="1">
        <f>(Table2[[#This Row],[Day High]]/Table2[[#This Row],[Close Price]])-1</f>
        <v>4.4166022305807129E-3</v>
      </c>
      <c r="AE304" s="1">
        <f>(Table2[[#This Row],[Close Price]]/Table2[[#This Row],[Current Week Low]])-1</f>
        <v>4.9848651623555229E-2</v>
      </c>
      <c r="AF304" s="1">
        <f>(Table2[[#This Row],[Current Week High]]/Table2[[#This Row],[Close Price]])-1</f>
        <v>7.8240698268743358E-3</v>
      </c>
      <c r="AG304" s="1">
        <f>(Table2[[#This Row],[Close Price]]/Table2[[#This Row],[Current Month Low]])-1</f>
        <v>4.9848651623555229E-2</v>
      </c>
      <c r="AH304" s="1">
        <f>(Table2[[#This Row],[Current Month High]]/Table2[[#This Row],[Close Price]])-1</f>
        <v>0.13992896740626182</v>
      </c>
      <c r="AI304">
        <v>43.847555141999599</v>
      </c>
      <c r="AJ304">
        <v>60.739414366968603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0.09</v>
      </c>
      <c r="AM304" t="s">
        <v>3170</v>
      </c>
      <c r="AN304">
        <v>-4.3099999999999996</v>
      </c>
      <c r="AO304" t="s">
        <v>3169</v>
      </c>
      <c r="AP304">
        <v>0.109356146253609</v>
      </c>
      <c r="AQ304">
        <f>(Table2[[#This Row],[Sharpe Ratio]]-AVERAGE(Table2[Sharpe Ratio]))/_xlfn.STDEV.P(Table2[Sharpe Ratio])</f>
        <v>0.59962209614587048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182</v>
      </c>
      <c r="AT304">
        <f>_xlfn.RANK.AVG(Table2[[#This Row],[6M Return vs Nifty Z-Score]],Table2[6M Return vs Nifty Z-Score])</f>
        <v>588</v>
      </c>
      <c r="AU304">
        <f>_xlfn.RANK.AVG(Table2[[#This Row],[Sharpe Ratio Z-Score]],Table2[Sharpe Ratio Z-Score])</f>
        <v>199</v>
      </c>
      <c r="AV304">
        <f>(Table2[[#This Row],[Rank 1Y]]+Table2[[#This Row],[Rank 6M]]+Table2[[#This Row],[Rank Sharpe]])/3</f>
        <v>323</v>
      </c>
    </row>
    <row r="305" spans="1:48" hidden="1" x14ac:dyDescent="0.3">
      <c r="A305" t="s">
        <v>1252</v>
      </c>
      <c r="B305" t="s">
        <v>1253</v>
      </c>
      <c r="C305" t="s">
        <v>3132</v>
      </c>
      <c r="D305" t="s">
        <v>464</v>
      </c>
      <c r="E305">
        <v>8959.3492773630005</v>
      </c>
      <c r="F305">
        <v>143.94999999999999</v>
      </c>
      <c r="G305">
        <v>9.0132178605364892</v>
      </c>
      <c r="H305">
        <f>(Table2[[#This Row],[1Y Return vs Nifty]]-AVERAGE(Table2[1Y Return vs Nifty]))/_xlfn.STDEV.P(Table2[1Y Return vs Nifty])</f>
        <v>-8.3474383514094488E-2</v>
      </c>
      <c r="I305">
        <v>-19.377297392235999</v>
      </c>
      <c r="J305">
        <f>(Table2[[#This Row],[1M Return vs Nifty]]-AVERAGE(Table2[1M Return vs Nifty]))/_xlfn.STDEV.P(Table2[1M Return vs Nifty])</f>
        <v>-1.4630324392242311</v>
      </c>
      <c r="K305">
        <v>-20.617075830966598</v>
      </c>
      <c r="L305">
        <f>(Table2[[#This Row],[6M Return vs Nifty]]-AVERAGE(Table2[6M Return vs Nifty]))/_xlfn.STDEV.P(Table2[6M Return vs Nifty])</f>
        <v>-0.72164239464325253</v>
      </c>
      <c r="M305">
        <v>-3.4996218861037698</v>
      </c>
      <c r="N305">
        <f>(Table2[[#This Row],[1W Return vs Nifty]]-AVERAGE(Table2[1W Return vs Nifty]))/_xlfn.STDEV.P(Table2[1W Return vs Nifty])</f>
        <v>-0.19855574014280553</v>
      </c>
      <c r="O305">
        <v>158.53</v>
      </c>
      <c r="P305">
        <v>178.01210724149601</v>
      </c>
      <c r="Q305">
        <v>173.86087315173299</v>
      </c>
      <c r="R305">
        <v>33.5841742554719</v>
      </c>
      <c r="S305" s="1">
        <f>(Table2[[#This Row],[Close Price]]-Table2[[#This Row],[20D EMA]])/Table2[[#This Row],[20D EMA]]</f>
        <v>-9.196997413738732E-2</v>
      </c>
      <c r="T305" s="1">
        <f>(Table2[[#This Row],[Close Price]]-Table2[[#This Row],[50D EMA]])/Table2[[#This Row],[50D EMA]]</f>
        <v>-0.19134713795217564</v>
      </c>
      <c r="U305" s="1">
        <f>(Table2[[#This Row],[Close Price]]-Table2[[#This Row],[200D EMA]])/Table2[[#This Row],[200D EMA]]</f>
        <v>-0.17203912881323785</v>
      </c>
      <c r="V305">
        <v>1.3943258757835999</v>
      </c>
      <c r="W305">
        <v>143.84</v>
      </c>
      <c r="X305">
        <v>147</v>
      </c>
      <c r="Y305">
        <v>140.9</v>
      </c>
      <c r="Z305">
        <v>150.69999999999999</v>
      </c>
      <c r="AA305">
        <v>140.6</v>
      </c>
      <c r="AB305">
        <v>171.94</v>
      </c>
      <c r="AC305" s="1">
        <f>(Table2[[#This Row],[Close Price]]/Table2[[#This Row],[Day Low]])-1</f>
        <v>7.6473859844261582E-4</v>
      </c>
      <c r="AD305" s="1">
        <f>(Table2[[#This Row],[Day High]]/Table2[[#This Row],[Close Price]])-1</f>
        <v>2.1187912469607495E-2</v>
      </c>
      <c r="AE305" s="1">
        <f>(Table2[[#This Row],[Close Price]]/Table2[[#This Row],[Current Week Low]])-1</f>
        <v>2.1646557842441405E-2</v>
      </c>
      <c r="AF305" s="1">
        <f>(Table2[[#This Row],[Current Week High]]/Table2[[#This Row],[Close Price]])-1</f>
        <v>4.6891281695033094E-2</v>
      </c>
      <c r="AG305" s="1">
        <f>(Table2[[#This Row],[Close Price]]/Table2[[#This Row],[Current Month Low]])-1</f>
        <v>2.3826458036984244E-2</v>
      </c>
      <c r="AH305" s="1">
        <f>(Table2[[#This Row],[Current Month High]]/Table2[[#This Row],[Close Price]])-1</f>
        <v>0.19444251476207031</v>
      </c>
      <c r="AI305">
        <v>64.362625911774899</v>
      </c>
      <c r="AJ305">
        <v>35.801886792452798</v>
      </c>
      <c r="AK305" t="str">
        <f>IF(AND(Table2[[#This Row],[20D EMA]]&gt;Table2[[#This Row],[50D EMA]],Table2[[#This Row],[50D EMA]]&gt;Table2[[#This Row],[200D EMA]]),"Uptrend","Downtrend/NoTrend")</f>
        <v>Downtrend/NoTrend</v>
      </c>
      <c r="AL305">
        <v>-0.28000000000000003</v>
      </c>
      <c r="AM305" t="s">
        <v>3169</v>
      </c>
      <c r="AN305">
        <v>-11.79</v>
      </c>
      <c r="AO305" t="s">
        <v>3169</v>
      </c>
      <c r="AP305">
        <v>0.16305081034386101</v>
      </c>
      <c r="AQ305">
        <f>(Table2[[#This Row],[Sharpe Ratio]]-AVERAGE(Table2[Sharpe Ratio]))/_xlfn.STDEV.P(Table2[Sharpe Ratio])</f>
        <v>1.2266441412450342</v>
      </c>
      <c r="AR3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5">
        <f>_xlfn.RANK.AVG(Table2[[#This Row],[1Y Return vs Nifty Z-Score]],Table2[1Y Return vs Nifty Z-Score])</f>
        <v>323</v>
      </c>
      <c r="AT305">
        <f>_xlfn.RANK.AVG(Table2[[#This Row],[6M Return vs Nifty Z-Score]],Table2[6M Return vs Nifty Z-Score])</f>
        <v>574</v>
      </c>
      <c r="AU305">
        <f>_xlfn.RANK.AVG(Table2[[#This Row],[Sharpe Ratio Z-Score]],Table2[Sharpe Ratio Z-Score])</f>
        <v>75</v>
      </c>
      <c r="AV305">
        <f>(Table2[[#This Row],[Rank 1Y]]+Table2[[#This Row],[Rank 6M]]+Table2[[#This Row],[Rank Sharpe]])/3</f>
        <v>324</v>
      </c>
    </row>
    <row r="306" spans="1:48" hidden="1" x14ac:dyDescent="0.3">
      <c r="A306" t="s">
        <v>35</v>
      </c>
      <c r="B306" t="s">
        <v>36</v>
      </c>
      <c r="C306" t="s">
        <v>3125</v>
      </c>
      <c r="D306" t="s">
        <v>37</v>
      </c>
      <c r="E306">
        <v>593825.68450771505</v>
      </c>
      <c r="F306">
        <v>474.65</v>
      </c>
      <c r="G306">
        <v>-16.702851859399399</v>
      </c>
      <c r="H306">
        <f>(Table2[[#This Row],[1Y Return vs Nifty]]-AVERAGE(Table2[1Y Return vs Nifty]))/_xlfn.STDEV.P(Table2[1Y Return vs Nifty])</f>
        <v>-0.59782614753349284</v>
      </c>
      <c r="I306">
        <v>-3.2978906648119399</v>
      </c>
      <c r="J306">
        <f>(Table2[[#This Row],[1M Return vs Nifty]]-AVERAGE(Table2[1M Return vs Nifty]))/_xlfn.STDEV.P(Table2[1M Return vs Nifty])</f>
        <v>0.12593689150883988</v>
      </c>
      <c r="K306">
        <v>2.1049319949109502</v>
      </c>
      <c r="L306">
        <f>(Table2[[#This Row],[6M Return vs Nifty]]-AVERAGE(Table2[6M Return vs Nifty]))/_xlfn.STDEV.P(Table2[6M Return vs Nifty])</f>
        <v>3.709316100862952E-2</v>
      </c>
      <c r="M306">
        <v>-3.1209634832099802</v>
      </c>
      <c r="N306">
        <f>(Table2[[#This Row],[1W Return vs Nifty]]-AVERAGE(Table2[1W Return vs Nifty]))/_xlfn.STDEV.P(Table2[1W Return vs Nifty])</f>
        <v>-0.10687507499888448</v>
      </c>
      <c r="O306">
        <v>476.73</v>
      </c>
      <c r="P306">
        <v>485.251079735063</v>
      </c>
      <c r="Q306">
        <v>467.76728538487401</v>
      </c>
      <c r="R306">
        <v>51.6851805997009</v>
      </c>
      <c r="S306" s="1">
        <f>(Table2[[#This Row],[Close Price]]-Table2[[#This Row],[20D EMA]])/Table2[[#This Row],[20D EMA]]</f>
        <v>-4.363056656807922E-3</v>
      </c>
      <c r="T306" s="1">
        <f>(Table2[[#This Row],[Close Price]]-Table2[[#This Row],[50D EMA]])/Table2[[#This Row],[50D EMA]]</f>
        <v>-2.1846586597707301E-2</v>
      </c>
      <c r="U306" s="1">
        <f>(Table2[[#This Row],[Close Price]]-Table2[[#This Row],[200D EMA]])/Table2[[#This Row],[200D EMA]]</f>
        <v>1.4713971733749907E-2</v>
      </c>
      <c r="V306">
        <v>0.90917841873622296</v>
      </c>
      <c r="W306">
        <v>455.5</v>
      </c>
      <c r="X306">
        <v>476.5</v>
      </c>
      <c r="Y306">
        <v>455.4</v>
      </c>
      <c r="Z306">
        <v>476.5</v>
      </c>
      <c r="AA306">
        <v>455.4</v>
      </c>
      <c r="AB306">
        <v>493.45</v>
      </c>
      <c r="AC306" s="1">
        <f>(Table2[[#This Row],[Close Price]]/Table2[[#This Row],[Day Low]])-1</f>
        <v>4.2041712403951603E-2</v>
      </c>
      <c r="AD306" s="1">
        <f>(Table2[[#This Row],[Day High]]/Table2[[#This Row],[Close Price]])-1</f>
        <v>3.8976087643527446E-3</v>
      </c>
      <c r="AE306" s="1">
        <f>(Table2[[#This Row],[Close Price]]/Table2[[#This Row],[Current Week Low]])-1</f>
        <v>4.2270531400966149E-2</v>
      </c>
      <c r="AF306" s="1">
        <f>(Table2[[#This Row],[Current Week High]]/Table2[[#This Row],[Close Price]])-1</f>
        <v>3.8976087643527446E-3</v>
      </c>
      <c r="AG306" s="1">
        <f>(Table2[[#This Row],[Close Price]]/Table2[[#This Row],[Current Month Low]])-1</f>
        <v>4.2270531400966149E-2</v>
      </c>
      <c r="AH306" s="1">
        <f>(Table2[[#This Row],[Current Month High]]/Table2[[#This Row],[Close Price]])-1</f>
        <v>3.9608132308016408E-2</v>
      </c>
      <c r="AI306">
        <v>11.3452017275887</v>
      </c>
      <c r="AJ306">
        <v>18.855640415675399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0.04</v>
      </c>
      <c r="AM306" t="s">
        <v>3170</v>
      </c>
      <c r="AN306">
        <v>-2.0499999999999998</v>
      </c>
      <c r="AO306" t="s">
        <v>3169</v>
      </c>
      <c r="AP306">
        <v>0.12350842120406599</v>
      </c>
      <c r="AQ306">
        <f>(Table2[[#This Row],[Sharpe Ratio]]-AVERAGE(Table2[Sharpe Ratio]))/_xlfn.STDEV.P(Table2[Sharpe Ratio])</f>
        <v>0.76488597352716503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524</v>
      </c>
      <c r="AT306">
        <f>_xlfn.RANK.AVG(Table2[[#This Row],[6M Return vs Nifty Z-Score]],Table2[6M Return vs Nifty Z-Score])</f>
        <v>295</v>
      </c>
      <c r="AU306">
        <f>_xlfn.RANK.AVG(Table2[[#This Row],[Sharpe Ratio Z-Score]],Table2[Sharpe Ratio Z-Score])</f>
        <v>154</v>
      </c>
      <c r="AV306">
        <f>(Table2[[#This Row],[Rank 1Y]]+Table2[[#This Row],[Rank 6M]]+Table2[[#This Row],[Rank Sharpe]])/3</f>
        <v>324.33333333333331</v>
      </c>
    </row>
    <row r="307" spans="1:48" hidden="1" x14ac:dyDescent="0.3">
      <c r="A307" t="s">
        <v>67</v>
      </c>
      <c r="B307" t="s">
        <v>68</v>
      </c>
      <c r="C307" t="s">
        <v>3130</v>
      </c>
      <c r="D307" t="s">
        <v>69</v>
      </c>
      <c r="E307">
        <v>327841.27284771</v>
      </c>
      <c r="F307">
        <v>11375.3</v>
      </c>
      <c r="G307">
        <v>4.38532606161536</v>
      </c>
      <c r="H307">
        <f>(Table2[[#This Row],[1Y Return vs Nifty]]-AVERAGE(Table2[1Y Return vs Nifty]))/_xlfn.STDEV.P(Table2[1Y Return vs Nifty])</f>
        <v>-0.17603768484239418</v>
      </c>
      <c r="I307">
        <v>3.71048144767627</v>
      </c>
      <c r="J307">
        <f>(Table2[[#This Row],[1M Return vs Nifty]]-AVERAGE(Table2[1M Return vs Nifty]))/_xlfn.STDEV.P(Table2[1M Return vs Nifty])</f>
        <v>0.81850525139214791</v>
      </c>
      <c r="K307">
        <v>9.1672329510239106</v>
      </c>
      <c r="L307">
        <f>(Table2[[#This Row],[6M Return vs Nifty]]-AVERAGE(Table2[6M Return vs Nifty]))/_xlfn.STDEV.P(Table2[6M Return vs Nifty])</f>
        <v>0.27291822018384071</v>
      </c>
      <c r="M307">
        <v>0.612497405582062</v>
      </c>
      <c r="N307">
        <f>(Table2[[#This Row],[1W Return vs Nifty]]-AVERAGE(Table2[1W Return vs Nifty]))/_xlfn.STDEV.P(Table2[1W Return vs Nifty])</f>
        <v>0.79706941681073584</v>
      </c>
      <c r="O307">
        <v>11020.01</v>
      </c>
      <c r="P307">
        <v>11167.947937466601</v>
      </c>
      <c r="Q307">
        <v>10687.252711552401</v>
      </c>
      <c r="R307">
        <v>69.281165041432104</v>
      </c>
      <c r="S307" s="1">
        <f>(Table2[[#This Row],[Close Price]]-Table2[[#This Row],[20D EMA]])/Table2[[#This Row],[20D EMA]]</f>
        <v>3.2240442613028393E-2</v>
      </c>
      <c r="T307" s="1">
        <f>(Table2[[#This Row],[Close Price]]-Table2[[#This Row],[50D EMA]])/Table2[[#This Row],[50D EMA]]</f>
        <v>1.8566711064059226E-2</v>
      </c>
      <c r="U307" s="1">
        <f>(Table2[[#This Row],[Close Price]]-Table2[[#This Row],[200D EMA]])/Table2[[#This Row],[200D EMA]]</f>
        <v>6.4380183291057838E-2</v>
      </c>
      <c r="V307">
        <v>0.82828123870314196</v>
      </c>
      <c r="W307">
        <v>10931.65</v>
      </c>
      <c r="X307">
        <v>11409.9</v>
      </c>
      <c r="Y307">
        <v>10555</v>
      </c>
      <c r="Z307">
        <v>11409.9</v>
      </c>
      <c r="AA307">
        <v>10542.5</v>
      </c>
      <c r="AB307">
        <v>11409.9</v>
      </c>
      <c r="AC307" s="1">
        <f>(Table2[[#This Row],[Close Price]]/Table2[[#This Row],[Day Low]])-1</f>
        <v>4.0583992352481113E-2</v>
      </c>
      <c r="AD307" s="1">
        <f>(Table2[[#This Row],[Day High]]/Table2[[#This Row],[Close Price]])-1</f>
        <v>3.041678021678651E-3</v>
      </c>
      <c r="AE307" s="1">
        <f>(Table2[[#This Row],[Close Price]]/Table2[[#This Row],[Current Week Low]])-1</f>
        <v>7.7716721932733268E-2</v>
      </c>
      <c r="AF307" s="1">
        <f>(Table2[[#This Row],[Current Week High]]/Table2[[#This Row],[Close Price]])-1</f>
        <v>3.041678021678651E-3</v>
      </c>
      <c r="AG307" s="1">
        <f>(Table2[[#This Row],[Close Price]]/Table2[[#This Row],[Current Month Low]])-1</f>
        <v>7.8994545885700651E-2</v>
      </c>
      <c r="AH307" s="1">
        <f>(Table2[[#This Row],[Current Month High]]/Table2[[#This Row],[Close Price]])-1</f>
        <v>3.041678021678651E-3</v>
      </c>
      <c r="AI307">
        <v>6.7048781131047104</v>
      </c>
      <c r="AJ307">
        <v>33.121514795115303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0.09</v>
      </c>
      <c r="AM307" t="s">
        <v>3170</v>
      </c>
      <c r="AN307">
        <v>3.39</v>
      </c>
      <c r="AO307" t="s">
        <v>3170</v>
      </c>
      <c r="AP307">
        <v>4.8230047073146001E-2</v>
      </c>
      <c r="AQ307">
        <f>(Table2[[#This Row],[Sharpe Ratio]]-AVERAGE(Table2[Sharpe Ratio]))/_xlfn.STDEV.P(Table2[Sharpe Ratio])</f>
        <v>-0.11418089278141046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361</v>
      </c>
      <c r="AT307">
        <f>_xlfn.RANK.AVG(Table2[[#This Row],[6M Return vs Nifty Z-Score]],Table2[6M Return vs Nifty Z-Score])</f>
        <v>230</v>
      </c>
      <c r="AU307">
        <f>_xlfn.RANK.AVG(Table2[[#This Row],[Sharpe Ratio Z-Score]],Table2[Sharpe Ratio Z-Score])</f>
        <v>383</v>
      </c>
      <c r="AV307">
        <f>(Table2[[#This Row],[Rank 1Y]]+Table2[[#This Row],[Rank 6M]]+Table2[[#This Row],[Rank Sharpe]])/3</f>
        <v>324.66666666666669</v>
      </c>
    </row>
    <row r="308" spans="1:48" hidden="1" x14ac:dyDescent="0.3">
      <c r="A308" t="s">
        <v>1193</v>
      </c>
      <c r="B308" t="s">
        <v>1194</v>
      </c>
      <c r="C308" t="s">
        <v>3123</v>
      </c>
      <c r="D308" t="s">
        <v>565</v>
      </c>
      <c r="E308">
        <v>9697.3121984399895</v>
      </c>
      <c r="F308">
        <v>1086.7</v>
      </c>
      <c r="G308">
        <v>-1.8415050964281101</v>
      </c>
      <c r="H308">
        <f>(Table2[[#This Row],[1Y Return vs Nifty]]-AVERAGE(Table2[1Y Return vs Nifty]))/_xlfn.STDEV.P(Table2[1Y Return vs Nifty])</f>
        <v>-0.30058166163476219</v>
      </c>
      <c r="I308">
        <v>-2.8271163330564599</v>
      </c>
      <c r="J308">
        <f>(Table2[[#This Row],[1M Return vs Nifty]]-AVERAGE(Table2[1M Return vs Nifty]))/_xlfn.STDEV.P(Table2[1M Return vs Nifty])</f>
        <v>0.17245888000857676</v>
      </c>
      <c r="K308">
        <v>26.6651850952953</v>
      </c>
      <c r="L308">
        <f>(Table2[[#This Row],[6M Return vs Nifty]]-AVERAGE(Table2[6M Return vs Nifty]))/_xlfn.STDEV.P(Table2[6M Return vs Nifty])</f>
        <v>0.85721158654003549</v>
      </c>
      <c r="M308">
        <v>0.95380461086770696</v>
      </c>
      <c r="N308">
        <f>(Table2[[#This Row],[1W Return vs Nifty]]-AVERAGE(Table2[1W Return vs Nifty]))/_xlfn.STDEV.P(Table2[1W Return vs Nifty])</f>
        <v>0.87970662058032356</v>
      </c>
      <c r="O308">
        <v>1103.73</v>
      </c>
      <c r="P308">
        <v>1129.1088018170001</v>
      </c>
      <c r="Q308">
        <v>1042.41142620349</v>
      </c>
      <c r="R308">
        <v>49.051016357594598</v>
      </c>
      <c r="S308" s="1">
        <f>(Table2[[#This Row],[Close Price]]-Table2[[#This Row],[20D EMA]])/Table2[[#This Row],[20D EMA]]</f>
        <v>-1.5429498156251957E-2</v>
      </c>
      <c r="T308" s="1">
        <f>(Table2[[#This Row],[Close Price]]-Table2[[#This Row],[50D EMA]])/Table2[[#This Row],[50D EMA]]</f>
        <v>-3.7559535227034244E-2</v>
      </c>
      <c r="U308" s="1">
        <f>(Table2[[#This Row],[Close Price]]-Table2[[#This Row],[200D EMA]])/Table2[[#This Row],[200D EMA]]</f>
        <v>4.2486654197384469E-2</v>
      </c>
      <c r="V308">
        <v>0.28592687244062798</v>
      </c>
      <c r="W308">
        <v>1071</v>
      </c>
      <c r="X308">
        <v>1091</v>
      </c>
      <c r="Y308">
        <v>1028.55</v>
      </c>
      <c r="Z308">
        <v>1091</v>
      </c>
      <c r="AA308">
        <v>1017.05</v>
      </c>
      <c r="AB308">
        <v>1201.95</v>
      </c>
      <c r="AC308" s="1">
        <f>(Table2[[#This Row],[Close Price]]/Table2[[#This Row],[Day Low]])-1</f>
        <v>1.4659197012138137E-2</v>
      </c>
      <c r="AD308" s="1">
        <f>(Table2[[#This Row],[Day High]]/Table2[[#This Row],[Close Price]])-1</f>
        <v>3.9569338363854012E-3</v>
      </c>
      <c r="AE308" s="1">
        <f>(Table2[[#This Row],[Close Price]]/Table2[[#This Row],[Current Week Low]])-1</f>
        <v>5.6535900053473531E-2</v>
      </c>
      <c r="AF308" s="1">
        <f>(Table2[[#This Row],[Current Week High]]/Table2[[#This Row],[Close Price]])-1</f>
        <v>3.9569338363854012E-3</v>
      </c>
      <c r="AG308" s="1">
        <f>(Table2[[#This Row],[Close Price]]/Table2[[#This Row],[Current Month Low]])-1</f>
        <v>6.8482375497763259E-2</v>
      </c>
      <c r="AH308" s="1">
        <f>(Table2[[#This Row],[Current Month High]]/Table2[[#This Row],[Close Price]])-1</f>
        <v>0.10605502898684094</v>
      </c>
      <c r="AI308">
        <v>27.2936412993466</v>
      </c>
      <c r="AJ308">
        <v>39.921457542007303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-0.03</v>
      </c>
      <c r="AM308" t="s">
        <v>3169</v>
      </c>
      <c r="AN308">
        <v>-5.35</v>
      </c>
      <c r="AO308" t="s">
        <v>3169</v>
      </c>
      <c r="AP308">
        <v>2.0287619629662999E-2</v>
      </c>
      <c r="AQ308">
        <f>(Table2[[#This Row],[Sharpe Ratio]]-AVERAGE(Table2[Sharpe Ratio]))/_xlfn.STDEV.P(Table2[Sharpe Ratio])</f>
        <v>-0.44047994497770626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408</v>
      </c>
      <c r="AT308">
        <f>_xlfn.RANK.AVG(Table2[[#This Row],[6M Return vs Nifty Z-Score]],Table2[6M Return vs Nifty Z-Score])</f>
        <v>110</v>
      </c>
      <c r="AU308">
        <f>_xlfn.RANK.AVG(Table2[[#This Row],[Sharpe Ratio Z-Score]],Table2[Sharpe Ratio Z-Score])</f>
        <v>458</v>
      </c>
      <c r="AV308">
        <f>(Table2[[#This Row],[Rank 1Y]]+Table2[[#This Row],[Rank 6M]]+Table2[[#This Row],[Rank Sharpe]])/3</f>
        <v>325.33333333333331</v>
      </c>
    </row>
    <row r="309" spans="1:48" hidden="1" x14ac:dyDescent="0.3">
      <c r="A309" t="s">
        <v>608</v>
      </c>
      <c r="B309" t="s">
        <v>609</v>
      </c>
      <c r="C309" t="s">
        <v>3127</v>
      </c>
      <c r="D309" t="s">
        <v>248</v>
      </c>
      <c r="E309">
        <v>29911.233796429999</v>
      </c>
      <c r="F309">
        <v>1113.6500000000001</v>
      </c>
      <c r="G309">
        <v>-0.96156445315793304</v>
      </c>
      <c r="H309">
        <f>(Table2[[#This Row],[1Y Return vs Nifty]]-AVERAGE(Table2[1Y Return vs Nifty]))/_xlfn.STDEV.P(Table2[1Y Return vs Nifty])</f>
        <v>-0.28298180959564945</v>
      </c>
      <c r="I309">
        <v>4.7427386176672597</v>
      </c>
      <c r="J309">
        <f>(Table2[[#This Row],[1M Return vs Nifty]]-AVERAGE(Table2[1M Return vs Nifty]))/_xlfn.STDEV.P(Table2[1M Return vs Nifty])</f>
        <v>0.92051305630372648</v>
      </c>
      <c r="K309">
        <v>-16.002210055432201</v>
      </c>
      <c r="L309">
        <f>(Table2[[#This Row],[6M Return vs Nifty]]-AVERAGE(Table2[6M Return vs Nifty]))/_xlfn.STDEV.P(Table2[6M Return vs Nifty])</f>
        <v>-0.56754233555995215</v>
      </c>
      <c r="M309">
        <v>-2.0000435503976099</v>
      </c>
      <c r="N309">
        <f>(Table2[[#This Row],[1W Return vs Nifty]]-AVERAGE(Table2[1W Return vs Nifty]))/_xlfn.STDEV.P(Table2[1W Return vs Nifty])</f>
        <v>0.16452174130824648</v>
      </c>
      <c r="O309">
        <v>1074.07</v>
      </c>
      <c r="P309">
        <v>1080.4106048491001</v>
      </c>
      <c r="Q309">
        <v>1108.7797375616501</v>
      </c>
      <c r="R309">
        <v>63.888419660341398</v>
      </c>
      <c r="S309" s="1">
        <f>(Table2[[#This Row],[Close Price]]-Table2[[#This Row],[20D EMA]])/Table2[[#This Row],[20D EMA]]</f>
        <v>3.6850484605286581E-2</v>
      </c>
      <c r="T309" s="1">
        <f>(Table2[[#This Row],[Close Price]]-Table2[[#This Row],[50D EMA]])/Table2[[#This Row],[50D EMA]]</f>
        <v>3.07655209988822E-2</v>
      </c>
      <c r="U309" s="1">
        <f>(Table2[[#This Row],[Close Price]]-Table2[[#This Row],[200D EMA]])/Table2[[#This Row],[200D EMA]]</f>
        <v>4.3924525975378289E-3</v>
      </c>
      <c r="V309">
        <v>0.40060721689628398</v>
      </c>
      <c r="W309">
        <v>1065.8499999999999</v>
      </c>
      <c r="X309">
        <v>1130</v>
      </c>
      <c r="Y309">
        <v>1053.95</v>
      </c>
      <c r="Z309">
        <v>1130</v>
      </c>
      <c r="AA309">
        <v>1016.6</v>
      </c>
      <c r="AB309">
        <v>1130</v>
      </c>
      <c r="AC309" s="1">
        <f>(Table2[[#This Row],[Close Price]]/Table2[[#This Row],[Day Low]])-1</f>
        <v>4.4846835858704415E-2</v>
      </c>
      <c r="AD309" s="1">
        <f>(Table2[[#This Row],[Day High]]/Table2[[#This Row],[Close Price]])-1</f>
        <v>1.4681452880168644E-2</v>
      </c>
      <c r="AE309" s="1">
        <f>(Table2[[#This Row],[Close Price]]/Table2[[#This Row],[Current Week Low]])-1</f>
        <v>5.6644053323212651E-2</v>
      </c>
      <c r="AF309" s="1">
        <f>(Table2[[#This Row],[Current Week High]]/Table2[[#This Row],[Close Price]])-1</f>
        <v>1.4681452880168644E-2</v>
      </c>
      <c r="AG309" s="1">
        <f>(Table2[[#This Row],[Close Price]]/Table2[[#This Row],[Current Month Low]])-1</f>
        <v>9.546527641156799E-2</v>
      </c>
      <c r="AH309" s="1">
        <f>(Table2[[#This Row],[Current Month High]]/Table2[[#This Row],[Close Price]])-1</f>
        <v>1.4681452880168644E-2</v>
      </c>
      <c r="AI309">
        <v>35.940376240290902</v>
      </c>
      <c r="AJ309">
        <v>25.277012205410799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0</v>
      </c>
      <c r="AM309" t="s">
        <v>3168</v>
      </c>
      <c r="AN309">
        <v>4.34</v>
      </c>
      <c r="AO309" t="s">
        <v>3170</v>
      </c>
      <c r="AP309">
        <v>0.17130125779311201</v>
      </c>
      <c r="AQ309">
        <f>(Table2[[#This Row],[Sharpe Ratio]]-AVERAGE(Table2[Sharpe Ratio]))/_xlfn.STDEV.P(Table2[Sharpe Ratio])</f>
        <v>1.3229891416331028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402</v>
      </c>
      <c r="AT309">
        <f>_xlfn.RANK.AVG(Table2[[#This Row],[6M Return vs Nifty Z-Score]],Table2[6M Return vs Nifty Z-Score])</f>
        <v>514</v>
      </c>
      <c r="AU309">
        <f>_xlfn.RANK.AVG(Table2[[#This Row],[Sharpe Ratio Z-Score]],Table2[Sharpe Ratio Z-Score])</f>
        <v>64</v>
      </c>
      <c r="AV309">
        <f>(Table2[[#This Row],[Rank 1Y]]+Table2[[#This Row],[Rank 6M]]+Table2[[#This Row],[Rank Sharpe]])/3</f>
        <v>326.66666666666669</v>
      </c>
    </row>
    <row r="310" spans="1:48" hidden="1" x14ac:dyDescent="0.3">
      <c r="A310" t="s">
        <v>328</v>
      </c>
      <c r="B310" t="s">
        <v>329</v>
      </c>
      <c r="C310" t="s">
        <v>3123</v>
      </c>
      <c r="D310" t="s">
        <v>54</v>
      </c>
      <c r="E310">
        <v>77376.143031885003</v>
      </c>
      <c r="F310">
        <v>1927.35</v>
      </c>
      <c r="G310">
        <v>21.537030274859799</v>
      </c>
      <c r="H310">
        <f>(Table2[[#This Row],[1Y Return vs Nifty]]-AVERAGE(Table2[1Y Return vs Nifty]))/_xlfn.STDEV.P(Table2[1Y Return vs Nifty])</f>
        <v>0.16701665487974973</v>
      </c>
      <c r="I310">
        <v>0.35701985956316701</v>
      </c>
      <c r="J310">
        <f>(Table2[[#This Row],[1M Return vs Nifty]]-AVERAGE(Table2[1M Return vs Nifty]))/_xlfn.STDEV.P(Table2[1M Return vs Nifty])</f>
        <v>0.48711568549385564</v>
      </c>
      <c r="K310">
        <v>7.0380060450447504</v>
      </c>
      <c r="L310">
        <f>(Table2[[#This Row],[6M Return vs Nifty]]-AVERAGE(Table2[6M Return vs Nifty]))/_xlfn.STDEV.P(Table2[6M Return vs Nifty])</f>
        <v>0.20181886259198398</v>
      </c>
      <c r="M310">
        <v>-0.67250230781443598</v>
      </c>
      <c r="N310">
        <f>(Table2[[#This Row],[1W Return vs Nifty]]-AVERAGE(Table2[1W Return vs Nifty]))/_xlfn.STDEV.P(Table2[1W Return vs Nifty])</f>
        <v>0.48594565055172206</v>
      </c>
      <c r="O310">
        <v>1881.92</v>
      </c>
      <c r="P310">
        <v>1903.70764647387</v>
      </c>
      <c r="Q310">
        <v>1756.5399111009001</v>
      </c>
      <c r="R310">
        <v>65.732008661545805</v>
      </c>
      <c r="S310" s="1">
        <f>(Table2[[#This Row],[Close Price]]-Table2[[#This Row],[20D EMA]])/Table2[[#This Row],[20D EMA]]</f>
        <v>2.4140239755143594E-2</v>
      </c>
      <c r="T310" s="1">
        <f>(Table2[[#This Row],[Close Price]]-Table2[[#This Row],[50D EMA]])/Table2[[#This Row],[50D EMA]]</f>
        <v>1.2419109399450753E-2</v>
      </c>
      <c r="U310" s="1">
        <f>(Table2[[#This Row],[Close Price]]-Table2[[#This Row],[200D EMA]])/Table2[[#This Row],[200D EMA]]</f>
        <v>9.7242361428637097E-2</v>
      </c>
      <c r="V310">
        <v>1.4108187080842201</v>
      </c>
      <c r="W310">
        <v>1902.95</v>
      </c>
      <c r="X310">
        <v>1934</v>
      </c>
      <c r="Y310">
        <v>1846.05</v>
      </c>
      <c r="Z310">
        <v>1934</v>
      </c>
      <c r="AA310">
        <v>1756.05</v>
      </c>
      <c r="AB310">
        <v>1962.45</v>
      </c>
      <c r="AC310" s="1">
        <f>(Table2[[#This Row],[Close Price]]/Table2[[#This Row],[Day Low]])-1</f>
        <v>1.282219711500554E-2</v>
      </c>
      <c r="AD310" s="1">
        <f>(Table2[[#This Row],[Day High]]/Table2[[#This Row],[Close Price]])-1</f>
        <v>3.4503333592756924E-3</v>
      </c>
      <c r="AE310" s="1">
        <f>(Table2[[#This Row],[Close Price]]/Table2[[#This Row],[Current Week Low]])-1</f>
        <v>4.4039977248720108E-2</v>
      </c>
      <c r="AF310" s="1">
        <f>(Table2[[#This Row],[Current Week High]]/Table2[[#This Row],[Close Price]])-1</f>
        <v>3.4503333592756924E-3</v>
      </c>
      <c r="AG310" s="1">
        <f>(Table2[[#This Row],[Close Price]]/Table2[[#This Row],[Current Month Low]])-1</f>
        <v>9.7548475271205248E-2</v>
      </c>
      <c r="AH310" s="1">
        <f>(Table2[[#This Row],[Current Month High]]/Table2[[#This Row],[Close Price]])-1</f>
        <v>1.8211533971515426E-2</v>
      </c>
      <c r="AI310">
        <v>7.85534542247128</v>
      </c>
      <c r="AJ310">
        <v>52.733972581028503</v>
      </c>
      <c r="AK310" t="str">
        <f>IF(AND(Table2[[#This Row],[20D EMA]]&gt;Table2[[#This Row],[50D EMA]],Table2[[#This Row],[50D EMA]]&gt;Table2[[#This Row],[200D EMA]]),"Uptrend","Downtrend/NoTrend")</f>
        <v>Downtrend/NoTrend</v>
      </c>
      <c r="AL310">
        <v>-0.01</v>
      </c>
      <c r="AM310" t="s">
        <v>3169</v>
      </c>
      <c r="AN310">
        <v>1.38</v>
      </c>
      <c r="AO310" t="s">
        <v>3170</v>
      </c>
      <c r="AP310">
        <v>1.1215406250489E-2</v>
      </c>
      <c r="AQ310">
        <f>(Table2[[#This Row],[Sharpe Ratio]]-AVERAGE(Table2[Sharpe Ratio]))/_xlfn.STDEV.P(Table2[Sharpe Ratio])</f>
        <v>-0.54642115688331139</v>
      </c>
      <c r="AR3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0">
        <f>_xlfn.RANK.AVG(Table2[[#This Row],[1Y Return vs Nifty Z-Score]],Table2[1Y Return vs Nifty Z-Score])</f>
        <v>254</v>
      </c>
      <c r="AT310">
        <f>_xlfn.RANK.AVG(Table2[[#This Row],[6M Return vs Nifty Z-Score]],Table2[6M Return vs Nifty Z-Score])</f>
        <v>244</v>
      </c>
      <c r="AU310">
        <f>_xlfn.RANK.AVG(Table2[[#This Row],[Sharpe Ratio Z-Score]],Table2[Sharpe Ratio Z-Score])</f>
        <v>483</v>
      </c>
      <c r="AV310">
        <f>(Table2[[#This Row],[Rank 1Y]]+Table2[[#This Row],[Rank 6M]]+Table2[[#This Row],[Rank Sharpe]])/3</f>
        <v>327</v>
      </c>
    </row>
    <row r="311" spans="1:48" hidden="1" x14ac:dyDescent="0.3">
      <c r="A311" t="s">
        <v>1549</v>
      </c>
      <c r="B311" t="s">
        <v>1550</v>
      </c>
      <c r="C311" t="s">
        <v>3137</v>
      </c>
      <c r="D311" t="s">
        <v>414</v>
      </c>
      <c r="E311">
        <v>6190.9171131499998</v>
      </c>
      <c r="F311">
        <v>318.35000000000002</v>
      </c>
      <c r="G311">
        <v>17.982714360520799</v>
      </c>
      <c r="H311">
        <f>(Table2[[#This Row],[1Y Return vs Nifty]]-AVERAGE(Table2[1Y Return vs Nifty]))/_xlfn.STDEV.P(Table2[1Y Return vs Nifty])</f>
        <v>9.5926139092057924E-2</v>
      </c>
      <c r="I311">
        <v>-8.6765440574908403</v>
      </c>
      <c r="J311">
        <f>(Table2[[#This Row],[1M Return vs Nifty]]-AVERAGE(Table2[1M Return vs Nifty]))/_xlfn.STDEV.P(Table2[1M Return vs Nifty])</f>
        <v>-0.4055824254964161</v>
      </c>
      <c r="K311">
        <v>12.573135719320399</v>
      </c>
      <c r="L311">
        <f>(Table2[[#This Row],[6M Return vs Nifty]]-AVERAGE(Table2[6M Return vs Nifty]))/_xlfn.STDEV.P(Table2[6M Return vs Nifty])</f>
        <v>0.3866484657326808</v>
      </c>
      <c r="M311">
        <v>-3.4887211811184602</v>
      </c>
      <c r="N311">
        <f>(Table2[[#This Row],[1W Return vs Nifty]]-AVERAGE(Table2[1W Return vs Nifty]))/_xlfn.STDEV.P(Table2[1W Return vs Nifty])</f>
        <v>-0.19591646454254594</v>
      </c>
      <c r="O311">
        <v>321.26</v>
      </c>
      <c r="P311">
        <v>326.26593888140098</v>
      </c>
      <c r="Q311">
        <v>304.80104229628199</v>
      </c>
      <c r="R311">
        <v>49.886833247857801</v>
      </c>
      <c r="S311" s="1">
        <f>(Table2[[#This Row],[Close Price]]-Table2[[#This Row],[20D EMA]])/Table2[[#This Row],[20D EMA]]</f>
        <v>-9.0580837950568639E-3</v>
      </c>
      <c r="T311" s="1">
        <f>(Table2[[#This Row],[Close Price]]-Table2[[#This Row],[50D EMA]])/Table2[[#This Row],[50D EMA]]</f>
        <v>-2.4262228869310315E-2</v>
      </c>
      <c r="U311" s="1">
        <f>(Table2[[#This Row],[Close Price]]-Table2[[#This Row],[200D EMA]])/Table2[[#This Row],[200D EMA]]</f>
        <v>4.4451808962476448E-2</v>
      </c>
      <c r="V311">
        <v>0.46428594522865801</v>
      </c>
      <c r="W311">
        <v>304.3</v>
      </c>
      <c r="X311">
        <v>319.95</v>
      </c>
      <c r="Y311">
        <v>292</v>
      </c>
      <c r="Z311">
        <v>319.95</v>
      </c>
      <c r="AA311">
        <v>292</v>
      </c>
      <c r="AB311">
        <v>349.65</v>
      </c>
      <c r="AC311" s="1">
        <f>(Table2[[#This Row],[Close Price]]/Table2[[#This Row],[Day Low]])-1</f>
        <v>4.6171541242195246E-2</v>
      </c>
      <c r="AD311" s="1">
        <f>(Table2[[#This Row],[Day High]]/Table2[[#This Row],[Close Price]])-1</f>
        <v>5.0259148735667392E-3</v>
      </c>
      <c r="AE311" s="1">
        <f>(Table2[[#This Row],[Close Price]]/Table2[[#This Row],[Current Week Low]])-1</f>
        <v>9.0239726027397271E-2</v>
      </c>
      <c r="AF311" s="1">
        <f>(Table2[[#This Row],[Current Week High]]/Table2[[#This Row],[Close Price]])-1</f>
        <v>5.0259148735667392E-3</v>
      </c>
      <c r="AG311" s="1">
        <f>(Table2[[#This Row],[Close Price]]/Table2[[#This Row],[Current Month Low]])-1</f>
        <v>9.0239726027397271E-2</v>
      </c>
      <c r="AH311" s="1">
        <f>(Table2[[#This Row],[Current Month High]]/Table2[[#This Row],[Close Price]])-1</f>
        <v>9.8319459714151014E-2</v>
      </c>
      <c r="AI311">
        <v>18.9571226637348</v>
      </c>
      <c r="AJ311">
        <v>41.363232682060399</v>
      </c>
      <c r="AK311" t="str">
        <f>IF(AND(Table2[[#This Row],[20D EMA]]&gt;Table2[[#This Row],[50D EMA]],Table2[[#This Row],[50D EMA]]&gt;Table2[[#This Row],[200D EMA]]),"Uptrend","Downtrend/NoTrend")</f>
        <v>Downtrend/NoTrend</v>
      </c>
      <c r="AL311">
        <v>0.06</v>
      </c>
      <c r="AM311" t="s">
        <v>3170</v>
      </c>
      <c r="AN311">
        <v>-4.84</v>
      </c>
      <c r="AO311" t="s">
        <v>3169</v>
      </c>
      <c r="AP311">
        <v>6.7158610663140004E-3</v>
      </c>
      <c r="AQ311">
        <f>(Table2[[#This Row],[Sharpe Ratio]]-AVERAGE(Table2[Sharpe Ratio]))/_xlfn.STDEV.P(Table2[Sharpe Ratio])</f>
        <v>-0.59896481408275548</v>
      </c>
      <c r="AR3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1">
        <f>_xlfn.RANK.AVG(Table2[[#This Row],[1Y Return vs Nifty Z-Score]],Table2[1Y Return vs Nifty Z-Score])</f>
        <v>278</v>
      </c>
      <c r="AT311">
        <f>_xlfn.RANK.AVG(Table2[[#This Row],[6M Return vs Nifty Z-Score]],Table2[6M Return vs Nifty Z-Score])</f>
        <v>205</v>
      </c>
      <c r="AU311">
        <f>_xlfn.RANK.AVG(Table2[[#This Row],[Sharpe Ratio Z-Score]],Table2[Sharpe Ratio Z-Score])</f>
        <v>499</v>
      </c>
      <c r="AV311">
        <f>(Table2[[#This Row],[Rank 1Y]]+Table2[[#This Row],[Rank 6M]]+Table2[[#This Row],[Rank Sharpe]])/3</f>
        <v>327.33333333333331</v>
      </c>
    </row>
    <row r="312" spans="1:48" x14ac:dyDescent="0.3">
      <c r="A312" t="s">
        <v>550</v>
      </c>
      <c r="B312" t="s">
        <v>551</v>
      </c>
      <c r="C312" t="s">
        <v>3127</v>
      </c>
      <c r="D312" t="s">
        <v>161</v>
      </c>
      <c r="E312">
        <v>34875.128970849997</v>
      </c>
      <c r="F312">
        <v>869.3</v>
      </c>
      <c r="G312">
        <v>-1.22110612335807</v>
      </c>
      <c r="H312">
        <f>(Table2[[#This Row],[1Y Return vs Nifty]]-AVERAGE(Table2[1Y Return vs Nifty]))/_xlfn.STDEV.P(Table2[1Y Return vs Nifty])</f>
        <v>-0.28817294950769018</v>
      </c>
      <c r="I312">
        <v>2.1784216747249898</v>
      </c>
      <c r="J312">
        <f>(Table2[[#This Row],[1M Return vs Nifty]]-AVERAGE(Table2[1M Return vs Nifty]))/_xlfn.STDEV.P(Table2[1M Return vs Nifty])</f>
        <v>0.66710687996358653</v>
      </c>
      <c r="K312">
        <v>18.311341277054701</v>
      </c>
      <c r="L312">
        <f>(Table2[[#This Row],[6M Return vs Nifty]]-AVERAGE(Table2[6M Return vs Nifty]))/_xlfn.STDEV.P(Table2[6M Return vs Nifty])</f>
        <v>0.57825919906469903</v>
      </c>
      <c r="M312">
        <v>-3.2977432054984499</v>
      </c>
      <c r="N312">
        <f>(Table2[[#This Row],[1W Return vs Nifty]]-AVERAGE(Table2[1W Return vs Nifty]))/_xlfn.STDEV.P(Table2[1W Return vs Nifty])</f>
        <v>-0.14967693123528378</v>
      </c>
      <c r="O312">
        <v>869.01</v>
      </c>
      <c r="P312">
        <v>866.56769535922297</v>
      </c>
      <c r="Q312">
        <v>800.01193757172803</v>
      </c>
      <c r="R312">
        <v>51.525345177263603</v>
      </c>
      <c r="S312" s="1">
        <f>(Table2[[#This Row],[Close Price]]-Table2[[#This Row],[20D EMA]])/Table2[[#This Row],[20D EMA]]</f>
        <v>3.3371307579885571E-4</v>
      </c>
      <c r="T312" s="1">
        <f>(Table2[[#This Row],[Close Price]]-Table2[[#This Row],[50D EMA]])/Table2[[#This Row],[50D EMA]]</f>
        <v>3.1530192683265801E-3</v>
      </c>
      <c r="U312" s="1">
        <f>(Table2[[#This Row],[Close Price]]-Table2[[#This Row],[200D EMA]])/Table2[[#This Row],[200D EMA]]</f>
        <v>8.6608785662101007E-2</v>
      </c>
      <c r="V312">
        <v>0.40206509378565902</v>
      </c>
      <c r="W312">
        <v>846.5</v>
      </c>
      <c r="X312">
        <v>870.9</v>
      </c>
      <c r="Y312">
        <v>835.15</v>
      </c>
      <c r="Z312">
        <v>870.9</v>
      </c>
      <c r="AA312">
        <v>835.15</v>
      </c>
      <c r="AB312">
        <v>920</v>
      </c>
      <c r="AC312" s="1">
        <f>(Table2[[#This Row],[Close Price]]/Table2[[#This Row],[Day Low]])-1</f>
        <v>2.6934435912581156E-2</v>
      </c>
      <c r="AD312" s="1">
        <f>(Table2[[#This Row],[Day High]]/Table2[[#This Row],[Close Price]])-1</f>
        <v>1.8405613712182411E-3</v>
      </c>
      <c r="AE312" s="1">
        <f>(Table2[[#This Row],[Close Price]]/Table2[[#This Row],[Current Week Low]])-1</f>
        <v>4.0890857929713142E-2</v>
      </c>
      <c r="AF312" s="1">
        <f>(Table2[[#This Row],[Current Week High]]/Table2[[#This Row],[Close Price]])-1</f>
        <v>1.8405613712182411E-3</v>
      </c>
      <c r="AG312" s="1">
        <f>(Table2[[#This Row],[Close Price]]/Table2[[#This Row],[Current Month Low]])-1</f>
        <v>4.0890857929713142E-2</v>
      </c>
      <c r="AH312" s="1">
        <f>(Table2[[#This Row],[Current Month High]]/Table2[[#This Row],[Close Price]])-1</f>
        <v>5.8322788450477558E-2</v>
      </c>
      <c r="AI312">
        <v>8.7369147590014897</v>
      </c>
      <c r="AJ312">
        <v>43.059326915164903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0.05</v>
      </c>
      <c r="AM312" t="s">
        <v>3170</v>
      </c>
      <c r="AN312">
        <v>0.47</v>
      </c>
      <c r="AO312" t="s">
        <v>3170</v>
      </c>
      <c r="AP312">
        <v>3.1668755159588002E-2</v>
      </c>
      <c r="AQ312">
        <f>(Table2[[#This Row],[Sharpe Ratio]]-AVERAGE(Table2[Sharpe Ratio]))/_xlfn.STDEV.P(Table2[Sharpe Ratio])</f>
        <v>-0.30757618263123737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0.4999400156540742</v>
      </c>
      <c r="AS312">
        <f>_xlfn.RANK.AVG(Table2[[#This Row],[1Y Return vs Nifty Z-Score]],Table2[1Y Return vs Nifty Z-Score])</f>
        <v>404</v>
      </c>
      <c r="AT312">
        <f>_xlfn.RANK.AVG(Table2[[#This Row],[6M Return vs Nifty Z-Score]],Table2[6M Return vs Nifty Z-Score])</f>
        <v>158</v>
      </c>
      <c r="AU312">
        <f>_xlfn.RANK.AVG(Table2[[#This Row],[Sharpe Ratio Z-Score]],Table2[Sharpe Ratio Z-Score])</f>
        <v>422</v>
      </c>
      <c r="AV312">
        <f>(Table2[[#This Row],[Rank 1Y]]+Table2[[#This Row],[Rank 6M]]+Table2[[#This Row],[Rank Sharpe]])/3</f>
        <v>328</v>
      </c>
    </row>
    <row r="313" spans="1:48" x14ac:dyDescent="0.3">
      <c r="A313" t="s">
        <v>1580</v>
      </c>
      <c r="B313" t="s">
        <v>1581</v>
      </c>
      <c r="C313" t="s">
        <v>3127</v>
      </c>
      <c r="D313" t="s">
        <v>161</v>
      </c>
      <c r="E313">
        <v>5921.50336272</v>
      </c>
      <c r="F313">
        <v>653.4</v>
      </c>
      <c r="G313">
        <v>44.830052932690698</v>
      </c>
      <c r="H313">
        <f>(Table2[[#This Row],[1Y Return vs Nifty]]-AVERAGE(Table2[1Y Return vs Nifty]))/_xlfn.STDEV.P(Table2[1Y Return vs Nifty])</f>
        <v>0.63290461613812388</v>
      </c>
      <c r="I313">
        <v>3.45577370791051</v>
      </c>
      <c r="J313">
        <f>(Table2[[#This Row],[1M Return vs Nifty]]-AVERAGE(Table2[1M Return vs Nifty]))/_xlfn.STDEV.P(Table2[1M Return vs Nifty])</f>
        <v>0.79333499519744255</v>
      </c>
      <c r="K313">
        <v>1.5401116348608499</v>
      </c>
      <c r="L313">
        <f>(Table2[[#This Row],[6M Return vs Nifty]]-AVERAGE(Table2[6M Return vs Nifty]))/_xlfn.STDEV.P(Table2[6M Return vs Nifty])</f>
        <v>1.8232623110299755E-2</v>
      </c>
      <c r="M313">
        <v>-9.0120832590686106</v>
      </c>
      <c r="N313">
        <f>(Table2[[#This Row],[1W Return vs Nifty]]-AVERAGE(Table2[1W Return vs Nifty]))/_xlfn.STDEV.P(Table2[1W Return vs Nifty])</f>
        <v>-1.5332313247629237</v>
      </c>
      <c r="O313">
        <v>641.09</v>
      </c>
      <c r="P313">
        <v>635.32467519758598</v>
      </c>
      <c r="Q313">
        <v>581.25358449332703</v>
      </c>
      <c r="R313">
        <v>54.608433745320497</v>
      </c>
      <c r="S313" s="1">
        <f>(Table2[[#This Row],[Close Price]]-Table2[[#This Row],[20D EMA]])/Table2[[#This Row],[20D EMA]]</f>
        <v>1.920167215211584E-2</v>
      </c>
      <c r="T313" s="1">
        <f>(Table2[[#This Row],[Close Price]]-Table2[[#This Row],[50D EMA]])/Table2[[#This Row],[50D EMA]]</f>
        <v>2.8450531685696886E-2</v>
      </c>
      <c r="U313" s="1">
        <f>(Table2[[#This Row],[Close Price]]-Table2[[#This Row],[200D EMA]])/Table2[[#This Row],[200D EMA]]</f>
        <v>0.12412209994294017</v>
      </c>
      <c r="V313">
        <v>0.798697407057954</v>
      </c>
      <c r="W313">
        <v>618.70000000000005</v>
      </c>
      <c r="X313">
        <v>674.8</v>
      </c>
      <c r="Y313">
        <v>602.6</v>
      </c>
      <c r="Z313">
        <v>674.8</v>
      </c>
      <c r="AA313">
        <v>602.6</v>
      </c>
      <c r="AB313">
        <v>697.9</v>
      </c>
      <c r="AC313" s="1">
        <f>(Table2[[#This Row],[Close Price]]/Table2[[#This Row],[Day Low]])-1</f>
        <v>5.6085340229513392E-2</v>
      </c>
      <c r="AD313" s="1">
        <f>(Table2[[#This Row],[Day High]]/Table2[[#This Row],[Close Price]])-1</f>
        <v>3.275176002448732E-2</v>
      </c>
      <c r="AE313" s="1">
        <f>(Table2[[#This Row],[Close Price]]/Table2[[#This Row],[Current Week Low]])-1</f>
        <v>8.4301360769996503E-2</v>
      </c>
      <c r="AF313" s="1">
        <f>(Table2[[#This Row],[Current Week High]]/Table2[[#This Row],[Close Price]])-1</f>
        <v>3.275176002448732E-2</v>
      </c>
      <c r="AG313" s="1">
        <f>(Table2[[#This Row],[Close Price]]/Table2[[#This Row],[Current Month Low]])-1</f>
        <v>8.4301360769996503E-2</v>
      </c>
      <c r="AH313" s="1">
        <f>(Table2[[#This Row],[Current Month High]]/Table2[[#This Row],[Close Price]])-1</f>
        <v>6.8105295378022568E-2</v>
      </c>
      <c r="AI313">
        <v>10.4530149984695</v>
      </c>
      <c r="AJ313">
        <v>66.683673469387699</v>
      </c>
      <c r="AK313" t="str">
        <f>IF(AND(Table2[[#This Row],[20D EMA]]&gt;Table2[[#This Row],[50D EMA]],Table2[[#This Row],[50D EMA]]&gt;Table2[[#This Row],[200D EMA]]),"Uptrend","Downtrend/NoTrend")</f>
        <v>Uptrend</v>
      </c>
      <c r="AL313">
        <v>0.01</v>
      </c>
      <c r="AM313" t="s">
        <v>3170</v>
      </c>
      <c r="AN313">
        <v>0.46</v>
      </c>
      <c r="AO313" t="s">
        <v>3170</v>
      </c>
      <c r="AQ313">
        <f>(Table2[[#This Row],[Sharpe Ratio]]-AVERAGE(Table2[Sharpe Ratio]))/_xlfn.STDEV.P(Table2[Sharpe Ratio])</f>
        <v>-0.67738960752822819</v>
      </c>
      <c r="AR3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-0.76614869784528572</v>
      </c>
      <c r="AS313">
        <f>_xlfn.RANK.AVG(Table2[[#This Row],[1Y Return vs Nifty Z-Score]],Table2[1Y Return vs Nifty Z-Score])</f>
        <v>141</v>
      </c>
      <c r="AT313">
        <f>_xlfn.RANK.AVG(Table2[[#This Row],[6M Return vs Nifty Z-Score]],Table2[6M Return vs Nifty Z-Score])</f>
        <v>304</v>
      </c>
      <c r="AU313">
        <f>_xlfn.RANK.AVG(Table2[[#This Row],[Sharpe Ratio Z-Score]],Table2[Sharpe Ratio Z-Score])</f>
        <v>541</v>
      </c>
      <c r="AV313">
        <f>(Table2[[#This Row],[Rank 1Y]]+Table2[[#This Row],[Rank 6M]]+Table2[[#This Row],[Rank Sharpe]])/3</f>
        <v>328.66666666666669</v>
      </c>
    </row>
    <row r="314" spans="1:48" hidden="1" x14ac:dyDescent="0.3">
      <c r="A314" t="s">
        <v>2066</v>
      </c>
      <c r="B314" t="s">
        <v>2067</v>
      </c>
      <c r="C314" t="s">
        <v>3137</v>
      </c>
      <c r="D314" t="s">
        <v>280</v>
      </c>
      <c r="E314">
        <v>3014.9202429000002</v>
      </c>
      <c r="F314">
        <v>121.15</v>
      </c>
      <c r="G314">
        <v>4.5481714187458797</v>
      </c>
      <c r="H314">
        <f>(Table2[[#This Row],[1Y Return vs Nifty]]-AVERAGE(Table2[1Y Return vs Nifty]))/_xlfn.STDEV.P(Table2[1Y Return vs Nifty])</f>
        <v>-0.17278058538611463</v>
      </c>
      <c r="I314">
        <v>-14.510297880987901</v>
      </c>
      <c r="J314">
        <f>(Table2[[#This Row],[1M Return vs Nifty]]-AVERAGE(Table2[1M Return vs Nifty]))/_xlfn.STDEV.P(Table2[1M Return vs Nifty])</f>
        <v>-0.98207483381231864</v>
      </c>
      <c r="K314">
        <v>18.144028301965101</v>
      </c>
      <c r="L314">
        <f>(Table2[[#This Row],[6M Return vs Nifty]]-AVERAGE(Table2[6M Return vs Nifty]))/_xlfn.STDEV.P(Table2[6M Return vs Nifty])</f>
        <v>0.57267226748298372</v>
      </c>
      <c r="M314">
        <v>-2.5590072826184902</v>
      </c>
      <c r="N314">
        <f>(Table2[[#This Row],[1W Return vs Nifty]]-AVERAGE(Table2[1W Return vs Nifty]))/_xlfn.STDEV.P(Table2[1W Return vs Nifty])</f>
        <v>2.9185600951385088E-2</v>
      </c>
      <c r="O314">
        <v>129.32</v>
      </c>
      <c r="P314">
        <v>138.247653105974</v>
      </c>
      <c r="Q314">
        <v>128.24679566788501</v>
      </c>
      <c r="R314">
        <v>35.2595663463268</v>
      </c>
      <c r="S314" s="1">
        <f>(Table2[[#This Row],[Close Price]]-Table2[[#This Row],[20D EMA]])/Table2[[#This Row],[20D EMA]]</f>
        <v>-6.3176616145994333E-2</v>
      </c>
      <c r="T314" s="1">
        <f>(Table2[[#This Row],[Close Price]]-Table2[[#This Row],[50D EMA]])/Table2[[#This Row],[50D EMA]]</f>
        <v>-0.12367409299069802</v>
      </c>
      <c r="U314" s="1">
        <f>(Table2[[#This Row],[Close Price]]-Table2[[#This Row],[200D EMA]])/Table2[[#This Row],[200D EMA]]</f>
        <v>-5.5337021333954094E-2</v>
      </c>
      <c r="V314">
        <v>0.40196449980440102</v>
      </c>
      <c r="W314">
        <v>119.17</v>
      </c>
      <c r="X314">
        <v>121.95</v>
      </c>
      <c r="Y314">
        <v>116.46</v>
      </c>
      <c r="Z314">
        <v>125.63</v>
      </c>
      <c r="AA314">
        <v>116.46</v>
      </c>
      <c r="AB314">
        <v>141</v>
      </c>
      <c r="AC314" s="1">
        <f>(Table2[[#This Row],[Close Price]]/Table2[[#This Row],[Day Low]])-1</f>
        <v>1.6614919862381505E-2</v>
      </c>
      <c r="AD314" s="1">
        <f>(Table2[[#This Row],[Day High]]/Table2[[#This Row],[Close Price]])-1</f>
        <v>6.6033842344201954E-3</v>
      </c>
      <c r="AE314" s="1">
        <f>(Table2[[#This Row],[Close Price]]/Table2[[#This Row],[Current Week Low]])-1</f>
        <v>4.0271337798385876E-2</v>
      </c>
      <c r="AF314" s="1">
        <f>(Table2[[#This Row],[Current Week High]]/Table2[[#This Row],[Close Price]])-1</f>
        <v>3.6978951712752783E-2</v>
      </c>
      <c r="AG314" s="1">
        <f>(Table2[[#This Row],[Close Price]]/Table2[[#This Row],[Current Month Low]])-1</f>
        <v>4.0271337798385876E-2</v>
      </c>
      <c r="AH314" s="1">
        <f>(Table2[[#This Row],[Current Month High]]/Table2[[#This Row],[Close Price]])-1</f>
        <v>0.16384647131654972</v>
      </c>
      <c r="AI314">
        <v>46.0998761865456</v>
      </c>
      <c r="AJ314">
        <v>48.468137254901897</v>
      </c>
      <c r="AK314" t="str">
        <f>IF(AND(Table2[[#This Row],[20D EMA]]&gt;Table2[[#This Row],[50D EMA]],Table2[[#This Row],[50D EMA]]&gt;Table2[[#This Row],[200D EMA]]),"Uptrend","Downtrend/NoTrend")</f>
        <v>Downtrend/NoTrend</v>
      </c>
      <c r="AL314">
        <v>-0.17</v>
      </c>
      <c r="AM314" t="s">
        <v>3169</v>
      </c>
      <c r="AN314">
        <v>-8.25</v>
      </c>
      <c r="AO314" t="s">
        <v>3169</v>
      </c>
      <c r="AP314">
        <v>1.5070146022235E-2</v>
      </c>
      <c r="AQ314">
        <f>(Table2[[#This Row],[Sharpe Ratio]]-AVERAGE(Table2[Sharpe Ratio]))/_xlfn.STDEV.P(Table2[Sharpe Ratio])</f>
        <v>-0.50140724617250665</v>
      </c>
      <c r="AR3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4">
        <f>_xlfn.RANK.AVG(Table2[[#This Row],[1Y Return vs Nifty Z-Score]],Table2[1Y Return vs Nifty Z-Score])</f>
        <v>358</v>
      </c>
      <c r="AT314">
        <f>_xlfn.RANK.AVG(Table2[[#This Row],[6M Return vs Nifty Z-Score]],Table2[6M Return vs Nifty Z-Score])</f>
        <v>160</v>
      </c>
      <c r="AU314">
        <f>_xlfn.RANK.AVG(Table2[[#This Row],[Sharpe Ratio Z-Score]],Table2[Sharpe Ratio Z-Score])</f>
        <v>470</v>
      </c>
      <c r="AV314">
        <f>(Table2[[#This Row],[Rank 1Y]]+Table2[[#This Row],[Rank 6M]]+Table2[[#This Row],[Rank Sharpe]])/3</f>
        <v>329.33333333333331</v>
      </c>
    </row>
    <row r="315" spans="1:48" hidden="1" x14ac:dyDescent="0.3">
      <c r="A315" t="s">
        <v>1232</v>
      </c>
      <c r="B315" t="s">
        <v>1233</v>
      </c>
      <c r="C315" t="s">
        <v>3135</v>
      </c>
      <c r="D315" t="s">
        <v>889</v>
      </c>
      <c r="E315">
        <v>9212.9801589199997</v>
      </c>
      <c r="F315">
        <v>197.9</v>
      </c>
      <c r="G315">
        <v>6.8777743770142301</v>
      </c>
      <c r="H315">
        <f>(Table2[[#This Row],[1Y Return vs Nifty]]-AVERAGE(Table2[1Y Return vs Nifty]))/_xlfn.STDEV.P(Table2[1Y Return vs Nifty])</f>
        <v>-0.12618577505546652</v>
      </c>
      <c r="I315">
        <v>5.8411889258156497</v>
      </c>
      <c r="J315">
        <f>(Table2[[#This Row],[1M Return vs Nifty]]-AVERAGE(Table2[1M Return vs Nifty]))/_xlfn.STDEV.P(Table2[1M Return vs Nifty])</f>
        <v>1.0290620768347656</v>
      </c>
      <c r="K315">
        <v>-14.280139756814</v>
      </c>
      <c r="L315">
        <f>(Table2[[#This Row],[6M Return vs Nifty]]-AVERAGE(Table2[6M Return vs Nifty]))/_xlfn.STDEV.P(Table2[6M Return vs Nifty])</f>
        <v>-0.51003879208323388</v>
      </c>
      <c r="M315">
        <v>-2.2854659441352001</v>
      </c>
      <c r="N315">
        <f>(Table2[[#This Row],[1W Return vs Nifty]]-AVERAGE(Table2[1W Return vs Nifty]))/_xlfn.STDEV.P(Table2[1W Return vs Nifty])</f>
        <v>9.5415352265106154E-2</v>
      </c>
      <c r="O315">
        <v>195.9</v>
      </c>
      <c r="P315">
        <v>199.246108381173</v>
      </c>
      <c r="Q315">
        <v>194.37118789735899</v>
      </c>
      <c r="R315">
        <v>52.861968646451501</v>
      </c>
      <c r="S315" s="1">
        <f>(Table2[[#This Row],[Close Price]]-Table2[[#This Row],[20D EMA]])/Table2[[#This Row],[20D EMA]]</f>
        <v>1.0209290454313425E-2</v>
      </c>
      <c r="T315" s="1">
        <f>(Table2[[#This Row],[Close Price]]-Table2[[#This Row],[50D EMA]])/Table2[[#This Row],[50D EMA]]</f>
        <v>-6.7560083963988313E-3</v>
      </c>
      <c r="U315" s="1">
        <f>(Table2[[#This Row],[Close Price]]-Table2[[#This Row],[200D EMA]])/Table2[[#This Row],[200D EMA]]</f>
        <v>1.8155016393193325E-2</v>
      </c>
      <c r="V315">
        <v>1.0219817400955999</v>
      </c>
      <c r="W315">
        <v>195.25</v>
      </c>
      <c r="X315">
        <v>200</v>
      </c>
      <c r="Y315">
        <v>195.25</v>
      </c>
      <c r="Z315">
        <v>207.5</v>
      </c>
      <c r="AA315">
        <v>186.1</v>
      </c>
      <c r="AB315">
        <v>207.5</v>
      </c>
      <c r="AC315" s="1">
        <f>(Table2[[#This Row],[Close Price]]/Table2[[#This Row],[Day Low]])-1</f>
        <v>1.3572343149808042E-2</v>
      </c>
      <c r="AD315" s="1">
        <f>(Table2[[#This Row],[Day High]]/Table2[[#This Row],[Close Price]])-1</f>
        <v>1.0611419909045017E-2</v>
      </c>
      <c r="AE315" s="1">
        <f>(Table2[[#This Row],[Close Price]]/Table2[[#This Row],[Current Week Low]])-1</f>
        <v>1.3572343149808042E-2</v>
      </c>
      <c r="AF315" s="1">
        <f>(Table2[[#This Row],[Current Week High]]/Table2[[#This Row],[Close Price]])-1</f>
        <v>4.8509348155634235E-2</v>
      </c>
      <c r="AG315" s="1">
        <f>(Table2[[#This Row],[Close Price]]/Table2[[#This Row],[Current Month Low]])-1</f>
        <v>6.3406770553465996E-2</v>
      </c>
      <c r="AH315" s="1">
        <f>(Table2[[#This Row],[Current Month High]]/Table2[[#This Row],[Close Price]])-1</f>
        <v>4.8509348155634235E-2</v>
      </c>
      <c r="AI315">
        <v>33.4007074279939</v>
      </c>
      <c r="AJ315">
        <v>46.919079435783203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-0.08</v>
      </c>
      <c r="AM315" t="s">
        <v>3169</v>
      </c>
      <c r="AN315">
        <v>3.44</v>
      </c>
      <c r="AO315" t="s">
        <v>3170</v>
      </c>
      <c r="AP315">
        <v>0.12360582053536801</v>
      </c>
      <c r="AQ315">
        <f>(Table2[[#This Row],[Sharpe Ratio]]-AVERAGE(Table2[Sharpe Ratio]))/_xlfn.STDEV.P(Table2[Sharpe Ratio])</f>
        <v>0.766023358944115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339</v>
      </c>
      <c r="AT315">
        <f>_xlfn.RANK.AVG(Table2[[#This Row],[6M Return vs Nifty Z-Score]],Table2[6M Return vs Nifty Z-Score])</f>
        <v>497</v>
      </c>
      <c r="AU315">
        <f>_xlfn.RANK.AVG(Table2[[#This Row],[Sharpe Ratio Z-Score]],Table2[Sharpe Ratio Z-Score])</f>
        <v>153</v>
      </c>
      <c r="AV315">
        <f>(Table2[[#This Row],[Rank 1Y]]+Table2[[#This Row],[Rank 6M]]+Table2[[#This Row],[Rank Sharpe]])/3</f>
        <v>329.66666666666669</v>
      </c>
    </row>
    <row r="316" spans="1:48" hidden="1" x14ac:dyDescent="0.3">
      <c r="A316" t="s">
        <v>255</v>
      </c>
      <c r="B316" t="s">
        <v>256</v>
      </c>
      <c r="C316" t="s">
        <v>3128</v>
      </c>
      <c r="D316" t="s">
        <v>88</v>
      </c>
      <c r="E316">
        <v>95881.775156709904</v>
      </c>
      <c r="F316">
        <v>4794.1000000000004</v>
      </c>
      <c r="G316">
        <v>19.769709646439999</v>
      </c>
      <c r="H316">
        <f>(Table2[[#This Row],[1Y Return vs Nifty]]-AVERAGE(Table2[1Y Return vs Nifty]))/_xlfn.STDEV.P(Table2[1Y Return vs Nifty])</f>
        <v>0.13166815517837849</v>
      </c>
      <c r="I316">
        <v>-6.8825896696038296</v>
      </c>
      <c r="J316">
        <f>(Table2[[#This Row],[1M Return vs Nifty]]-AVERAGE(Table2[1M Return vs Nifty]))/_xlfn.STDEV.P(Table2[1M Return vs Nifty])</f>
        <v>-0.22830358981494944</v>
      </c>
      <c r="K316">
        <v>-9.8348632446889006</v>
      </c>
      <c r="L316">
        <f>(Table2[[#This Row],[6M Return vs Nifty]]-AVERAGE(Table2[6M Return vs Nifty]))/_xlfn.STDEV.P(Table2[6M Return vs Nifty])</f>
        <v>-0.3616016746286615</v>
      </c>
      <c r="M316">
        <v>-1.3666904845933701</v>
      </c>
      <c r="N316">
        <f>(Table2[[#This Row],[1W Return vs Nifty]]-AVERAGE(Table2[1W Return vs Nifty]))/_xlfn.STDEV.P(Table2[1W Return vs Nifty])</f>
        <v>0.31786900601997503</v>
      </c>
      <c r="O316">
        <v>4869.17</v>
      </c>
      <c r="P316">
        <v>5129.1726953484704</v>
      </c>
      <c r="Q316">
        <v>4974.6438192309597</v>
      </c>
      <c r="R316">
        <v>49.319645797072397</v>
      </c>
      <c r="S316" s="1">
        <f>(Table2[[#This Row],[Close Price]]-Table2[[#This Row],[20D EMA]])/Table2[[#This Row],[20D EMA]]</f>
        <v>-1.5417412002456211E-2</v>
      </c>
      <c r="T316" s="1">
        <f>(Table2[[#This Row],[Close Price]]-Table2[[#This Row],[50D EMA]])/Table2[[#This Row],[50D EMA]]</f>
        <v>-6.5326850010790194E-2</v>
      </c>
      <c r="U316" s="1">
        <f>(Table2[[#This Row],[Close Price]]-Table2[[#This Row],[200D EMA]])/Table2[[#This Row],[200D EMA]]</f>
        <v>-3.6292813272985239E-2</v>
      </c>
      <c r="V316">
        <v>1.00970302756922</v>
      </c>
      <c r="W316">
        <v>4742</v>
      </c>
      <c r="X316">
        <v>4808.3999999999996</v>
      </c>
      <c r="Y316">
        <v>4714.1000000000004</v>
      </c>
      <c r="Z316">
        <v>4853.95</v>
      </c>
      <c r="AA316">
        <v>4467</v>
      </c>
      <c r="AB316">
        <v>5127.5</v>
      </c>
      <c r="AC316" s="1">
        <f>(Table2[[#This Row],[Close Price]]/Table2[[#This Row],[Day Low]])-1</f>
        <v>1.0986925347954424E-2</v>
      </c>
      <c r="AD316" s="1">
        <f>(Table2[[#This Row],[Day High]]/Table2[[#This Row],[Close Price]])-1</f>
        <v>2.9828330656429536E-3</v>
      </c>
      <c r="AE316" s="1">
        <f>(Table2[[#This Row],[Close Price]]/Table2[[#This Row],[Current Week Low]])-1</f>
        <v>1.697036549924702E-2</v>
      </c>
      <c r="AF316" s="1">
        <f>(Table2[[#This Row],[Current Week High]]/Table2[[#This Row],[Close Price]])-1</f>
        <v>1.2484095033478582E-2</v>
      </c>
      <c r="AG316" s="1">
        <f>(Table2[[#This Row],[Close Price]]/Table2[[#This Row],[Current Month Low]])-1</f>
        <v>7.3225878665771349E-2</v>
      </c>
      <c r="AH316" s="1">
        <f>(Table2[[#This Row],[Current Month High]]/Table2[[#This Row],[Close Price]])-1</f>
        <v>6.9543814271708859E-2</v>
      </c>
      <c r="AI316">
        <v>30.290356897019201</v>
      </c>
      <c r="AJ316">
        <v>42.308834006174301</v>
      </c>
      <c r="AK316" t="str">
        <f>IF(AND(Table2[[#This Row],[20D EMA]]&gt;Table2[[#This Row],[50D EMA]],Table2[[#This Row],[50D EMA]]&gt;Table2[[#This Row],[200D EMA]]),"Uptrend","Downtrend/NoTrend")</f>
        <v>Downtrend/NoTrend</v>
      </c>
      <c r="AL316">
        <v>-0.06</v>
      </c>
      <c r="AM316" t="s">
        <v>3169</v>
      </c>
      <c r="AN316">
        <v>-0.25</v>
      </c>
      <c r="AO316" t="s">
        <v>3169</v>
      </c>
      <c r="AP316">
        <v>7.9878082365916994E-2</v>
      </c>
      <c r="AQ316">
        <f>(Table2[[#This Row],[Sharpe Ratio]]-AVERAGE(Table2[Sharpe Ratio]))/_xlfn.STDEV.P(Table2[Sharpe Ratio])</f>
        <v>0.25539057486552763</v>
      </c>
      <c r="AR3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6">
        <f>_xlfn.RANK.AVG(Table2[[#This Row],[1Y Return vs Nifty Z-Score]],Table2[1Y Return vs Nifty Z-Score])</f>
        <v>268</v>
      </c>
      <c r="AT316">
        <f>_xlfn.RANK.AVG(Table2[[#This Row],[6M Return vs Nifty Z-Score]],Table2[6M Return vs Nifty Z-Score])</f>
        <v>444</v>
      </c>
      <c r="AU316">
        <f>_xlfn.RANK.AVG(Table2[[#This Row],[Sharpe Ratio Z-Score]],Table2[Sharpe Ratio Z-Score])</f>
        <v>279</v>
      </c>
      <c r="AV316">
        <f>(Table2[[#This Row],[Rank 1Y]]+Table2[[#This Row],[Rank 6M]]+Table2[[#This Row],[Rank Sharpe]])/3</f>
        <v>330.33333333333331</v>
      </c>
    </row>
    <row r="317" spans="1:48" hidden="1" x14ac:dyDescent="0.3">
      <c r="A317" t="s">
        <v>315</v>
      </c>
      <c r="B317" t="s">
        <v>316</v>
      </c>
      <c r="C317" t="s">
        <v>3136</v>
      </c>
      <c r="D317" t="s">
        <v>134</v>
      </c>
      <c r="E317">
        <v>79446.516330080005</v>
      </c>
      <c r="F317">
        <v>2857.15</v>
      </c>
      <c r="G317">
        <v>32.781994693656202</v>
      </c>
      <c r="H317">
        <f>(Table2[[#This Row],[1Y Return vs Nifty]]-AVERAGE(Table2[1Y Return vs Nifty]))/_xlfn.STDEV.P(Table2[1Y Return vs Nifty])</f>
        <v>0.39192922309616995</v>
      </c>
      <c r="I317">
        <v>-8.9575263267556</v>
      </c>
      <c r="J317">
        <f>(Table2[[#This Row],[1M Return vs Nifty]]-AVERAGE(Table2[1M Return vs Nifty]))/_xlfn.STDEV.P(Table2[1M Return vs Nifty])</f>
        <v>-0.43334913454918289</v>
      </c>
      <c r="K317">
        <v>-4.2377278090722799</v>
      </c>
      <c r="L317">
        <f>(Table2[[#This Row],[6M Return vs Nifty]]-AVERAGE(Table2[6M Return vs Nifty]))/_xlfn.STDEV.P(Table2[6M Return vs Nifty])</f>
        <v>-0.17470156890979541</v>
      </c>
      <c r="M317">
        <v>1.87605128247058</v>
      </c>
      <c r="N317">
        <f>(Table2[[#This Row],[1W Return vs Nifty]]-AVERAGE(Table2[1W Return vs Nifty]))/_xlfn.STDEV.P(Table2[1W Return vs Nifty])</f>
        <v>1.1030007232151853</v>
      </c>
      <c r="O317">
        <v>2783.77</v>
      </c>
      <c r="P317">
        <v>2881.3244448874102</v>
      </c>
      <c r="Q317">
        <v>2731.6427278546998</v>
      </c>
      <c r="R317">
        <v>63.933660213384996</v>
      </c>
      <c r="S317" s="1">
        <f>(Table2[[#This Row],[Close Price]]-Table2[[#This Row],[20D EMA]])/Table2[[#This Row],[20D EMA]]</f>
        <v>2.6359936345315926E-2</v>
      </c>
      <c r="T317" s="1">
        <f>(Table2[[#This Row],[Close Price]]-Table2[[#This Row],[50D EMA]])/Table2[[#This Row],[50D EMA]]</f>
        <v>-8.3900460881123542E-3</v>
      </c>
      <c r="U317" s="1">
        <f>(Table2[[#This Row],[Close Price]]-Table2[[#This Row],[200D EMA]])/Table2[[#This Row],[200D EMA]]</f>
        <v>4.594571276305507E-2</v>
      </c>
      <c r="V317">
        <v>0.88852129773093003</v>
      </c>
      <c r="W317">
        <v>2700</v>
      </c>
      <c r="X317">
        <v>2870</v>
      </c>
      <c r="Y317">
        <v>2594.3000000000002</v>
      </c>
      <c r="Z317">
        <v>2870</v>
      </c>
      <c r="AA317">
        <v>2552.9499999999998</v>
      </c>
      <c r="AB317">
        <v>2914</v>
      </c>
      <c r="AC317" s="1">
        <f>(Table2[[#This Row],[Close Price]]/Table2[[#This Row],[Day Low]])-1</f>
        <v>5.8203703703703757E-2</v>
      </c>
      <c r="AD317" s="1">
        <f>(Table2[[#This Row],[Day High]]/Table2[[#This Row],[Close Price]])-1</f>
        <v>4.4974887562780896E-3</v>
      </c>
      <c r="AE317" s="1">
        <f>(Table2[[#This Row],[Close Price]]/Table2[[#This Row],[Current Week Low]])-1</f>
        <v>0.10131827467910415</v>
      </c>
      <c r="AF317" s="1">
        <f>(Table2[[#This Row],[Current Week High]]/Table2[[#This Row],[Close Price]])-1</f>
        <v>4.4974887562780896E-3</v>
      </c>
      <c r="AG317" s="1">
        <f>(Table2[[#This Row],[Close Price]]/Table2[[#This Row],[Current Month Low]])-1</f>
        <v>0.11915627019722286</v>
      </c>
      <c r="AH317" s="1">
        <f>(Table2[[#This Row],[Current Month High]]/Table2[[#This Row],[Close Price]])-1</f>
        <v>1.9897450256374238E-2</v>
      </c>
      <c r="AI317">
        <v>19.094202264494299</v>
      </c>
      <c r="AJ317">
        <v>56.715026190933202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0.03</v>
      </c>
      <c r="AM317" t="s">
        <v>3170</v>
      </c>
      <c r="AN317">
        <v>1.94</v>
      </c>
      <c r="AO317" t="s">
        <v>3170</v>
      </c>
      <c r="AP317">
        <v>2.6191480520047002E-2</v>
      </c>
      <c r="AQ317">
        <f>(Table2[[#This Row],[Sharpe Ratio]]-AVERAGE(Table2[Sharpe Ratio]))/_xlfn.STDEV.P(Table2[Sharpe Ratio])</f>
        <v>-0.37153732298369696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196</v>
      </c>
      <c r="AT317">
        <f>_xlfn.RANK.AVG(Table2[[#This Row],[6M Return vs Nifty Z-Score]],Table2[6M Return vs Nifty Z-Score])</f>
        <v>361</v>
      </c>
      <c r="AU317">
        <f>_xlfn.RANK.AVG(Table2[[#This Row],[Sharpe Ratio Z-Score]],Table2[Sharpe Ratio Z-Score])</f>
        <v>436</v>
      </c>
      <c r="AV317">
        <f>(Table2[[#This Row],[Rank 1Y]]+Table2[[#This Row],[Rank 6M]]+Table2[[#This Row],[Rank Sharpe]])/3</f>
        <v>331</v>
      </c>
    </row>
    <row r="318" spans="1:48" x14ac:dyDescent="0.3">
      <c r="A318" t="s">
        <v>1719</v>
      </c>
      <c r="B318" t="s">
        <v>1720</v>
      </c>
      <c r="C318" t="s">
        <v>3127</v>
      </c>
      <c r="D318" t="s">
        <v>51</v>
      </c>
      <c r="E318">
        <v>4821.6758287499997</v>
      </c>
      <c r="F318">
        <v>386.7</v>
      </c>
      <c r="G318">
        <v>25.501279348597901</v>
      </c>
      <c r="H318">
        <f>(Table2[[#This Row],[1Y Return vs Nifty]]-AVERAGE(Table2[1Y Return vs Nifty]))/_xlfn.STDEV.P(Table2[1Y Return vs Nifty])</f>
        <v>0.24630631796962499</v>
      </c>
      <c r="I318">
        <v>7.1475042516276996</v>
      </c>
      <c r="J318">
        <f>(Table2[[#This Row],[1M Return vs Nifty]]-AVERAGE(Table2[1M Return vs Nifty]))/_xlfn.STDEV.P(Table2[1M Return vs Nifty])</f>
        <v>1.158152348893233</v>
      </c>
      <c r="K318">
        <v>22.379091842159799</v>
      </c>
      <c r="L318">
        <f>(Table2[[#This Row],[6M Return vs Nifty]]-AVERAGE(Table2[6M Return vs Nifty]))/_xlfn.STDEV.P(Table2[6M Return vs Nifty])</f>
        <v>0.71408993237486484</v>
      </c>
      <c r="M318">
        <v>-7.6639978748056103</v>
      </c>
      <c r="N318">
        <f>(Table2[[#This Row],[1W Return vs Nifty]]-AVERAGE(Table2[1W Return vs Nifty]))/_xlfn.STDEV.P(Table2[1W Return vs Nifty])</f>
        <v>-1.2068332737610101</v>
      </c>
      <c r="O318">
        <v>381.6</v>
      </c>
      <c r="P318">
        <v>369.02224959556003</v>
      </c>
      <c r="Q318">
        <v>336.332147957345</v>
      </c>
      <c r="R318">
        <v>56.280415951072897</v>
      </c>
      <c r="S318" s="1">
        <f>(Table2[[#This Row],[Close Price]]-Table2[[#This Row],[20D EMA]])/Table2[[#This Row],[20D EMA]]</f>
        <v>1.3364779874213747E-2</v>
      </c>
      <c r="T318" s="1">
        <f>(Table2[[#This Row],[Close Price]]-Table2[[#This Row],[50D EMA]])/Table2[[#This Row],[50D EMA]]</f>
        <v>4.7904294182300321E-2</v>
      </c>
      <c r="U318" s="1">
        <f>(Table2[[#This Row],[Close Price]]-Table2[[#This Row],[200D EMA]])/Table2[[#This Row],[200D EMA]]</f>
        <v>0.14975628214119704</v>
      </c>
      <c r="V318">
        <v>1.9146215411967</v>
      </c>
      <c r="W318">
        <v>384.25</v>
      </c>
      <c r="X318">
        <v>395</v>
      </c>
      <c r="Y318">
        <v>382.7</v>
      </c>
      <c r="Z318">
        <v>416.95</v>
      </c>
      <c r="AA318">
        <v>365.65</v>
      </c>
      <c r="AB318">
        <v>416.95</v>
      </c>
      <c r="AC318" s="1">
        <f>(Table2[[#This Row],[Close Price]]/Table2[[#This Row],[Day Low]])-1</f>
        <v>6.3760572543916094E-3</v>
      </c>
      <c r="AD318" s="1">
        <f>(Table2[[#This Row],[Day High]]/Table2[[#This Row],[Close Price]])-1</f>
        <v>2.1463666925265024E-2</v>
      </c>
      <c r="AE318" s="1">
        <f>(Table2[[#This Row],[Close Price]]/Table2[[#This Row],[Current Week Low]])-1</f>
        <v>1.0452051215050995E-2</v>
      </c>
      <c r="AF318" s="1">
        <f>(Table2[[#This Row],[Current Week High]]/Table2[[#This Row],[Close Price]])-1</f>
        <v>7.8226014998707072E-2</v>
      </c>
      <c r="AG318" s="1">
        <f>(Table2[[#This Row],[Close Price]]/Table2[[#This Row],[Current Month Low]])-1</f>
        <v>5.7568713250376158E-2</v>
      </c>
      <c r="AH318" s="1">
        <f>(Table2[[#This Row],[Current Month High]]/Table2[[#This Row],[Close Price]])-1</f>
        <v>7.8226014998707072E-2</v>
      </c>
      <c r="AI318">
        <v>7.8226014998707001</v>
      </c>
      <c r="AJ318">
        <v>48.559354590856699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0.24</v>
      </c>
      <c r="AM318" t="s">
        <v>3170</v>
      </c>
      <c r="AN318">
        <v>5.6</v>
      </c>
      <c r="AO318" t="s">
        <v>3170</v>
      </c>
      <c r="AP318">
        <v>-3.4955315601700003E-2</v>
      </c>
      <c r="AQ318">
        <f>(Table2[[#This Row],[Sharpe Ratio]]-AVERAGE(Table2[Sharpe Ratio]))/_xlfn.STDEV.P(Table2[Sharpe Ratio])</f>
        <v>-1.0855820014470068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-0.17386667597029404</v>
      </c>
      <c r="AS318">
        <f>_xlfn.RANK.AVG(Table2[[#This Row],[1Y Return vs Nifty Z-Score]],Table2[1Y Return vs Nifty Z-Score])</f>
        <v>230</v>
      </c>
      <c r="AT318">
        <f>_xlfn.RANK.AVG(Table2[[#This Row],[6M Return vs Nifty Z-Score]],Table2[6M Return vs Nifty Z-Score])</f>
        <v>134</v>
      </c>
      <c r="AU318">
        <f>_xlfn.RANK.AVG(Table2[[#This Row],[Sharpe Ratio Z-Score]],Table2[Sharpe Ratio Z-Score])</f>
        <v>629</v>
      </c>
      <c r="AV318">
        <f>(Table2[[#This Row],[Rank 1Y]]+Table2[[#This Row],[Rank 6M]]+Table2[[#This Row],[Rank Sharpe]])/3</f>
        <v>331</v>
      </c>
    </row>
    <row r="319" spans="1:48" hidden="1" x14ac:dyDescent="0.3">
      <c r="A319" t="s">
        <v>1151</v>
      </c>
      <c r="B319" t="s">
        <v>1152</v>
      </c>
      <c r="C319" t="s">
        <v>3134</v>
      </c>
      <c r="D319" t="s">
        <v>457</v>
      </c>
      <c r="E319">
        <v>10282.047346739901</v>
      </c>
      <c r="F319">
        <v>220.74</v>
      </c>
      <c r="G319">
        <v>35.549661536321302</v>
      </c>
      <c r="H319">
        <f>(Table2[[#This Row],[1Y Return vs Nifty]]-AVERAGE(Table2[1Y Return vs Nifty]))/_xlfn.STDEV.P(Table2[1Y Return vs Nifty])</f>
        <v>0.44728582845018366</v>
      </c>
      <c r="I319">
        <v>-8.1951151402383697</v>
      </c>
      <c r="J319">
        <f>(Table2[[#This Row],[1M Return vs Nifty]]-AVERAGE(Table2[1M Return vs Nifty]))/_xlfn.STDEV.P(Table2[1M Return vs Nifty])</f>
        <v>-0.35800754929544853</v>
      </c>
      <c r="K319">
        <v>-13.5505454922321</v>
      </c>
      <c r="L319">
        <f>(Table2[[#This Row],[6M Return vs Nifty]]-AVERAGE(Table2[6M Return vs Nifty]))/_xlfn.STDEV.P(Table2[6M Return vs Nifty])</f>
        <v>-0.48567610750095291</v>
      </c>
      <c r="M319">
        <v>-2.6563122086216802</v>
      </c>
      <c r="N319">
        <f>(Table2[[#This Row],[1W Return vs Nifty]]-AVERAGE(Table2[1W Return vs Nifty]))/_xlfn.STDEV.P(Table2[1W Return vs Nifty])</f>
        <v>5.6261598573108277E-3</v>
      </c>
      <c r="O319">
        <v>217.85</v>
      </c>
      <c r="P319">
        <v>230.91478726376701</v>
      </c>
      <c r="Q319">
        <v>230.18039662038899</v>
      </c>
      <c r="R319">
        <v>56.414670884515097</v>
      </c>
      <c r="S319" s="1">
        <f>(Table2[[#This Row],[Close Price]]-Table2[[#This Row],[20D EMA]])/Table2[[#This Row],[20D EMA]]</f>
        <v>1.3266008721597498E-2</v>
      </c>
      <c r="T319" s="1">
        <f>(Table2[[#This Row],[Close Price]]-Table2[[#This Row],[50D EMA]])/Table2[[#This Row],[50D EMA]]</f>
        <v>-4.406295233117595E-2</v>
      </c>
      <c r="U319" s="1">
        <f>(Table2[[#This Row],[Close Price]]-Table2[[#This Row],[200D EMA]])/Table2[[#This Row],[200D EMA]]</f>
        <v>-4.1013034815288722E-2</v>
      </c>
      <c r="V319">
        <v>2.6667523204557901</v>
      </c>
      <c r="W319">
        <v>205.42</v>
      </c>
      <c r="X319">
        <v>222.8</v>
      </c>
      <c r="Y319">
        <v>203.65</v>
      </c>
      <c r="Z319">
        <v>222.8</v>
      </c>
      <c r="AA319">
        <v>203.65</v>
      </c>
      <c r="AB319">
        <v>243.65</v>
      </c>
      <c r="AC319" s="1">
        <f>(Table2[[#This Row],[Close Price]]/Table2[[#This Row],[Day Low]])-1</f>
        <v>7.4578911498393685E-2</v>
      </c>
      <c r="AD319" s="1">
        <f>(Table2[[#This Row],[Day High]]/Table2[[#This Row],[Close Price]])-1</f>
        <v>9.3322460813627384E-3</v>
      </c>
      <c r="AE319" s="1">
        <f>(Table2[[#This Row],[Close Price]]/Table2[[#This Row],[Current Week Low]])-1</f>
        <v>8.3918487601276626E-2</v>
      </c>
      <c r="AF319" s="1">
        <f>(Table2[[#This Row],[Current Week High]]/Table2[[#This Row],[Close Price]])-1</f>
        <v>9.3322460813627384E-3</v>
      </c>
      <c r="AG319" s="1">
        <f>(Table2[[#This Row],[Close Price]]/Table2[[#This Row],[Current Month Low]])-1</f>
        <v>8.3918487601276626E-2</v>
      </c>
      <c r="AH319" s="1">
        <f>(Table2[[#This Row],[Current Month High]]/Table2[[#This Row],[Close Price]])-1</f>
        <v>0.10378726103107727</v>
      </c>
      <c r="AI319">
        <v>74.050919633958401</v>
      </c>
      <c r="AJ319">
        <v>67.6082004555808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-0.11</v>
      </c>
      <c r="AM319" t="s">
        <v>3169</v>
      </c>
      <c r="AN319">
        <v>3.5</v>
      </c>
      <c r="AO319" t="s">
        <v>3170</v>
      </c>
      <c r="AP319">
        <v>6.7885685831872003E-2</v>
      </c>
      <c r="AQ319">
        <f>(Table2[[#This Row],[Sharpe Ratio]]-AVERAGE(Table2[Sharpe Ratio]))/_xlfn.STDEV.P(Table2[Sharpe Ratio])</f>
        <v>0.11534878248597275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187</v>
      </c>
      <c r="AT319">
        <f>_xlfn.RANK.AVG(Table2[[#This Row],[6M Return vs Nifty Z-Score]],Table2[6M Return vs Nifty Z-Score])</f>
        <v>490</v>
      </c>
      <c r="AU319">
        <f>_xlfn.RANK.AVG(Table2[[#This Row],[Sharpe Ratio Z-Score]],Table2[Sharpe Ratio Z-Score])</f>
        <v>317</v>
      </c>
      <c r="AV319">
        <f>(Table2[[#This Row],[Rank 1Y]]+Table2[[#This Row],[Rank 6M]]+Table2[[#This Row],[Rank Sharpe]])/3</f>
        <v>331.33333333333331</v>
      </c>
    </row>
    <row r="320" spans="1:48" hidden="1" x14ac:dyDescent="0.3">
      <c r="A320" t="s">
        <v>146</v>
      </c>
      <c r="B320" t="s">
        <v>147</v>
      </c>
      <c r="C320" t="s">
        <v>3130</v>
      </c>
      <c r="D320" t="s">
        <v>69</v>
      </c>
      <c r="E320">
        <v>174223.49112376</v>
      </c>
      <c r="F320">
        <v>2598.65</v>
      </c>
      <c r="G320">
        <v>11.4891522406962</v>
      </c>
      <c r="H320">
        <f>(Table2[[#This Row],[1Y Return vs Nifty]]-AVERAGE(Table2[1Y Return vs Nifty]))/_xlfn.STDEV.P(Table2[1Y Return vs Nifty])</f>
        <v>-3.3952771934228312E-2</v>
      </c>
      <c r="I320">
        <v>-4.4371339510151202</v>
      </c>
      <c r="J320">
        <f>(Table2[[#This Row],[1M Return vs Nifty]]-AVERAGE(Table2[1M Return vs Nifty]))/_xlfn.STDEV.P(Table2[1M Return vs Nifty])</f>
        <v>1.3356702904430357E-2</v>
      </c>
      <c r="K320">
        <v>0.85388166390610198</v>
      </c>
      <c r="L320">
        <f>(Table2[[#This Row],[6M Return vs Nifty]]-AVERAGE(Table2[6M Return vs Nifty]))/_xlfn.STDEV.P(Table2[6M Return vs Nifty])</f>
        <v>-4.682036646323968E-3</v>
      </c>
      <c r="M320">
        <v>0.39595257189254401</v>
      </c>
      <c r="N320">
        <f>(Table2[[#This Row],[1W Return vs Nifty]]-AVERAGE(Table2[1W Return vs Nifty]))/_xlfn.STDEV.P(Table2[1W Return vs Nifty])</f>
        <v>0.74463964307690589</v>
      </c>
      <c r="O320">
        <v>2587.6799999999998</v>
      </c>
      <c r="P320">
        <v>2637.97311308283</v>
      </c>
      <c r="Q320">
        <v>2497.9344400566902</v>
      </c>
      <c r="R320">
        <v>57.9032706053205</v>
      </c>
      <c r="S320" s="1">
        <f>(Table2[[#This Row],[Close Price]]-Table2[[#This Row],[20D EMA]])/Table2[[#This Row],[20D EMA]]</f>
        <v>4.2393186174489329E-3</v>
      </c>
      <c r="T320" s="1">
        <f>(Table2[[#This Row],[Close Price]]-Table2[[#This Row],[50D EMA]])/Table2[[#This Row],[50D EMA]]</f>
        <v>-1.4906563257908068E-2</v>
      </c>
      <c r="U320" s="1">
        <f>(Table2[[#This Row],[Close Price]]-Table2[[#This Row],[200D EMA]])/Table2[[#This Row],[200D EMA]]</f>
        <v>4.0319536945502943E-2</v>
      </c>
      <c r="V320">
        <v>1.0514346352843</v>
      </c>
      <c r="W320">
        <v>2534.85</v>
      </c>
      <c r="X320">
        <v>2609.9</v>
      </c>
      <c r="Y320">
        <v>2479.0500000000002</v>
      </c>
      <c r="Z320">
        <v>2609.9</v>
      </c>
      <c r="AA320">
        <v>2472.0500000000002</v>
      </c>
      <c r="AB320">
        <v>2719</v>
      </c>
      <c r="AC320" s="1">
        <f>(Table2[[#This Row],[Close Price]]/Table2[[#This Row],[Day Low]])-1</f>
        <v>2.5169142158313118E-2</v>
      </c>
      <c r="AD320" s="1">
        <f>(Table2[[#This Row],[Day High]]/Table2[[#This Row],[Close Price]])-1</f>
        <v>4.3291709156676461E-3</v>
      </c>
      <c r="AE320" s="1">
        <f>(Table2[[#This Row],[Close Price]]/Table2[[#This Row],[Current Week Low]])-1</f>
        <v>4.8244287126116836E-2</v>
      </c>
      <c r="AF320" s="1">
        <f>(Table2[[#This Row],[Current Week High]]/Table2[[#This Row],[Close Price]])-1</f>
        <v>4.3291709156676461E-3</v>
      </c>
      <c r="AG320" s="1">
        <f>(Table2[[#This Row],[Close Price]]/Table2[[#This Row],[Current Month Low]])-1</f>
        <v>5.1212556380332064E-2</v>
      </c>
      <c r="AH320" s="1">
        <f>(Table2[[#This Row],[Current Month High]]/Table2[[#This Row],[Close Price]])-1</f>
        <v>4.631250841783241E-2</v>
      </c>
      <c r="AI320">
        <v>10.740192022781001</v>
      </c>
      <c r="AJ320">
        <v>34.106904878516197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0.05</v>
      </c>
      <c r="AM320" t="s">
        <v>3170</v>
      </c>
      <c r="AN320">
        <v>0.31</v>
      </c>
      <c r="AO320" t="s">
        <v>3170</v>
      </c>
      <c r="AP320">
        <v>5.0170778260624001E-2</v>
      </c>
      <c r="AQ320">
        <f>(Table2[[#This Row],[Sharpe Ratio]]-AVERAGE(Table2[Sharpe Ratio]))/_xlfn.STDEV.P(Table2[Sharpe Ratio])</f>
        <v>-9.151791017824519E-2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310</v>
      </c>
      <c r="AT320">
        <f>_xlfn.RANK.AVG(Table2[[#This Row],[6M Return vs Nifty Z-Score]],Table2[6M Return vs Nifty Z-Score])</f>
        <v>307</v>
      </c>
      <c r="AU320">
        <f>_xlfn.RANK.AVG(Table2[[#This Row],[Sharpe Ratio Z-Score]],Table2[Sharpe Ratio Z-Score])</f>
        <v>378</v>
      </c>
      <c r="AV320">
        <f>(Table2[[#This Row],[Rank 1Y]]+Table2[[#This Row],[Rank 6M]]+Table2[[#This Row],[Rank Sharpe]])/3</f>
        <v>331.66666666666669</v>
      </c>
    </row>
    <row r="321" spans="1:48" hidden="1" x14ac:dyDescent="0.3">
      <c r="A321" t="s">
        <v>132</v>
      </c>
      <c r="B321" t="s">
        <v>133</v>
      </c>
      <c r="C321" t="s">
        <v>3136</v>
      </c>
      <c r="D321" t="s">
        <v>134</v>
      </c>
      <c r="E321">
        <v>198866.54246003999</v>
      </c>
      <c r="F321">
        <v>803.4</v>
      </c>
      <c r="G321">
        <v>6.3382557274287699</v>
      </c>
      <c r="H321">
        <f>(Table2[[#This Row],[1Y Return vs Nifty]]-AVERAGE(Table2[1Y Return vs Nifty]))/_xlfn.STDEV.P(Table2[1Y Return vs Nifty])</f>
        <v>-0.13697678519651138</v>
      </c>
      <c r="I321">
        <v>-7.3457456609584204</v>
      </c>
      <c r="J321">
        <f>(Table2[[#This Row],[1M Return vs Nifty]]-AVERAGE(Table2[1M Return vs Nifty]))/_xlfn.STDEV.P(Table2[1M Return vs Nifty])</f>
        <v>-0.27407273279909578</v>
      </c>
      <c r="K321">
        <v>-10.986943703875401</v>
      </c>
      <c r="L321">
        <f>(Table2[[#This Row],[6M Return vs Nifty]]-AVERAGE(Table2[6M Return vs Nifty]))/_xlfn.STDEV.P(Table2[6M Return vs Nifty])</f>
        <v>-0.40007206043501731</v>
      </c>
      <c r="M321">
        <v>-1.5075597245804599</v>
      </c>
      <c r="N321">
        <f>(Table2[[#This Row],[1W Return vs Nifty]]-AVERAGE(Table2[1W Return vs Nifty]))/_xlfn.STDEV.P(Table2[1W Return vs Nifty])</f>
        <v>0.28376178557633525</v>
      </c>
      <c r="O321">
        <v>794.26</v>
      </c>
      <c r="P321">
        <v>819.79636649184295</v>
      </c>
      <c r="Q321">
        <v>806.47175783958699</v>
      </c>
      <c r="R321">
        <v>58.9783113901345</v>
      </c>
      <c r="S321" s="1">
        <f>(Table2[[#This Row],[Close Price]]-Table2[[#This Row],[20D EMA]])/Table2[[#This Row],[20D EMA]]</f>
        <v>1.150756679173065E-2</v>
      </c>
      <c r="T321" s="1">
        <f>(Table2[[#This Row],[Close Price]]-Table2[[#This Row],[50D EMA]])/Table2[[#This Row],[50D EMA]]</f>
        <v>-2.0000535696453485E-2</v>
      </c>
      <c r="U321" s="1">
        <f>(Table2[[#This Row],[Close Price]]-Table2[[#This Row],[200D EMA]])/Table2[[#This Row],[200D EMA]]</f>
        <v>-3.8088845762135198E-3</v>
      </c>
      <c r="V321">
        <v>0.91248160063374095</v>
      </c>
      <c r="W321">
        <v>775.9</v>
      </c>
      <c r="X321">
        <v>808.9</v>
      </c>
      <c r="Y321">
        <v>744.65</v>
      </c>
      <c r="Z321">
        <v>808.9</v>
      </c>
      <c r="AA321">
        <v>743.95</v>
      </c>
      <c r="AB321">
        <v>831</v>
      </c>
      <c r="AC321" s="1">
        <f>(Table2[[#This Row],[Close Price]]/Table2[[#This Row],[Day Low]])-1</f>
        <v>3.5442711689650741E-2</v>
      </c>
      <c r="AD321" s="1">
        <f>(Table2[[#This Row],[Day High]]/Table2[[#This Row],[Close Price]])-1</f>
        <v>6.8459049041573738E-3</v>
      </c>
      <c r="AE321" s="1">
        <f>(Table2[[#This Row],[Close Price]]/Table2[[#This Row],[Current Week Low]])-1</f>
        <v>7.8896125696636066E-2</v>
      </c>
      <c r="AF321" s="1">
        <f>(Table2[[#This Row],[Current Week High]]/Table2[[#This Row],[Close Price]])-1</f>
        <v>6.8459049041573738E-3</v>
      </c>
      <c r="AG321" s="1">
        <f>(Table2[[#This Row],[Close Price]]/Table2[[#This Row],[Current Month Low]])-1</f>
        <v>7.9911284360508095E-2</v>
      </c>
      <c r="AH321" s="1">
        <f>(Table2[[#This Row],[Current Month High]]/Table2[[#This Row],[Close Price]])-1</f>
        <v>3.4353995519044167E-2</v>
      </c>
      <c r="AI321">
        <v>20.438137913866001</v>
      </c>
      <c r="AJ321">
        <v>29.7375857892612</v>
      </c>
      <c r="AK321" t="str">
        <f>IF(AND(Table2[[#This Row],[20D EMA]]&gt;Table2[[#This Row],[50D EMA]],Table2[[#This Row],[50D EMA]]&gt;Table2[[#This Row],[200D EMA]]),"Uptrend","Downtrend/NoTrend")</f>
        <v>Downtrend/NoTrend</v>
      </c>
      <c r="AL321">
        <v>-0.02</v>
      </c>
      <c r="AM321" t="s">
        <v>3169</v>
      </c>
      <c r="AN321">
        <v>1.71</v>
      </c>
      <c r="AO321" t="s">
        <v>3170</v>
      </c>
      <c r="AP321">
        <v>0.109367397315215</v>
      </c>
      <c r="AQ321">
        <f>(Table2[[#This Row],[Sharpe Ratio]]-AVERAGE(Table2[Sharpe Ratio]))/_xlfn.STDEV.P(Table2[Sharpe Ratio])</f>
        <v>0.59975348096365932</v>
      </c>
      <c r="AR3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1">
        <f>_xlfn.RANK.AVG(Table2[[#This Row],[1Y Return vs Nifty Z-Score]],Table2[1Y Return vs Nifty Z-Score])</f>
        <v>342</v>
      </c>
      <c r="AT321">
        <f>_xlfn.RANK.AVG(Table2[[#This Row],[6M Return vs Nifty Z-Score]],Table2[6M Return vs Nifty Z-Score])</f>
        <v>458</v>
      </c>
      <c r="AU321">
        <f>_xlfn.RANK.AVG(Table2[[#This Row],[Sharpe Ratio Z-Score]],Table2[Sharpe Ratio Z-Score])</f>
        <v>198</v>
      </c>
      <c r="AV321">
        <f>(Table2[[#This Row],[Rank 1Y]]+Table2[[#This Row],[Rank 6M]]+Table2[[#This Row],[Rank Sharpe]])/3</f>
        <v>332.66666666666669</v>
      </c>
    </row>
    <row r="322" spans="1:48" hidden="1" x14ac:dyDescent="0.3">
      <c r="A322" t="s">
        <v>1310</v>
      </c>
      <c r="B322" t="s">
        <v>1311</v>
      </c>
      <c r="C322" t="s">
        <v>3137</v>
      </c>
      <c r="D322" t="s">
        <v>414</v>
      </c>
      <c r="E322">
        <v>8454.0684443999999</v>
      </c>
      <c r="F322">
        <v>153.24</v>
      </c>
      <c r="G322">
        <v>2.7233671241912898</v>
      </c>
      <c r="H322">
        <f>(Table2[[#This Row],[1Y Return vs Nifty]]-AVERAGE(Table2[1Y Return vs Nifty]))/_xlfn.STDEV.P(Table2[1Y Return vs Nifty])</f>
        <v>-0.20927882629602715</v>
      </c>
      <c r="I322">
        <v>-7.4868499546212899</v>
      </c>
      <c r="J322">
        <f>(Table2[[#This Row],[1M Return vs Nifty]]-AVERAGE(Table2[1M Return vs Nifty]))/_xlfn.STDEV.P(Table2[1M Return vs Nifty])</f>
        <v>-0.28801667979078749</v>
      </c>
      <c r="K322">
        <v>-2.9144294959707602</v>
      </c>
      <c r="L322">
        <f>(Table2[[#This Row],[6M Return vs Nifty]]-AVERAGE(Table2[6M Return vs Nifty]))/_xlfn.STDEV.P(Table2[6M Return vs Nifty])</f>
        <v>-0.13051385941781954</v>
      </c>
      <c r="M322">
        <v>-4.9318000666549704</v>
      </c>
      <c r="N322">
        <f>(Table2[[#This Row],[1W Return vs Nifty]]-AVERAGE(Table2[1W Return vs Nifty]))/_xlfn.STDEV.P(Table2[1W Return vs Nifty])</f>
        <v>-0.54531431513836448</v>
      </c>
      <c r="O322">
        <v>159.22999999999999</v>
      </c>
      <c r="P322">
        <v>168.89372245714799</v>
      </c>
      <c r="Q322">
        <v>169.387675820905</v>
      </c>
      <c r="R322">
        <v>40.655943995344302</v>
      </c>
      <c r="S322" s="1">
        <f>(Table2[[#This Row],[Close Price]]-Table2[[#This Row],[20D EMA]])/Table2[[#This Row],[20D EMA]]</f>
        <v>-3.7618539219996111E-2</v>
      </c>
      <c r="T322" s="1">
        <f>(Table2[[#This Row],[Close Price]]-Table2[[#This Row],[50D EMA]])/Table2[[#This Row],[50D EMA]]</f>
        <v>-9.2683861954192343E-2</v>
      </c>
      <c r="U322" s="1">
        <f>(Table2[[#This Row],[Close Price]]-Table2[[#This Row],[200D EMA]])/Table2[[#This Row],[200D EMA]]</f>
        <v>-9.532969705528084E-2</v>
      </c>
      <c r="V322">
        <v>0.587260092810031</v>
      </c>
      <c r="W322">
        <v>149.84</v>
      </c>
      <c r="X322">
        <v>153.88</v>
      </c>
      <c r="Y322">
        <v>148.55000000000001</v>
      </c>
      <c r="Z322">
        <v>156.80000000000001</v>
      </c>
      <c r="AA322">
        <v>148.55000000000001</v>
      </c>
      <c r="AB322">
        <v>173.4</v>
      </c>
      <c r="AC322" s="1">
        <f>(Table2[[#This Row],[Close Price]]/Table2[[#This Row],[Day Low]])-1</f>
        <v>2.2690870261612428E-2</v>
      </c>
      <c r="AD322" s="1">
        <f>(Table2[[#This Row],[Day High]]/Table2[[#This Row],[Close Price]])-1</f>
        <v>4.1764552336203131E-3</v>
      </c>
      <c r="AE322" s="1">
        <f>(Table2[[#This Row],[Close Price]]/Table2[[#This Row],[Current Week Low]])-1</f>
        <v>3.1571861326152861E-2</v>
      </c>
      <c r="AF322" s="1">
        <f>(Table2[[#This Row],[Current Week High]]/Table2[[#This Row],[Close Price]])-1</f>
        <v>2.3231532237013797E-2</v>
      </c>
      <c r="AG322" s="1">
        <f>(Table2[[#This Row],[Close Price]]/Table2[[#This Row],[Current Month Low]])-1</f>
        <v>3.1571861326152861E-2</v>
      </c>
      <c r="AH322" s="1">
        <f>(Table2[[#This Row],[Current Month High]]/Table2[[#This Row],[Close Price]])-1</f>
        <v>0.13155833985904453</v>
      </c>
      <c r="AI322">
        <v>59.879926912033397</v>
      </c>
      <c r="AJ322">
        <v>29.425675675675599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-0.13</v>
      </c>
      <c r="AM322" t="s">
        <v>3169</v>
      </c>
      <c r="AN322">
        <v>-3.05</v>
      </c>
      <c r="AO322" t="s">
        <v>3169</v>
      </c>
      <c r="AP322">
        <v>7.8811637531731996E-2</v>
      </c>
      <c r="AQ322">
        <f>(Table2[[#This Row],[Sharpe Ratio]]-AVERAGE(Table2[Sharpe Ratio]))/_xlfn.STDEV.P(Table2[Sharpe Ratio])</f>
        <v>0.242937113572015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373</v>
      </c>
      <c r="AT322">
        <f>_xlfn.RANK.AVG(Table2[[#This Row],[6M Return vs Nifty Z-Score]],Table2[6M Return vs Nifty Z-Score])</f>
        <v>343</v>
      </c>
      <c r="AU322">
        <f>_xlfn.RANK.AVG(Table2[[#This Row],[Sharpe Ratio Z-Score]],Table2[Sharpe Ratio Z-Score])</f>
        <v>284</v>
      </c>
      <c r="AV322">
        <f>(Table2[[#This Row],[Rank 1Y]]+Table2[[#This Row],[Rank 6M]]+Table2[[#This Row],[Rank Sharpe]])/3</f>
        <v>333.33333333333331</v>
      </c>
    </row>
    <row r="323" spans="1:48" x14ac:dyDescent="0.3">
      <c r="A323" t="s">
        <v>1449</v>
      </c>
      <c r="B323" t="s">
        <v>1450</v>
      </c>
      <c r="C323" t="s">
        <v>3134</v>
      </c>
      <c r="D323" t="s">
        <v>134</v>
      </c>
      <c r="E323">
        <v>6973.7745409999998</v>
      </c>
      <c r="F323">
        <v>995.1</v>
      </c>
      <c r="G323">
        <v>3.8795063281141502</v>
      </c>
      <c r="H323">
        <f>(Table2[[#This Row],[1Y Return vs Nifty]]-AVERAGE(Table2[1Y Return vs Nifty]))/_xlfn.STDEV.P(Table2[1Y Return vs Nifty])</f>
        <v>-0.18615467686472015</v>
      </c>
      <c r="I323">
        <v>8.7587163195284496</v>
      </c>
      <c r="J323">
        <f>(Table2[[#This Row],[1M Return vs Nifty]]-AVERAGE(Table2[1M Return vs Nifty]))/_xlfn.STDEV.P(Table2[1M Return vs Nifty])</f>
        <v>1.3173725617158145</v>
      </c>
      <c r="K323">
        <v>4.67388184505048</v>
      </c>
      <c r="L323">
        <f>(Table2[[#This Row],[6M Return vs Nifty]]-AVERAGE(Table2[6M Return vs Nifty]))/_xlfn.STDEV.P(Table2[6M Return vs Nifty])</f>
        <v>0.1228757910879833</v>
      </c>
      <c r="M323">
        <v>-2.0816150717937099</v>
      </c>
      <c r="N323">
        <f>(Table2[[#This Row],[1W Return vs Nifty]]-AVERAGE(Table2[1W Return vs Nifty]))/_xlfn.STDEV.P(Table2[1W Return vs Nifty])</f>
        <v>0.14477166767659463</v>
      </c>
      <c r="O323">
        <v>983.66</v>
      </c>
      <c r="P323">
        <v>963.41754793590405</v>
      </c>
      <c r="Q323">
        <v>900.06795805836896</v>
      </c>
      <c r="R323">
        <v>50.029276998482104</v>
      </c>
      <c r="S323" s="1">
        <f>(Table2[[#This Row],[Close Price]]-Table2[[#This Row],[20D EMA]])/Table2[[#This Row],[20D EMA]]</f>
        <v>1.1630034768110989E-2</v>
      </c>
      <c r="T323" s="1">
        <f>(Table2[[#This Row],[Close Price]]-Table2[[#This Row],[50D EMA]])/Table2[[#This Row],[50D EMA]]</f>
        <v>3.2885483694971886E-2</v>
      </c>
      <c r="U323" s="1">
        <f>(Table2[[#This Row],[Close Price]]-Table2[[#This Row],[200D EMA]])/Table2[[#This Row],[200D EMA]]</f>
        <v>0.10558318523707327</v>
      </c>
      <c r="V323">
        <v>0.91158704825095904</v>
      </c>
      <c r="W323">
        <v>985.2</v>
      </c>
      <c r="X323">
        <v>1007.55</v>
      </c>
      <c r="Y323">
        <v>971.1</v>
      </c>
      <c r="Z323">
        <v>1019.9</v>
      </c>
      <c r="AA323">
        <v>968.15</v>
      </c>
      <c r="AB323">
        <v>1027</v>
      </c>
      <c r="AC323" s="1">
        <f>(Table2[[#This Row],[Close Price]]/Table2[[#This Row],[Day Low]])-1</f>
        <v>1.0048721071863609E-2</v>
      </c>
      <c r="AD323" s="1">
        <f>(Table2[[#This Row],[Day High]]/Table2[[#This Row],[Close Price]])-1</f>
        <v>1.2511305396442518E-2</v>
      </c>
      <c r="AE323" s="1">
        <f>(Table2[[#This Row],[Close Price]]/Table2[[#This Row],[Current Week Low]])-1</f>
        <v>2.4714241581711427E-2</v>
      </c>
      <c r="AF323" s="1">
        <f>(Table2[[#This Row],[Current Week High]]/Table2[[#This Row],[Close Price]])-1</f>
        <v>2.4922118380062308E-2</v>
      </c>
      <c r="AG323" s="1">
        <f>(Table2[[#This Row],[Close Price]]/Table2[[#This Row],[Current Month Low]])-1</f>
        <v>2.7836595568868416E-2</v>
      </c>
      <c r="AH323" s="1">
        <f>(Table2[[#This Row],[Current Month High]]/Table2[[#This Row],[Close Price]])-1</f>
        <v>3.2057079690483326E-2</v>
      </c>
      <c r="AI323">
        <v>6.3963420761732497</v>
      </c>
      <c r="AJ323">
        <v>32.928132514026103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0.15</v>
      </c>
      <c r="AM323" t="s">
        <v>3170</v>
      </c>
      <c r="AN323">
        <v>-0.16</v>
      </c>
      <c r="AO323" t="s">
        <v>3169</v>
      </c>
      <c r="AP323">
        <v>5.3750484892390003E-2</v>
      </c>
      <c r="AQ323">
        <f>(Table2[[#This Row],[Sharpe Ratio]]-AVERAGE(Table2[Sharpe Ratio]))/_xlfn.STDEV.P(Table2[Sharpe Ratio])</f>
        <v>-4.9715712303755738E-2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1.3491496313119165</v>
      </c>
      <c r="AS323">
        <f>_xlfn.RANK.AVG(Table2[[#This Row],[1Y Return vs Nifty Z-Score]],Table2[1Y Return vs Nifty Z-Score])</f>
        <v>365</v>
      </c>
      <c r="AT323">
        <f>_xlfn.RANK.AVG(Table2[[#This Row],[6M Return vs Nifty Z-Score]],Table2[6M Return vs Nifty Z-Score])</f>
        <v>267</v>
      </c>
      <c r="AU323">
        <f>_xlfn.RANK.AVG(Table2[[#This Row],[Sharpe Ratio Z-Score]],Table2[Sharpe Ratio Z-Score])</f>
        <v>368</v>
      </c>
      <c r="AV323">
        <f>(Table2[[#This Row],[Rank 1Y]]+Table2[[#This Row],[Rank 6M]]+Table2[[#This Row],[Rank Sharpe]])/3</f>
        <v>333.33333333333331</v>
      </c>
    </row>
    <row r="324" spans="1:48" hidden="1" x14ac:dyDescent="0.3">
      <c r="A324" t="s">
        <v>332</v>
      </c>
      <c r="B324" t="s">
        <v>333</v>
      </c>
      <c r="C324" t="s">
        <v>3125</v>
      </c>
      <c r="D324" t="s">
        <v>199</v>
      </c>
      <c r="E324">
        <v>74133.764331209997</v>
      </c>
      <c r="F324">
        <v>2725.65</v>
      </c>
      <c r="G324">
        <v>5.07069634795063</v>
      </c>
      <c r="H324">
        <f>(Table2[[#This Row],[1Y Return vs Nifty]]-AVERAGE(Table2[1Y Return vs Nifty]))/_xlfn.STDEV.P(Table2[1Y Return vs Nifty])</f>
        <v>-0.16232946972156878</v>
      </c>
      <c r="I324">
        <v>-17.2403063202194</v>
      </c>
      <c r="J324">
        <f>(Table2[[#This Row],[1M Return vs Nifty]]-AVERAGE(Table2[1M Return vs Nifty]))/_xlfn.STDEV.P(Table2[1M Return vs Nifty])</f>
        <v>-1.2518546681132228</v>
      </c>
      <c r="K324">
        <v>-5.09075555403673</v>
      </c>
      <c r="L324">
        <f>(Table2[[#This Row],[6M Return vs Nifty]]-AVERAGE(Table2[6M Return vs Nifty]))/_xlfn.STDEV.P(Table2[6M Return vs Nifty])</f>
        <v>-0.20318595660219679</v>
      </c>
      <c r="M324">
        <v>-3.0548510391959498</v>
      </c>
      <c r="N324">
        <f>(Table2[[#This Row],[1W Return vs Nifty]]-AVERAGE(Table2[1W Return vs Nifty]))/_xlfn.STDEV.P(Table2[1W Return vs Nifty])</f>
        <v>-9.0867948799715798E-2</v>
      </c>
      <c r="O324">
        <v>2933.34</v>
      </c>
      <c r="P324">
        <v>3173.7907910502399</v>
      </c>
      <c r="Q324">
        <v>3016.1676931495399</v>
      </c>
      <c r="R324">
        <v>24.461549613338502</v>
      </c>
      <c r="S324" s="1">
        <f>(Table2[[#This Row],[Close Price]]-Table2[[#This Row],[20D EMA]])/Table2[[#This Row],[20D EMA]]</f>
        <v>-7.0803248174435979E-2</v>
      </c>
      <c r="T324" s="1">
        <f>(Table2[[#This Row],[Close Price]]-Table2[[#This Row],[50D EMA]])/Table2[[#This Row],[50D EMA]]</f>
        <v>-0.14120048249996511</v>
      </c>
      <c r="U324" s="1">
        <f>(Table2[[#This Row],[Close Price]]-Table2[[#This Row],[200D EMA]])/Table2[[#This Row],[200D EMA]]</f>
        <v>-9.6320139562988183E-2</v>
      </c>
      <c r="V324">
        <v>0.87783573524265202</v>
      </c>
      <c r="W324">
        <v>2668.85</v>
      </c>
      <c r="X324">
        <v>2733.9</v>
      </c>
      <c r="Y324">
        <v>2668.85</v>
      </c>
      <c r="Z324">
        <v>2785.15</v>
      </c>
      <c r="AA324">
        <v>2668.85</v>
      </c>
      <c r="AB324">
        <v>3096.6</v>
      </c>
      <c r="AC324" s="1">
        <f>(Table2[[#This Row],[Close Price]]/Table2[[#This Row],[Day Low]])-1</f>
        <v>2.1282574891807293E-2</v>
      </c>
      <c r="AD324" s="1">
        <f>(Table2[[#This Row],[Day High]]/Table2[[#This Row],[Close Price]])-1</f>
        <v>3.0268009465632684E-3</v>
      </c>
      <c r="AE324" s="1">
        <f>(Table2[[#This Row],[Close Price]]/Table2[[#This Row],[Current Week Low]])-1</f>
        <v>2.1282574891807293E-2</v>
      </c>
      <c r="AF324" s="1">
        <f>(Table2[[#This Row],[Current Week High]]/Table2[[#This Row],[Close Price]])-1</f>
        <v>2.1829655311577101E-2</v>
      </c>
      <c r="AG324" s="1">
        <f>(Table2[[#This Row],[Close Price]]/Table2[[#This Row],[Current Month Low]])-1</f>
        <v>2.1282574891807293E-2</v>
      </c>
      <c r="AH324" s="1">
        <f>(Table2[[#This Row],[Current Month High]]/Table2[[#This Row],[Close Price]])-1</f>
        <v>0.13609597710637833</v>
      </c>
      <c r="AI324">
        <v>42.718250692495303</v>
      </c>
      <c r="AJ324">
        <v>26.978174279657999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-0.16</v>
      </c>
      <c r="AM324" t="s">
        <v>3169</v>
      </c>
      <c r="AN324">
        <v>-8.68</v>
      </c>
      <c r="AO324" t="s">
        <v>3169</v>
      </c>
      <c r="AP324">
        <v>8.0454575430043002E-2</v>
      </c>
      <c r="AQ324">
        <f>(Table2[[#This Row],[Sharpe Ratio]]-AVERAGE(Table2[Sharpe Ratio]))/_xlfn.STDEV.P(Table2[Sharpe Ratio])</f>
        <v>0.26212260059244519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351</v>
      </c>
      <c r="AT324">
        <f>_xlfn.RANK.AVG(Table2[[#This Row],[6M Return vs Nifty Z-Score]],Table2[6M Return vs Nifty Z-Score])</f>
        <v>374</v>
      </c>
      <c r="AU324">
        <f>_xlfn.RANK.AVG(Table2[[#This Row],[Sharpe Ratio Z-Score]],Table2[Sharpe Ratio Z-Score])</f>
        <v>276</v>
      </c>
      <c r="AV324">
        <f>(Table2[[#This Row],[Rank 1Y]]+Table2[[#This Row],[Rank 6M]]+Table2[[#This Row],[Rank Sharpe]])/3</f>
        <v>333.66666666666669</v>
      </c>
    </row>
    <row r="325" spans="1:48" hidden="1" x14ac:dyDescent="0.3">
      <c r="A325" t="s">
        <v>965</v>
      </c>
      <c r="B325" t="s">
        <v>966</v>
      </c>
      <c r="C325" t="s">
        <v>3132</v>
      </c>
      <c r="D325" t="s">
        <v>831</v>
      </c>
      <c r="E325">
        <v>14750.81780904</v>
      </c>
      <c r="F325">
        <v>1095.3</v>
      </c>
      <c r="G325">
        <v>-7.5673776048173202</v>
      </c>
      <c r="H325">
        <f>(Table2[[#This Row],[1Y Return vs Nifty]]-AVERAGE(Table2[1Y Return vs Nifty]))/_xlfn.STDEV.P(Table2[1Y Return vs Nifty])</f>
        <v>-0.41510587382248332</v>
      </c>
      <c r="I325">
        <v>-1.80725104905227</v>
      </c>
      <c r="J325">
        <f>(Table2[[#This Row],[1M Return vs Nifty]]-AVERAGE(Table2[1M Return vs Nifty]))/_xlfn.STDEV.P(Table2[1M Return vs Nifty])</f>
        <v>0.27324211692975903</v>
      </c>
      <c r="K325">
        <v>-17.793947872891799</v>
      </c>
      <c r="L325">
        <f>(Table2[[#This Row],[6M Return vs Nifty]]-AVERAGE(Table2[6M Return vs Nifty]))/_xlfn.STDEV.P(Table2[6M Return vs Nifty])</f>
        <v>-0.62737222378683877</v>
      </c>
      <c r="M325">
        <v>-4.1991419535141299</v>
      </c>
      <c r="N325">
        <f>(Table2[[#This Row],[1W Return vs Nifty]]-AVERAGE(Table2[1W Return vs Nifty]))/_xlfn.STDEV.P(Table2[1W Return vs Nifty])</f>
        <v>-0.36792334052243031</v>
      </c>
      <c r="O325">
        <v>1142.26</v>
      </c>
      <c r="P325">
        <v>1201.55781346763</v>
      </c>
      <c r="Q325">
        <v>1200.68519512032</v>
      </c>
      <c r="R325">
        <v>38.831643089073303</v>
      </c>
      <c r="S325" s="1">
        <f>(Table2[[#This Row],[Close Price]]-Table2[[#This Row],[20D EMA]])/Table2[[#This Row],[20D EMA]]</f>
        <v>-4.1111480748691226E-2</v>
      </c>
      <c r="T325" s="1">
        <f>(Table2[[#This Row],[Close Price]]-Table2[[#This Row],[50D EMA]])/Table2[[#This Row],[50D EMA]]</f>
        <v>-8.8433375636729317E-2</v>
      </c>
      <c r="U325" s="1">
        <f>(Table2[[#This Row],[Close Price]]-Table2[[#This Row],[200D EMA]])/Table2[[#This Row],[200D EMA]]</f>
        <v>-8.7770879118534886E-2</v>
      </c>
      <c r="V325">
        <v>0.51988378868222296</v>
      </c>
      <c r="W325">
        <v>1083.5</v>
      </c>
      <c r="X325">
        <v>1107.3499999999999</v>
      </c>
      <c r="Y325">
        <v>1075</v>
      </c>
      <c r="Z325">
        <v>1133.9000000000001</v>
      </c>
      <c r="AA325">
        <v>1075</v>
      </c>
      <c r="AB325">
        <v>1249.9000000000001</v>
      </c>
      <c r="AC325" s="1">
        <f>(Table2[[#This Row],[Close Price]]/Table2[[#This Row],[Day Low]])-1</f>
        <v>1.0890632210429185E-2</v>
      </c>
      <c r="AD325" s="1">
        <f>(Table2[[#This Row],[Day High]]/Table2[[#This Row],[Close Price]])-1</f>
        <v>1.1001552086186361E-2</v>
      </c>
      <c r="AE325" s="1">
        <f>(Table2[[#This Row],[Close Price]]/Table2[[#This Row],[Current Week Low]])-1</f>
        <v>1.8883720930232606E-2</v>
      </c>
      <c r="AF325" s="1">
        <f>(Table2[[#This Row],[Current Week High]]/Table2[[#This Row],[Close Price]])-1</f>
        <v>3.5241486350771511E-2</v>
      </c>
      <c r="AG325" s="1">
        <f>(Table2[[#This Row],[Close Price]]/Table2[[#This Row],[Current Month Low]])-1</f>
        <v>1.8883720930232606E-2</v>
      </c>
      <c r="AH325" s="1">
        <f>(Table2[[#This Row],[Current Month High]]/Table2[[#This Row],[Close Price]])-1</f>
        <v>0.14114854377796049</v>
      </c>
      <c r="AI325">
        <v>73.189993609056899</v>
      </c>
      <c r="AJ325">
        <v>40.261237034191304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-0.17</v>
      </c>
      <c r="AM325" t="s">
        <v>3169</v>
      </c>
      <c r="AN325">
        <v>-6.83</v>
      </c>
      <c r="AO325" t="s">
        <v>3169</v>
      </c>
      <c r="AP325">
        <v>0.224395864030935</v>
      </c>
      <c r="AQ325">
        <f>(Table2[[#This Row],[Sharpe Ratio]]-AVERAGE(Table2[Sharpe Ratio]))/_xlfn.STDEV.P(Table2[Sharpe Ratio])</f>
        <v>1.9430039820466121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450</v>
      </c>
      <c r="AT325">
        <f>_xlfn.RANK.AVG(Table2[[#This Row],[6M Return vs Nifty Z-Score]],Table2[6M Return vs Nifty Z-Score])</f>
        <v>536</v>
      </c>
      <c r="AU325">
        <f>_xlfn.RANK.AVG(Table2[[#This Row],[Sharpe Ratio Z-Score]],Table2[Sharpe Ratio Z-Score])</f>
        <v>18</v>
      </c>
      <c r="AV325">
        <f>(Table2[[#This Row],[Rank 1Y]]+Table2[[#This Row],[Rank 6M]]+Table2[[#This Row],[Rank Sharpe]])/3</f>
        <v>334.66666666666669</v>
      </c>
    </row>
    <row r="326" spans="1:48" hidden="1" x14ac:dyDescent="0.3">
      <c r="A326" t="s">
        <v>1100</v>
      </c>
      <c r="B326" t="s">
        <v>1101</v>
      </c>
      <c r="C326" t="s">
        <v>3134</v>
      </c>
      <c r="D326" t="s">
        <v>91</v>
      </c>
      <c r="E326">
        <v>11160</v>
      </c>
      <c r="F326">
        <v>74.400000000000006</v>
      </c>
      <c r="G326">
        <v>19.690782937529601</v>
      </c>
      <c r="H326">
        <f>(Table2[[#This Row],[1Y Return vs Nifty]]-AVERAGE(Table2[1Y Return vs Nifty]))/_xlfn.STDEV.P(Table2[1Y Return vs Nifty])</f>
        <v>0.13008952779097344</v>
      </c>
      <c r="I326">
        <v>-4.5019879264213998</v>
      </c>
      <c r="J326">
        <f>(Table2[[#This Row],[1M Return vs Nifty]]-AVERAGE(Table2[1M Return vs Nifty]))/_xlfn.STDEV.P(Table2[1M Return vs Nifty])</f>
        <v>6.9478235444140682E-3</v>
      </c>
      <c r="K326">
        <v>-7.5767688416878096</v>
      </c>
      <c r="L326">
        <f>(Table2[[#This Row],[6M Return vs Nifty]]-AVERAGE(Table2[6M Return vs Nifty]))/_xlfn.STDEV.P(Table2[6M Return vs Nifty])</f>
        <v>-0.28619916070010781</v>
      </c>
      <c r="M326">
        <v>-5.2933809318329503</v>
      </c>
      <c r="N326">
        <f>(Table2[[#This Row],[1W Return vs Nifty]]-AVERAGE(Table2[1W Return vs Nifty]))/_xlfn.STDEV.P(Table2[1W Return vs Nifty])</f>
        <v>-0.63286017169269515</v>
      </c>
      <c r="O326">
        <v>77.55</v>
      </c>
      <c r="P326">
        <v>82.189790696417404</v>
      </c>
      <c r="Q326">
        <v>80.312079614270203</v>
      </c>
      <c r="R326">
        <v>36.085673801758098</v>
      </c>
      <c r="S326" s="1">
        <f>(Table2[[#This Row],[Close Price]]-Table2[[#This Row],[20D EMA]])/Table2[[#This Row],[20D EMA]]</f>
        <v>-4.0618955512572427E-2</v>
      </c>
      <c r="T326" s="1">
        <f>(Table2[[#This Row],[Close Price]]-Table2[[#This Row],[50D EMA]])/Table2[[#This Row],[50D EMA]]</f>
        <v>-9.4778081686451479E-2</v>
      </c>
      <c r="U326" s="1">
        <f>(Table2[[#This Row],[Close Price]]-Table2[[#This Row],[200D EMA]])/Table2[[#This Row],[200D EMA]]</f>
        <v>-7.3613827990325301E-2</v>
      </c>
      <c r="V326">
        <v>1.4341471392063601</v>
      </c>
      <c r="W326">
        <v>73.12</v>
      </c>
      <c r="X326">
        <v>74.790000000000006</v>
      </c>
      <c r="Y326">
        <v>73.11</v>
      </c>
      <c r="Z326">
        <v>77.87</v>
      </c>
      <c r="AA326">
        <v>73.11</v>
      </c>
      <c r="AB326">
        <v>85.44</v>
      </c>
      <c r="AC326" s="1">
        <f>(Table2[[#This Row],[Close Price]]/Table2[[#This Row],[Day Low]])-1</f>
        <v>1.7505470459518557E-2</v>
      </c>
      <c r="AD326" s="1">
        <f>(Table2[[#This Row],[Day High]]/Table2[[#This Row],[Close Price]])-1</f>
        <v>5.2419354838710852E-3</v>
      </c>
      <c r="AE326" s="1">
        <f>(Table2[[#This Row],[Close Price]]/Table2[[#This Row],[Current Week Low]])-1</f>
        <v>1.764464505539598E-2</v>
      </c>
      <c r="AF326" s="1">
        <f>(Table2[[#This Row],[Current Week High]]/Table2[[#This Row],[Close Price]])-1</f>
        <v>4.6639784946236551E-2</v>
      </c>
      <c r="AG326" s="1">
        <f>(Table2[[#This Row],[Close Price]]/Table2[[#This Row],[Current Month Low]])-1</f>
        <v>1.764464505539598E-2</v>
      </c>
      <c r="AH326" s="1">
        <f>(Table2[[#This Row],[Current Month High]]/Table2[[#This Row],[Close Price]])-1</f>
        <v>0.14838709677419337</v>
      </c>
      <c r="AI326">
        <v>77.150537634408593</v>
      </c>
      <c r="AJ326">
        <v>49.098196392785503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-0.24</v>
      </c>
      <c r="AM326" t="s">
        <v>3169</v>
      </c>
      <c r="AN326">
        <v>-3.59</v>
      </c>
      <c r="AO326" t="s">
        <v>3169</v>
      </c>
      <c r="AP326">
        <v>6.6967565214798006E-2</v>
      </c>
      <c r="AQ326">
        <f>(Table2[[#This Row],[Sharpe Ratio]]-AVERAGE(Table2[Sharpe Ratio]))/_xlfn.STDEV.P(Table2[Sharpe Ratio])</f>
        <v>0.10462738443424424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270</v>
      </c>
      <c r="AT326">
        <f>_xlfn.RANK.AVG(Table2[[#This Row],[6M Return vs Nifty Z-Score]],Table2[6M Return vs Nifty Z-Score])</f>
        <v>413</v>
      </c>
      <c r="AU326">
        <f>_xlfn.RANK.AVG(Table2[[#This Row],[Sharpe Ratio Z-Score]],Table2[Sharpe Ratio Z-Score])</f>
        <v>321</v>
      </c>
      <c r="AV326">
        <f>(Table2[[#This Row],[Rank 1Y]]+Table2[[#This Row],[Rank 6M]]+Table2[[#This Row],[Rank Sharpe]])/3</f>
        <v>334.66666666666669</v>
      </c>
    </row>
    <row r="327" spans="1:48" hidden="1" x14ac:dyDescent="0.3">
      <c r="A327" t="s">
        <v>1383</v>
      </c>
      <c r="B327" t="s">
        <v>1384</v>
      </c>
      <c r="C327" t="s">
        <v>3136</v>
      </c>
      <c r="D327" t="s">
        <v>134</v>
      </c>
      <c r="E327">
        <v>7676.53533582</v>
      </c>
      <c r="F327">
        <v>323.7</v>
      </c>
      <c r="G327">
        <v>84.7882131256478</v>
      </c>
      <c r="H327">
        <f>(Table2[[#This Row],[1Y Return vs Nifty]]-AVERAGE(Table2[1Y Return vs Nifty]))/_xlfn.STDEV.P(Table2[1Y Return vs Nifty])</f>
        <v>1.4321150089410422</v>
      </c>
      <c r="I327">
        <v>-23.535575953429401</v>
      </c>
      <c r="J327">
        <f>(Table2[[#This Row],[1M Return vs Nifty]]-AVERAGE(Table2[1M Return vs Nifty]))/_xlfn.STDEV.P(Table2[1M Return vs Nifty])</f>
        <v>-1.8739541364229229</v>
      </c>
      <c r="K327">
        <v>-33.805265593286698</v>
      </c>
      <c r="L327">
        <f>(Table2[[#This Row],[6M Return vs Nifty]]-AVERAGE(Table2[6M Return vs Nifty]))/_xlfn.STDEV.P(Table2[6M Return vs Nifty])</f>
        <v>-1.1620237449198956</v>
      </c>
      <c r="M327">
        <v>-3.8602717882116302</v>
      </c>
      <c r="N327">
        <f>(Table2[[#This Row],[1W Return vs Nifty]]-AVERAGE(Table2[1W Return vs Nifty]))/_xlfn.STDEV.P(Table2[1W Return vs Nifty])</f>
        <v>-0.28587619218256388</v>
      </c>
      <c r="O327">
        <v>377.39</v>
      </c>
      <c r="P327">
        <v>401.23183657416803</v>
      </c>
      <c r="Q327">
        <v>369.73939055546401</v>
      </c>
      <c r="R327">
        <v>17.028554029620501</v>
      </c>
      <c r="S327" s="1">
        <f>(Table2[[#This Row],[Close Price]]-Table2[[#This Row],[20D EMA]])/Table2[[#This Row],[20D EMA]]</f>
        <v>-0.14226662073716845</v>
      </c>
      <c r="T327" s="1">
        <f>(Table2[[#This Row],[Close Price]]-Table2[[#This Row],[50D EMA]])/Table2[[#This Row],[50D EMA]]</f>
        <v>-0.19323450809925005</v>
      </c>
      <c r="U327" s="1">
        <f>(Table2[[#This Row],[Close Price]]-Table2[[#This Row],[200D EMA]])/Table2[[#This Row],[200D EMA]]</f>
        <v>-0.12451848986470845</v>
      </c>
      <c r="V327">
        <v>0.87092905654334996</v>
      </c>
      <c r="W327">
        <v>320.25</v>
      </c>
      <c r="X327">
        <v>337.9</v>
      </c>
      <c r="Y327">
        <v>315.2</v>
      </c>
      <c r="Z327">
        <v>342.55</v>
      </c>
      <c r="AA327">
        <v>315.2</v>
      </c>
      <c r="AB327">
        <v>456</v>
      </c>
      <c r="AC327" s="1">
        <f>(Table2[[#This Row],[Close Price]]/Table2[[#This Row],[Day Low]])-1</f>
        <v>1.0772833723653452E-2</v>
      </c>
      <c r="AD327" s="1">
        <f>(Table2[[#This Row],[Day High]]/Table2[[#This Row],[Close Price]])-1</f>
        <v>4.3867778807537894E-2</v>
      </c>
      <c r="AE327" s="1">
        <f>(Table2[[#This Row],[Close Price]]/Table2[[#This Row],[Current Week Low]])-1</f>
        <v>2.6967005076142136E-2</v>
      </c>
      <c r="AF327" s="1">
        <f>(Table2[[#This Row],[Current Week High]]/Table2[[#This Row],[Close Price]])-1</f>
        <v>5.8232931726907688E-2</v>
      </c>
      <c r="AG327" s="1">
        <f>(Table2[[#This Row],[Close Price]]/Table2[[#This Row],[Current Month Low]])-1</f>
        <v>2.6967005076142136E-2</v>
      </c>
      <c r="AH327" s="1">
        <f>(Table2[[#This Row],[Current Month High]]/Table2[[#This Row],[Close Price]])-1</f>
        <v>0.40871177015755333</v>
      </c>
      <c r="AI327">
        <v>75.965400061785601</v>
      </c>
      <c r="AJ327">
        <v>107.96659171217399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-0.26</v>
      </c>
      <c r="AM327" t="s">
        <v>3169</v>
      </c>
      <c r="AN327">
        <v>-25.12</v>
      </c>
      <c r="AO327" t="s">
        <v>3169</v>
      </c>
      <c r="AP327">
        <v>8.8700289117542006E-2</v>
      </c>
      <c r="AQ327">
        <f>(Table2[[#This Row],[Sharpe Ratio]]-AVERAGE(Table2[Sharpe Ratio]))/_xlfn.STDEV.P(Table2[Sharpe Ratio])</f>
        <v>0.3584123222479797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7">
        <f>_xlfn.RANK.AVG(Table2[[#This Row],[1Y Return vs Nifty Z-Score]],Table2[1Y Return vs Nifty Z-Score])</f>
        <v>60</v>
      </c>
      <c r="AT327">
        <f>_xlfn.RANK.AVG(Table2[[#This Row],[6M Return vs Nifty Z-Score]],Table2[6M Return vs Nifty Z-Score])</f>
        <v>694</v>
      </c>
      <c r="AU327">
        <f>_xlfn.RANK.AVG(Table2[[#This Row],[Sharpe Ratio Z-Score]],Table2[Sharpe Ratio Z-Score])</f>
        <v>254</v>
      </c>
      <c r="AV327">
        <f>(Table2[[#This Row],[Rank 1Y]]+Table2[[#This Row],[Rank 6M]]+Table2[[#This Row],[Rank Sharpe]])/3</f>
        <v>336</v>
      </c>
    </row>
    <row r="328" spans="1:48" hidden="1" x14ac:dyDescent="0.3">
      <c r="A328" t="s">
        <v>770</v>
      </c>
      <c r="B328" t="s">
        <v>771</v>
      </c>
      <c r="C328" t="s">
        <v>3127</v>
      </c>
      <c r="D328" t="s">
        <v>51</v>
      </c>
      <c r="E328">
        <v>20478.929073939998</v>
      </c>
      <c r="F328">
        <v>1041.8499999999999</v>
      </c>
      <c r="G328">
        <v>22.361207530601899</v>
      </c>
      <c r="H328">
        <f>(Table2[[#This Row],[1Y Return vs Nifty]]-AVERAGE(Table2[1Y Return vs Nifty]))/_xlfn.STDEV.P(Table2[1Y Return vs Nifty])</f>
        <v>0.18350117331403376</v>
      </c>
      <c r="I328">
        <v>-6.6523876599324003</v>
      </c>
      <c r="J328">
        <f>(Table2[[#This Row],[1M Return vs Nifty]]-AVERAGE(Table2[1M Return vs Nifty]))/_xlfn.STDEV.P(Table2[1M Return vs Nifty])</f>
        <v>-0.2055549934617544</v>
      </c>
      <c r="K328">
        <v>3.3053622532479201</v>
      </c>
      <c r="L328">
        <f>(Table2[[#This Row],[6M Return vs Nifty]]-AVERAGE(Table2[6M Return vs Nifty]))/_xlfn.STDEV.P(Table2[6M Return vs Nifty])</f>
        <v>7.7178048139217276E-2</v>
      </c>
      <c r="M328">
        <v>1.8778032024697699</v>
      </c>
      <c r="N328">
        <f>(Table2[[#This Row],[1W Return vs Nifty]]-AVERAGE(Table2[1W Return vs Nifty]))/_xlfn.STDEV.P(Table2[1W Return vs Nifty])</f>
        <v>1.1034248975886503</v>
      </c>
      <c r="O328">
        <v>1069.98</v>
      </c>
      <c r="P328">
        <v>1102.0436532930601</v>
      </c>
      <c r="Q328">
        <v>1029.8209776527999</v>
      </c>
      <c r="R328">
        <v>40.780274208925299</v>
      </c>
      <c r="S328" s="1">
        <f>(Table2[[#This Row],[Close Price]]-Table2[[#This Row],[20D EMA]])/Table2[[#This Row],[20D EMA]]</f>
        <v>-2.6290211031982008E-2</v>
      </c>
      <c r="T328" s="1">
        <f>(Table2[[#This Row],[Close Price]]-Table2[[#This Row],[50D EMA]])/Table2[[#This Row],[50D EMA]]</f>
        <v>-5.462002626955214E-2</v>
      </c>
      <c r="U328" s="1">
        <f>(Table2[[#This Row],[Close Price]]-Table2[[#This Row],[200D EMA]])/Table2[[#This Row],[200D EMA]]</f>
        <v>1.1680692672057352E-2</v>
      </c>
      <c r="V328">
        <v>0.53590438183281996</v>
      </c>
      <c r="W328">
        <v>1027.3</v>
      </c>
      <c r="X328">
        <v>1048.3499999999999</v>
      </c>
      <c r="Y328">
        <v>992.4</v>
      </c>
      <c r="Z328">
        <v>1051</v>
      </c>
      <c r="AA328">
        <v>992.4</v>
      </c>
      <c r="AB328">
        <v>1156</v>
      </c>
      <c r="AC328" s="1">
        <f>(Table2[[#This Row],[Close Price]]/Table2[[#This Row],[Day Low]])-1</f>
        <v>1.4163340796262025E-2</v>
      </c>
      <c r="AD328" s="1">
        <f>(Table2[[#This Row],[Day High]]/Table2[[#This Row],[Close Price]])-1</f>
        <v>6.2389019532562706E-3</v>
      </c>
      <c r="AE328" s="1">
        <f>(Table2[[#This Row],[Close Price]]/Table2[[#This Row],[Current Week Low]])-1</f>
        <v>4.982869810560242E-2</v>
      </c>
      <c r="AF328" s="1">
        <f>(Table2[[#This Row],[Current Week High]]/Table2[[#This Row],[Close Price]])-1</f>
        <v>8.7824542880454715E-3</v>
      </c>
      <c r="AG328" s="1">
        <f>(Table2[[#This Row],[Close Price]]/Table2[[#This Row],[Current Month Low]])-1</f>
        <v>4.982869810560242E-2</v>
      </c>
      <c r="AH328" s="1">
        <f>(Table2[[#This Row],[Current Month High]]/Table2[[#This Row],[Close Price]])-1</f>
        <v>0.10956471660987677</v>
      </c>
      <c r="AI328">
        <v>25.152373182319899</v>
      </c>
      <c r="AJ328">
        <v>46.687785990848198</v>
      </c>
      <c r="AK328" t="str">
        <f>IF(AND(Table2[[#This Row],[20D EMA]]&gt;Table2[[#This Row],[50D EMA]],Table2[[#This Row],[50D EMA]]&gt;Table2[[#This Row],[200D EMA]]),"Uptrend","Downtrend/NoTrend")</f>
        <v>Downtrend/NoTrend</v>
      </c>
      <c r="AL328">
        <v>0.02</v>
      </c>
      <c r="AM328" t="s">
        <v>3170</v>
      </c>
      <c r="AN328">
        <v>-7.3</v>
      </c>
      <c r="AO328" t="s">
        <v>3169</v>
      </c>
      <c r="AP328">
        <v>1.1972389818276001E-2</v>
      </c>
      <c r="AQ328">
        <f>(Table2[[#This Row],[Sharpe Ratio]]-AVERAGE(Table2[Sharpe Ratio]))/_xlfn.STDEV.P(Table2[Sharpe Ratio])</f>
        <v>-0.5375814445427618</v>
      </c>
      <c r="AR3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8">
        <f>_xlfn.RANK.AVG(Table2[[#This Row],[1Y Return vs Nifty Z-Score]],Table2[1Y Return vs Nifty Z-Score])</f>
        <v>250</v>
      </c>
      <c r="AT328">
        <f>_xlfn.RANK.AVG(Table2[[#This Row],[6M Return vs Nifty Z-Score]],Table2[6M Return vs Nifty Z-Score])</f>
        <v>283</v>
      </c>
      <c r="AU328">
        <f>_xlfn.RANK.AVG(Table2[[#This Row],[Sharpe Ratio Z-Score]],Table2[Sharpe Ratio Z-Score])</f>
        <v>478</v>
      </c>
      <c r="AV328">
        <f>(Table2[[#This Row],[Rank 1Y]]+Table2[[#This Row],[Rank 6M]]+Table2[[#This Row],[Rank Sharpe]])/3</f>
        <v>337</v>
      </c>
    </row>
    <row r="329" spans="1:48" hidden="1" x14ac:dyDescent="0.3">
      <c r="A329" t="s">
        <v>1314</v>
      </c>
      <c r="B329" t="s">
        <v>1315</v>
      </c>
      <c r="C329" t="s">
        <v>3137</v>
      </c>
      <c r="D329" t="s">
        <v>280</v>
      </c>
      <c r="E329">
        <v>8391.2309607699899</v>
      </c>
      <c r="F329">
        <v>679.85</v>
      </c>
      <c r="G329">
        <v>10.4850876274771</v>
      </c>
      <c r="H329">
        <f>(Table2[[#This Row],[1Y Return vs Nifty]]-AVERAGE(Table2[1Y Return vs Nifty]))/_xlfn.STDEV.P(Table2[1Y Return vs Nifty])</f>
        <v>-5.4035249957623037E-2</v>
      </c>
      <c r="I329">
        <v>5.3782459153005604</v>
      </c>
      <c r="J329">
        <f>(Table2[[#This Row],[1M Return vs Nifty]]-AVERAGE(Table2[1M Return vs Nifty]))/_xlfn.STDEV.P(Table2[1M Return vs Nifty])</f>
        <v>0.98331398064841102</v>
      </c>
      <c r="K329">
        <v>4.48115957889146</v>
      </c>
      <c r="L329">
        <f>(Table2[[#This Row],[6M Return vs Nifty]]-AVERAGE(Table2[6M Return vs Nifty]))/_xlfn.STDEV.P(Table2[6M Return vs Nifty])</f>
        <v>0.11644038992004066</v>
      </c>
      <c r="M329">
        <v>-3.54355592207098</v>
      </c>
      <c r="N329">
        <f>(Table2[[#This Row],[1W Return vs Nifty]]-AVERAGE(Table2[1W Return vs Nifty]))/_xlfn.STDEV.P(Table2[1W Return vs Nifty])</f>
        <v>-0.20919303647413923</v>
      </c>
      <c r="O329">
        <v>671.65</v>
      </c>
      <c r="P329">
        <v>678.29406114421397</v>
      </c>
      <c r="Q329">
        <v>672.82390393303501</v>
      </c>
      <c r="R329">
        <v>54.632110437010802</v>
      </c>
      <c r="S329" s="1">
        <f>(Table2[[#This Row],[Close Price]]-Table2[[#This Row],[20D EMA]])/Table2[[#This Row],[20D EMA]]</f>
        <v>1.2208739670959645E-2</v>
      </c>
      <c r="T329" s="1">
        <f>(Table2[[#This Row],[Close Price]]-Table2[[#This Row],[50D EMA]])/Table2[[#This Row],[50D EMA]]</f>
        <v>2.2939001605901434E-3</v>
      </c>
      <c r="U329" s="1">
        <f>(Table2[[#This Row],[Close Price]]-Table2[[#This Row],[200D EMA]])/Table2[[#This Row],[200D EMA]]</f>
        <v>1.0442696857072881E-2</v>
      </c>
      <c r="V329">
        <v>0.62122789909872</v>
      </c>
      <c r="W329">
        <v>664</v>
      </c>
      <c r="X329">
        <v>686.45</v>
      </c>
      <c r="Y329">
        <v>659</v>
      </c>
      <c r="Z329">
        <v>703.9</v>
      </c>
      <c r="AA329">
        <v>631</v>
      </c>
      <c r="AB329">
        <v>703.9</v>
      </c>
      <c r="AC329" s="1">
        <f>(Table2[[#This Row],[Close Price]]/Table2[[#This Row],[Day Low]])-1</f>
        <v>2.3870481927710907E-2</v>
      </c>
      <c r="AD329" s="1">
        <f>(Table2[[#This Row],[Day High]]/Table2[[#This Row],[Close Price]])-1</f>
        <v>9.7080238287858833E-3</v>
      </c>
      <c r="AE329" s="1">
        <f>(Table2[[#This Row],[Close Price]]/Table2[[#This Row],[Current Week Low]])-1</f>
        <v>3.1638846737481074E-2</v>
      </c>
      <c r="AF329" s="1">
        <f>(Table2[[#This Row],[Current Week High]]/Table2[[#This Row],[Close Price]])-1</f>
        <v>3.5375450467014735E-2</v>
      </c>
      <c r="AG329" s="1">
        <f>(Table2[[#This Row],[Close Price]]/Table2[[#This Row],[Current Month Low]])-1</f>
        <v>7.7416798732171221E-2</v>
      </c>
      <c r="AH329" s="1">
        <f>(Table2[[#This Row],[Current Month High]]/Table2[[#This Row],[Close Price]])-1</f>
        <v>3.5375450467014735E-2</v>
      </c>
      <c r="AI329">
        <v>23.2183569905126</v>
      </c>
      <c r="AJ329">
        <v>31.753875968992201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7.0000000000000007E-2</v>
      </c>
      <c r="AM329" t="s">
        <v>3170</v>
      </c>
      <c r="AN329">
        <v>4.0199999999999996</v>
      </c>
      <c r="AO329" t="s">
        <v>3170</v>
      </c>
      <c r="AP329">
        <v>2.9628758736003999E-2</v>
      </c>
      <c r="AQ329">
        <f>(Table2[[#This Row],[Sharpe Ratio]]-AVERAGE(Table2[Sharpe Ratio]))/_xlfn.STDEV.P(Table2[Sharpe Ratio])</f>
        <v>-0.33139833984523209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314</v>
      </c>
      <c r="AT329">
        <f>_xlfn.RANK.AVG(Table2[[#This Row],[6M Return vs Nifty Z-Score]],Table2[6M Return vs Nifty Z-Score])</f>
        <v>270</v>
      </c>
      <c r="AU329">
        <f>_xlfn.RANK.AVG(Table2[[#This Row],[Sharpe Ratio Z-Score]],Table2[Sharpe Ratio Z-Score])</f>
        <v>428</v>
      </c>
      <c r="AV329">
        <f>(Table2[[#This Row],[Rank 1Y]]+Table2[[#This Row],[Rank 6M]]+Table2[[#This Row],[Rank Sharpe]])/3</f>
        <v>337.33333333333331</v>
      </c>
    </row>
    <row r="330" spans="1:48" hidden="1" x14ac:dyDescent="0.3">
      <c r="A330" t="s">
        <v>301</v>
      </c>
      <c r="B330" t="s">
        <v>302</v>
      </c>
      <c r="C330" t="s">
        <v>3134</v>
      </c>
      <c r="D330" t="s">
        <v>48</v>
      </c>
      <c r="E330">
        <v>83584.853636031999</v>
      </c>
      <c r="F330">
        <v>79.16</v>
      </c>
      <c r="G330">
        <v>17.358175721623301</v>
      </c>
      <c r="H330">
        <f>(Table2[[#This Row],[1Y Return vs Nifty]]-AVERAGE(Table2[1Y Return vs Nifty]))/_xlfn.STDEV.P(Table2[1Y Return vs Nifty])</f>
        <v>8.343462875966165E-2</v>
      </c>
      <c r="I330">
        <v>-6.3668464897163197</v>
      </c>
      <c r="J330">
        <f>(Table2[[#This Row],[1M Return vs Nifty]]-AVERAGE(Table2[1M Return vs Nifty]))/_xlfn.STDEV.P(Table2[1M Return vs Nifty])</f>
        <v>-0.17733777314844812</v>
      </c>
      <c r="K330">
        <v>-15.326019195294601</v>
      </c>
      <c r="L330">
        <f>(Table2[[#This Row],[6M Return vs Nifty]]-AVERAGE(Table2[6M Return vs Nifty]))/_xlfn.STDEV.P(Table2[6M Return vs Nifty])</f>
        <v>-0.54496290279481918</v>
      </c>
      <c r="M330">
        <v>-1.9158692870985099</v>
      </c>
      <c r="N330">
        <f>(Table2[[#This Row],[1W Return vs Nifty]]-AVERAGE(Table2[1W Return vs Nifty]))/_xlfn.STDEV.P(Table2[1W Return vs Nifty])</f>
        <v>0.18490199007147182</v>
      </c>
      <c r="O330">
        <v>80.02</v>
      </c>
      <c r="P330">
        <v>84.317346841504005</v>
      </c>
      <c r="Q330">
        <v>84.590420543625399</v>
      </c>
      <c r="R330">
        <v>50.104644274813602</v>
      </c>
      <c r="S330" s="1">
        <f>(Table2[[#This Row],[Close Price]]-Table2[[#This Row],[20D EMA]])/Table2[[#This Row],[20D EMA]]</f>
        <v>-1.0747313171707067E-2</v>
      </c>
      <c r="T330" s="1">
        <f>(Table2[[#This Row],[Close Price]]-Table2[[#This Row],[50D EMA]])/Table2[[#This Row],[50D EMA]]</f>
        <v>-6.1165905174869403E-2</v>
      </c>
      <c r="U330" s="1">
        <f>(Table2[[#This Row],[Close Price]]-Table2[[#This Row],[200D EMA]])/Table2[[#This Row],[200D EMA]]</f>
        <v>-6.4196637263728915E-2</v>
      </c>
      <c r="V330">
        <v>0.86906983468832899</v>
      </c>
      <c r="W330">
        <v>76.849999999999994</v>
      </c>
      <c r="X330">
        <v>79.64</v>
      </c>
      <c r="Y330">
        <v>74.12</v>
      </c>
      <c r="Z330">
        <v>82.4</v>
      </c>
      <c r="AA330">
        <v>74.12</v>
      </c>
      <c r="AB330">
        <v>82.4</v>
      </c>
      <c r="AC330" s="1">
        <f>(Table2[[#This Row],[Close Price]]/Table2[[#This Row],[Day Low]])-1</f>
        <v>3.0058555627846539E-2</v>
      </c>
      <c r="AD330" s="1">
        <f>(Table2[[#This Row],[Day High]]/Table2[[#This Row],[Close Price]])-1</f>
        <v>6.0636685194543904E-3</v>
      </c>
      <c r="AE330" s="1">
        <f>(Table2[[#This Row],[Close Price]]/Table2[[#This Row],[Current Week Low]])-1</f>
        <v>6.7997841338370169E-2</v>
      </c>
      <c r="AF330" s="1">
        <f>(Table2[[#This Row],[Current Week High]]/Table2[[#This Row],[Close Price]])-1</f>
        <v>4.0929762506316525E-2</v>
      </c>
      <c r="AG330" s="1">
        <f>(Table2[[#This Row],[Close Price]]/Table2[[#This Row],[Current Month Low]])-1</f>
        <v>6.7997841338370169E-2</v>
      </c>
      <c r="AH330" s="1">
        <f>(Table2[[#This Row],[Current Month High]]/Table2[[#This Row],[Close Price]])-1</f>
        <v>4.0929762506316525E-2</v>
      </c>
      <c r="AI330">
        <v>31.0636685194542</v>
      </c>
      <c r="AJ330">
        <v>40.354609929078002</v>
      </c>
      <c r="AK330" t="str">
        <f>IF(AND(Table2[[#This Row],[20D EMA]]&gt;Table2[[#This Row],[50D EMA]],Table2[[#This Row],[50D EMA]]&gt;Table2[[#This Row],[200D EMA]]),"Uptrend","Downtrend/NoTrend")</f>
        <v>Downtrend/NoTrend</v>
      </c>
      <c r="AL330">
        <v>-0.08</v>
      </c>
      <c r="AM330" t="s">
        <v>3169</v>
      </c>
      <c r="AN330">
        <v>1.57</v>
      </c>
      <c r="AO330" t="s">
        <v>3170</v>
      </c>
      <c r="AP330">
        <v>0.10063501520402</v>
      </c>
      <c r="AQ330">
        <f>(Table2[[#This Row],[Sharpe Ratio]]-AVERAGE(Table2[Sharpe Ratio]))/_xlfn.STDEV.P(Table2[Sharpe Ratio])</f>
        <v>0.49778066517798669</v>
      </c>
      <c r="AR3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0">
        <f>_xlfn.RANK.AVG(Table2[[#This Row],[1Y Return vs Nifty Z-Score]],Table2[1Y Return vs Nifty Z-Score])</f>
        <v>281</v>
      </c>
      <c r="AT330">
        <f>_xlfn.RANK.AVG(Table2[[#This Row],[6M Return vs Nifty Z-Score]],Table2[6M Return vs Nifty Z-Score])</f>
        <v>507</v>
      </c>
      <c r="AU330">
        <f>_xlfn.RANK.AVG(Table2[[#This Row],[Sharpe Ratio Z-Score]],Table2[Sharpe Ratio Z-Score])</f>
        <v>226</v>
      </c>
      <c r="AV330">
        <f>(Table2[[#This Row],[Rank 1Y]]+Table2[[#This Row],[Rank 6M]]+Table2[[#This Row],[Rank Sharpe]])/3</f>
        <v>338</v>
      </c>
    </row>
    <row r="331" spans="1:48" x14ac:dyDescent="0.3">
      <c r="A331" t="s">
        <v>568</v>
      </c>
      <c r="B331" t="s">
        <v>569</v>
      </c>
      <c r="C331" t="s">
        <v>3135</v>
      </c>
      <c r="D331" t="s">
        <v>570</v>
      </c>
      <c r="E331">
        <v>33729.6335163599</v>
      </c>
      <c r="F331">
        <v>1388.55</v>
      </c>
      <c r="G331">
        <v>-15.4843462524122</v>
      </c>
      <c r="H331">
        <f>(Table2[[#This Row],[1Y Return vs Nifty]]-AVERAGE(Table2[1Y Return vs Nifty]))/_xlfn.STDEV.P(Table2[1Y Return vs Nifty])</f>
        <v>-0.57345459638874219</v>
      </c>
      <c r="I331">
        <v>5.9109240025116199</v>
      </c>
      <c r="J331">
        <f>(Table2[[#This Row],[1M Return vs Nifty]]-AVERAGE(Table2[1M Return vs Nifty]))/_xlfn.STDEV.P(Table2[1M Return vs Nifty])</f>
        <v>1.0359533073400073</v>
      </c>
      <c r="K331">
        <v>29.153657590332799</v>
      </c>
      <c r="L331">
        <f>(Table2[[#This Row],[6M Return vs Nifty]]-AVERAGE(Table2[6M Return vs Nifty]))/_xlfn.STDEV.P(Table2[6M Return vs Nifty])</f>
        <v>0.94030690873671208</v>
      </c>
      <c r="M331">
        <v>4.1072266270479796</v>
      </c>
      <c r="N331">
        <f>(Table2[[#This Row],[1W Return vs Nifty]]-AVERAGE(Table2[1W Return vs Nifty]))/_xlfn.STDEV.P(Table2[1W Return vs Nifty])</f>
        <v>1.6432122650172811</v>
      </c>
      <c r="O331">
        <v>1352.59</v>
      </c>
      <c r="P331">
        <v>1315.2323514900399</v>
      </c>
      <c r="Q331">
        <v>1200.8092025690701</v>
      </c>
      <c r="R331">
        <v>60.500924692671703</v>
      </c>
      <c r="S331" s="1">
        <f>(Table2[[#This Row],[Close Price]]-Table2[[#This Row],[20D EMA]])/Table2[[#This Row],[20D EMA]]</f>
        <v>2.6586031243761996E-2</v>
      </c>
      <c r="T331" s="1">
        <f>(Table2[[#This Row],[Close Price]]-Table2[[#This Row],[50D EMA]])/Table2[[#This Row],[50D EMA]]</f>
        <v>5.5745016024657319E-2</v>
      </c>
      <c r="U331" s="1">
        <f>(Table2[[#This Row],[Close Price]]-Table2[[#This Row],[200D EMA]])/Table2[[#This Row],[200D EMA]]</f>
        <v>0.15634523538732717</v>
      </c>
      <c r="V331">
        <v>0.55682538035729501</v>
      </c>
      <c r="W331">
        <v>1350</v>
      </c>
      <c r="X331">
        <v>1419.95</v>
      </c>
      <c r="Y331">
        <v>1289.0999999999999</v>
      </c>
      <c r="Z331">
        <v>1419.95</v>
      </c>
      <c r="AA331">
        <v>1289.0999999999999</v>
      </c>
      <c r="AB331">
        <v>1475</v>
      </c>
      <c r="AC331" s="1">
        <f>(Table2[[#This Row],[Close Price]]/Table2[[#This Row],[Day Low]])-1</f>
        <v>2.8555555555555445E-2</v>
      </c>
      <c r="AD331" s="1">
        <f>(Table2[[#This Row],[Day High]]/Table2[[#This Row],[Close Price]])-1</f>
        <v>2.2613517698318431E-2</v>
      </c>
      <c r="AE331" s="1">
        <f>(Table2[[#This Row],[Close Price]]/Table2[[#This Row],[Current Week Low]])-1</f>
        <v>7.7146846637188737E-2</v>
      </c>
      <c r="AF331" s="1">
        <f>(Table2[[#This Row],[Current Week High]]/Table2[[#This Row],[Close Price]])-1</f>
        <v>2.2613517698318431E-2</v>
      </c>
      <c r="AG331" s="1">
        <f>(Table2[[#This Row],[Close Price]]/Table2[[#This Row],[Current Month Low]])-1</f>
        <v>7.7146846637188737E-2</v>
      </c>
      <c r="AH331" s="1">
        <f>(Table2[[#This Row],[Current Month High]]/Table2[[#This Row],[Close Price]])-1</f>
        <v>6.2259191242663325E-2</v>
      </c>
      <c r="AI331">
        <v>7.1549458067768601</v>
      </c>
      <c r="AJ331">
        <v>56.712375148129297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0.17</v>
      </c>
      <c r="AM331" t="s">
        <v>3170</v>
      </c>
      <c r="AN331">
        <v>2.81</v>
      </c>
      <c r="AO331" t="s">
        <v>3170</v>
      </c>
      <c r="AP331">
        <v>4.2774795550345003E-2</v>
      </c>
      <c r="AQ331">
        <f>(Table2[[#This Row],[Sharpe Ratio]]-AVERAGE(Table2[Sharpe Ratio]))/_xlfn.STDEV.P(Table2[Sharpe Ratio])</f>
        <v>-0.17788485711960983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2.8681330275856487</v>
      </c>
      <c r="AS331">
        <f>_xlfn.RANK.AVG(Table2[[#This Row],[1Y Return vs Nifty Z-Score]],Table2[1Y Return vs Nifty Z-Score])</f>
        <v>517</v>
      </c>
      <c r="AT331">
        <f>_xlfn.RANK.AVG(Table2[[#This Row],[6M Return vs Nifty Z-Score]],Table2[6M Return vs Nifty Z-Score])</f>
        <v>99</v>
      </c>
      <c r="AU331">
        <f>_xlfn.RANK.AVG(Table2[[#This Row],[Sharpe Ratio Z-Score]],Table2[Sharpe Ratio Z-Score])</f>
        <v>400</v>
      </c>
      <c r="AV331">
        <f>(Table2[[#This Row],[Rank 1Y]]+Table2[[#This Row],[Rank 6M]]+Table2[[#This Row],[Rank Sharpe]])/3</f>
        <v>338.66666666666669</v>
      </c>
    </row>
    <row r="332" spans="1:48" hidden="1" x14ac:dyDescent="0.3">
      <c r="A332" t="s">
        <v>1860</v>
      </c>
      <c r="B332" t="s">
        <v>1861</v>
      </c>
      <c r="C332" t="s">
        <v>3128</v>
      </c>
      <c r="D332" t="s">
        <v>211</v>
      </c>
      <c r="E332">
        <v>3954.5911649999998</v>
      </c>
      <c r="F332">
        <v>606.20000000000005</v>
      </c>
      <c r="G332">
        <v>29.0814976027292</v>
      </c>
      <c r="H332">
        <f>(Table2[[#This Row],[1Y Return vs Nifty]]-AVERAGE(Table2[1Y Return vs Nifty]))/_xlfn.STDEV.P(Table2[1Y Return vs Nifty])</f>
        <v>0.31791491114276077</v>
      </c>
      <c r="I332">
        <v>-5.7423200597392503</v>
      </c>
      <c r="J332">
        <f>(Table2[[#This Row],[1M Return vs Nifty]]-AVERAGE(Table2[1M Return vs Nifty]))/_xlfn.STDEV.P(Table2[1M Return vs Nifty])</f>
        <v>-0.11562197975581751</v>
      </c>
      <c r="K332">
        <v>-10.8310126494006</v>
      </c>
      <c r="L332">
        <f>(Table2[[#This Row],[6M Return vs Nifty]]-AVERAGE(Table2[6M Return vs Nifty]))/_xlfn.STDEV.P(Table2[6M Return vs Nifty])</f>
        <v>-0.39486519508372642</v>
      </c>
      <c r="M332">
        <v>-4.0569463506843002</v>
      </c>
      <c r="N332">
        <f>(Table2[[#This Row],[1W Return vs Nifty]]-AVERAGE(Table2[1W Return vs Nifty]))/_xlfn.STDEV.P(Table2[1W Return vs Nifty])</f>
        <v>-0.33349498148338302</v>
      </c>
      <c r="O332">
        <v>635.26</v>
      </c>
      <c r="P332">
        <v>666.60846968607302</v>
      </c>
      <c r="Q332">
        <v>640.37047952059197</v>
      </c>
      <c r="R332">
        <v>34.557756438876901</v>
      </c>
      <c r="S332" s="1">
        <f>(Table2[[#This Row],[Close Price]]-Table2[[#This Row],[20D EMA]])/Table2[[#This Row],[20D EMA]]</f>
        <v>-4.5745049271164476E-2</v>
      </c>
      <c r="T332" s="1">
        <f>(Table2[[#This Row],[Close Price]]-Table2[[#This Row],[50D EMA]])/Table2[[#This Row],[50D EMA]]</f>
        <v>-9.0620615298394325E-2</v>
      </c>
      <c r="U332" s="1">
        <f>(Table2[[#This Row],[Close Price]]-Table2[[#This Row],[200D EMA]])/Table2[[#This Row],[200D EMA]]</f>
        <v>-5.3360485240002586E-2</v>
      </c>
      <c r="V332">
        <v>0.30579382022714202</v>
      </c>
      <c r="W332">
        <v>595.70000000000005</v>
      </c>
      <c r="X332">
        <v>611.9</v>
      </c>
      <c r="Y332">
        <v>595</v>
      </c>
      <c r="Z332">
        <v>629.75</v>
      </c>
      <c r="AA332">
        <v>595</v>
      </c>
      <c r="AB332">
        <v>725</v>
      </c>
      <c r="AC332" s="1">
        <f>(Table2[[#This Row],[Close Price]]/Table2[[#This Row],[Day Low]])-1</f>
        <v>1.7626321974148151E-2</v>
      </c>
      <c r="AD332" s="1">
        <f>(Table2[[#This Row],[Day High]]/Table2[[#This Row],[Close Price]])-1</f>
        <v>9.4028373474099869E-3</v>
      </c>
      <c r="AE332" s="1">
        <f>(Table2[[#This Row],[Close Price]]/Table2[[#This Row],[Current Week Low]])-1</f>
        <v>1.8823529411764683E-2</v>
      </c>
      <c r="AF332" s="1">
        <f>(Table2[[#This Row],[Current Week High]]/Table2[[#This Row],[Close Price]])-1</f>
        <v>3.8848564830088916E-2</v>
      </c>
      <c r="AG332" s="1">
        <f>(Table2[[#This Row],[Close Price]]/Table2[[#This Row],[Current Month Low]])-1</f>
        <v>1.8823529411764683E-2</v>
      </c>
      <c r="AH332" s="1">
        <f>(Table2[[#This Row],[Current Month High]]/Table2[[#This Row],[Close Price]])-1</f>
        <v>0.19597492576707354</v>
      </c>
      <c r="AI332">
        <v>36.489607390300201</v>
      </c>
      <c r="AJ332">
        <v>51.228639141823599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-0.13</v>
      </c>
      <c r="AM332" t="s">
        <v>3169</v>
      </c>
      <c r="AN332">
        <v>-5.66</v>
      </c>
      <c r="AO332" t="s">
        <v>3169</v>
      </c>
      <c r="AP332">
        <v>5.8843633173299999E-2</v>
      </c>
      <c r="AQ332">
        <f>(Table2[[#This Row],[Sharpe Ratio]]-AVERAGE(Table2[Sharpe Ratio]))/_xlfn.STDEV.P(Table2[Sharpe Ratio])</f>
        <v>9.75977385855069E-3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212</v>
      </c>
      <c r="AT332">
        <f>_xlfn.RANK.AVG(Table2[[#This Row],[6M Return vs Nifty Z-Score]],Table2[6M Return vs Nifty Z-Score])</f>
        <v>455</v>
      </c>
      <c r="AU332">
        <f>_xlfn.RANK.AVG(Table2[[#This Row],[Sharpe Ratio Z-Score]],Table2[Sharpe Ratio Z-Score])</f>
        <v>349</v>
      </c>
      <c r="AV332">
        <f>(Table2[[#This Row],[Rank 1Y]]+Table2[[#This Row],[Rank 6M]]+Table2[[#This Row],[Rank Sharpe]])/3</f>
        <v>338.66666666666669</v>
      </c>
    </row>
    <row r="333" spans="1:48" x14ac:dyDescent="0.3">
      <c r="A333" t="s">
        <v>1929</v>
      </c>
      <c r="B333" t="s">
        <v>1930</v>
      </c>
      <c r="C333" t="s">
        <v>3127</v>
      </c>
      <c r="D333" t="s">
        <v>161</v>
      </c>
      <c r="E333">
        <v>3581.55302218</v>
      </c>
      <c r="F333">
        <v>228.44</v>
      </c>
      <c r="G333">
        <v>10.918394927003799</v>
      </c>
      <c r="H333">
        <f>(Table2[[#This Row],[1Y Return vs Nifty]]-AVERAGE(Table2[1Y Return vs Nifty]))/_xlfn.STDEV.P(Table2[1Y Return vs Nifty])</f>
        <v>-4.5368592248989509E-2</v>
      </c>
      <c r="I333">
        <v>19.741500650697901</v>
      </c>
      <c r="J333">
        <f>(Table2[[#This Row],[1M Return vs Nifty]]-AVERAGE(Table2[1M Return vs Nifty]))/_xlfn.STDEV.P(Table2[1M Return vs Nifty])</f>
        <v>2.4026929198680897</v>
      </c>
      <c r="K333">
        <v>13.0916961312731</v>
      </c>
      <c r="L333">
        <f>(Table2[[#This Row],[6M Return vs Nifty]]-AVERAGE(Table2[6M Return vs Nifty]))/_xlfn.STDEV.P(Table2[6M Return vs Nifty])</f>
        <v>0.40396428682195573</v>
      </c>
      <c r="M333">
        <v>1.15912551220968</v>
      </c>
      <c r="N333">
        <f>(Table2[[#This Row],[1W Return vs Nifty]]-AVERAGE(Table2[1W Return vs Nifty]))/_xlfn.STDEV.P(Table2[1W Return vs Nifty])</f>
        <v>0.92941885899659715</v>
      </c>
      <c r="O333">
        <v>200.34</v>
      </c>
      <c r="P333">
        <v>192.55896422755501</v>
      </c>
      <c r="Q333">
        <v>187.542046770567</v>
      </c>
      <c r="R333">
        <v>70.699205363371206</v>
      </c>
      <c r="S333" s="1">
        <f>(Table2[[#This Row],[Close Price]]-Table2[[#This Row],[20D EMA]])/Table2[[#This Row],[20D EMA]]</f>
        <v>0.14026155535589493</v>
      </c>
      <c r="T333" s="1">
        <f>(Table2[[#This Row],[Close Price]]-Table2[[#This Row],[50D EMA]])/Table2[[#This Row],[50D EMA]]</f>
        <v>0.18633791429228327</v>
      </c>
      <c r="U333" s="1">
        <f>(Table2[[#This Row],[Close Price]]-Table2[[#This Row],[200D EMA]])/Table2[[#This Row],[200D EMA]]</f>
        <v>0.21807351435950925</v>
      </c>
      <c r="V333">
        <v>2.9294137183347799</v>
      </c>
      <c r="W333">
        <v>219</v>
      </c>
      <c r="X333">
        <v>238.3</v>
      </c>
      <c r="Y333">
        <v>210.1</v>
      </c>
      <c r="Z333">
        <v>238.3</v>
      </c>
      <c r="AA333">
        <v>177</v>
      </c>
      <c r="AB333">
        <v>238.3</v>
      </c>
      <c r="AC333" s="1">
        <f>(Table2[[#This Row],[Close Price]]/Table2[[#This Row],[Day Low]])-1</f>
        <v>4.310502283105011E-2</v>
      </c>
      <c r="AD333" s="1">
        <f>(Table2[[#This Row],[Day High]]/Table2[[#This Row],[Close Price]])-1</f>
        <v>4.3162318333041627E-2</v>
      </c>
      <c r="AE333" s="1">
        <f>(Table2[[#This Row],[Close Price]]/Table2[[#This Row],[Current Week Low]])-1</f>
        <v>8.729176582579723E-2</v>
      </c>
      <c r="AF333" s="1">
        <f>(Table2[[#This Row],[Current Week High]]/Table2[[#This Row],[Close Price]])-1</f>
        <v>4.3162318333041627E-2</v>
      </c>
      <c r="AG333" s="1">
        <f>(Table2[[#This Row],[Close Price]]/Table2[[#This Row],[Current Month Low]])-1</f>
        <v>0.29062146892655361</v>
      </c>
      <c r="AH333" s="1">
        <f>(Table2[[#This Row],[Current Month High]]/Table2[[#This Row],[Close Price]])-1</f>
        <v>4.3162318333041627E-2</v>
      </c>
      <c r="AI333">
        <v>23.883733146559202</v>
      </c>
      <c r="AJ333">
        <v>71.759398496240607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0.22</v>
      </c>
      <c r="AM333" t="s">
        <v>3170</v>
      </c>
      <c r="AN333">
        <v>24.37</v>
      </c>
      <c r="AO333" t="s">
        <v>3170</v>
      </c>
      <c r="AP333">
        <v>3.0743696904729999E-3</v>
      </c>
      <c r="AQ333">
        <f>(Table2[[#This Row],[Sharpe Ratio]]-AVERAGE(Table2[Sharpe Ratio]))/_xlfn.STDEV.P(Table2[Sharpe Ratio])</f>
        <v>-0.64148850630388465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3.0492189671337684</v>
      </c>
      <c r="AS333">
        <f>_xlfn.RANK.AVG(Table2[[#This Row],[1Y Return vs Nifty Z-Score]],Table2[1Y Return vs Nifty Z-Score])</f>
        <v>312</v>
      </c>
      <c r="AT333">
        <f>_xlfn.RANK.AVG(Table2[[#This Row],[6M Return vs Nifty Z-Score]],Table2[6M Return vs Nifty Z-Score])</f>
        <v>198</v>
      </c>
      <c r="AU333">
        <f>_xlfn.RANK.AVG(Table2[[#This Row],[Sharpe Ratio Z-Score]],Table2[Sharpe Ratio Z-Score])</f>
        <v>509</v>
      </c>
      <c r="AV333">
        <f>(Table2[[#This Row],[Rank 1Y]]+Table2[[#This Row],[Rank 6M]]+Table2[[#This Row],[Rank Sharpe]])/3</f>
        <v>339.66666666666669</v>
      </c>
    </row>
    <row r="334" spans="1:48" hidden="1" x14ac:dyDescent="0.3">
      <c r="A334" t="s">
        <v>829</v>
      </c>
      <c r="B334" t="s">
        <v>830</v>
      </c>
      <c r="C334" t="s">
        <v>3132</v>
      </c>
      <c r="D334" t="s">
        <v>831</v>
      </c>
      <c r="E334">
        <v>18024.187160540001</v>
      </c>
      <c r="F334">
        <v>426.8</v>
      </c>
      <c r="G334">
        <v>6.6175281057653299</v>
      </c>
      <c r="H334">
        <f>(Table2[[#This Row],[1Y Return vs Nifty]]-AVERAGE(Table2[1Y Return vs Nifty]))/_xlfn.STDEV.P(Table2[1Y Return vs Nifty])</f>
        <v>-0.13139100782058738</v>
      </c>
      <c r="I334">
        <v>-14.356900883340399</v>
      </c>
      <c r="J334">
        <f>(Table2[[#This Row],[1M Return vs Nifty]]-AVERAGE(Table2[1M Return vs Nifty]))/_xlfn.STDEV.P(Table2[1M Return vs Nifty])</f>
        <v>-0.9669161200102292</v>
      </c>
      <c r="K334">
        <v>-29.094078448468402</v>
      </c>
      <c r="L334">
        <f>(Table2[[#This Row],[6M Return vs Nifty]]-AVERAGE(Table2[6M Return vs Nifty]))/_xlfn.STDEV.P(Table2[6M Return vs Nifty])</f>
        <v>-1.0047073130492599</v>
      </c>
      <c r="M334">
        <v>-3.92571118163352</v>
      </c>
      <c r="N334">
        <f>(Table2[[#This Row],[1W Return vs Nifty]]-AVERAGE(Table2[1W Return vs Nifty]))/_xlfn.STDEV.P(Table2[1W Return vs Nifty])</f>
        <v>-0.30172035956320009</v>
      </c>
      <c r="O334">
        <v>466.38</v>
      </c>
      <c r="P334">
        <v>498.40995734678103</v>
      </c>
      <c r="Q334">
        <v>486.81629937506102</v>
      </c>
      <c r="R334">
        <v>24.483782496675499</v>
      </c>
      <c r="S334" s="1">
        <f>(Table2[[#This Row],[Close Price]]-Table2[[#This Row],[20D EMA]])/Table2[[#This Row],[20D EMA]]</f>
        <v>-8.4866417942450326E-2</v>
      </c>
      <c r="T334" s="1">
        <f>(Table2[[#This Row],[Close Price]]-Table2[[#This Row],[50D EMA]])/Table2[[#This Row],[50D EMA]]</f>
        <v>-0.14367681923528791</v>
      </c>
      <c r="U334" s="1">
        <f>(Table2[[#This Row],[Close Price]]-Table2[[#This Row],[200D EMA]])/Table2[[#This Row],[200D EMA]]</f>
        <v>-0.12328325787798297</v>
      </c>
      <c r="V334">
        <v>1.0241495939888201</v>
      </c>
      <c r="W334">
        <v>422.3</v>
      </c>
      <c r="X334">
        <v>433.55</v>
      </c>
      <c r="Y334">
        <v>422.3</v>
      </c>
      <c r="Z334">
        <v>453.8</v>
      </c>
      <c r="AA334">
        <v>422.3</v>
      </c>
      <c r="AB334">
        <v>526.5</v>
      </c>
      <c r="AC334" s="1">
        <f>(Table2[[#This Row],[Close Price]]/Table2[[#This Row],[Day Low]])-1</f>
        <v>1.06559318020365E-2</v>
      </c>
      <c r="AD334" s="1">
        <f>(Table2[[#This Row],[Day High]]/Table2[[#This Row],[Close Price]])-1</f>
        <v>1.5815370196813561E-2</v>
      </c>
      <c r="AE334" s="1">
        <f>(Table2[[#This Row],[Close Price]]/Table2[[#This Row],[Current Week Low]])-1</f>
        <v>1.06559318020365E-2</v>
      </c>
      <c r="AF334" s="1">
        <f>(Table2[[#This Row],[Current Week High]]/Table2[[#This Row],[Close Price]])-1</f>
        <v>6.3261480787254021E-2</v>
      </c>
      <c r="AG334" s="1">
        <f>(Table2[[#This Row],[Close Price]]/Table2[[#This Row],[Current Month Low]])-1</f>
        <v>1.06559318020365E-2</v>
      </c>
      <c r="AH334" s="1">
        <f>(Table2[[#This Row],[Current Month High]]/Table2[[#This Row],[Close Price]])-1</f>
        <v>0.23359887535145263</v>
      </c>
      <c r="AI334">
        <v>75.281162136832194</v>
      </c>
      <c r="AJ334">
        <v>42.029950083194599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-0.14000000000000001</v>
      </c>
      <c r="AM334" t="s">
        <v>3169</v>
      </c>
      <c r="AN334">
        <v>-15.22</v>
      </c>
      <c r="AO334" t="s">
        <v>3169</v>
      </c>
      <c r="AP334">
        <v>0.22844150689382101</v>
      </c>
      <c r="AQ334">
        <f>(Table2[[#This Row],[Sharpe Ratio]]-AVERAGE(Table2[Sharpe Ratio]))/_xlfn.STDEV.P(Table2[Sharpe Ratio])</f>
        <v>1.9902471728665383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341</v>
      </c>
      <c r="AT334">
        <f>_xlfn.RANK.AVG(Table2[[#This Row],[6M Return vs Nifty Z-Score]],Table2[6M Return vs Nifty Z-Score])</f>
        <v>664</v>
      </c>
      <c r="AU334">
        <f>_xlfn.RANK.AVG(Table2[[#This Row],[Sharpe Ratio Z-Score]],Table2[Sharpe Ratio Z-Score])</f>
        <v>15</v>
      </c>
      <c r="AV334">
        <f>(Table2[[#This Row],[Rank 1Y]]+Table2[[#This Row],[Rank 6M]]+Table2[[#This Row],[Rank Sharpe]])/3</f>
        <v>340</v>
      </c>
    </row>
    <row r="335" spans="1:48" hidden="1" x14ac:dyDescent="0.3">
      <c r="A335" t="s">
        <v>257</v>
      </c>
      <c r="B335" t="s">
        <v>258</v>
      </c>
      <c r="C335" t="s">
        <v>3127</v>
      </c>
      <c r="D335" t="s">
        <v>51</v>
      </c>
      <c r="E335">
        <v>95496.636820950007</v>
      </c>
      <c r="F335">
        <v>949.05</v>
      </c>
      <c r="G335">
        <v>27.144123861935402</v>
      </c>
      <c r="H335">
        <f>(Table2[[#This Row],[1Y Return vs Nifty]]-AVERAGE(Table2[1Y Return vs Nifty]))/_xlfn.STDEV.P(Table2[1Y Return vs Nifty])</f>
        <v>0.27916514836817785</v>
      </c>
      <c r="I335">
        <v>-4.1937926108558203</v>
      </c>
      <c r="J335">
        <f>(Table2[[#This Row],[1M Return vs Nifty]]-AVERAGE(Table2[1M Return vs Nifty]))/_xlfn.STDEV.P(Table2[1M Return vs Nifty])</f>
        <v>3.7403729823224832E-2</v>
      </c>
      <c r="K335">
        <v>-17.972446543914099</v>
      </c>
      <c r="L335">
        <f>(Table2[[#This Row],[6M Return vs Nifty]]-AVERAGE(Table2[6M Return vs Nifty]))/_xlfn.STDEV.P(Table2[6M Return vs Nifty])</f>
        <v>-0.63333266924478748</v>
      </c>
      <c r="M335">
        <v>-3.6357136450751701</v>
      </c>
      <c r="N335">
        <f>(Table2[[#This Row],[1W Return vs Nifty]]-AVERAGE(Table2[1W Return vs Nifty]))/_xlfn.STDEV.P(Table2[1W Return vs Nifty])</f>
        <v>-0.2315062382375325</v>
      </c>
      <c r="O335">
        <v>976.42</v>
      </c>
      <c r="P335">
        <v>1020.78844580424</v>
      </c>
      <c r="Q335">
        <v>994.48830384514099</v>
      </c>
      <c r="R335">
        <v>34.367311948242801</v>
      </c>
      <c r="S335" s="1">
        <f>(Table2[[#This Row],[Close Price]]-Table2[[#This Row],[20D EMA]])/Table2[[#This Row],[20D EMA]]</f>
        <v>-2.8030970279183144E-2</v>
      </c>
      <c r="T335" s="1">
        <f>(Table2[[#This Row],[Close Price]]-Table2[[#This Row],[50D EMA]])/Table2[[#This Row],[50D EMA]]</f>
        <v>-7.0277486093330649E-2</v>
      </c>
      <c r="U335" s="1">
        <f>(Table2[[#This Row],[Close Price]]-Table2[[#This Row],[200D EMA]])/Table2[[#This Row],[200D EMA]]</f>
        <v>-4.569013398091866E-2</v>
      </c>
      <c r="V335">
        <v>0.53733693359980095</v>
      </c>
      <c r="W335">
        <v>939.6</v>
      </c>
      <c r="X335">
        <v>952</v>
      </c>
      <c r="Y335">
        <v>933.6</v>
      </c>
      <c r="Z335">
        <v>966</v>
      </c>
      <c r="AA335">
        <v>933</v>
      </c>
      <c r="AB335">
        <v>1013.9</v>
      </c>
      <c r="AC335" s="1">
        <f>(Table2[[#This Row],[Close Price]]/Table2[[#This Row],[Day Low]])-1</f>
        <v>1.0057471264367734E-2</v>
      </c>
      <c r="AD335" s="1">
        <f>(Table2[[#This Row],[Day High]]/Table2[[#This Row],[Close Price]])-1</f>
        <v>3.1083715294242253E-3</v>
      </c>
      <c r="AE335" s="1">
        <f>(Table2[[#This Row],[Close Price]]/Table2[[#This Row],[Current Week Low]])-1</f>
        <v>1.6548843187660589E-2</v>
      </c>
      <c r="AF335" s="1">
        <f>(Table2[[#This Row],[Current Week High]]/Table2[[#This Row],[Close Price]])-1</f>
        <v>1.7859965228386399E-2</v>
      </c>
      <c r="AG335" s="1">
        <f>(Table2[[#This Row],[Close Price]]/Table2[[#This Row],[Current Month Low]])-1</f>
        <v>1.7202572347266853E-2</v>
      </c>
      <c r="AH335" s="1">
        <f>(Table2[[#This Row],[Current Month High]]/Table2[[#This Row],[Close Price]])-1</f>
        <v>6.8331489384120925E-2</v>
      </c>
      <c r="AI335">
        <v>39.539539539539497</v>
      </c>
      <c r="AJ335">
        <v>51.098551186116801</v>
      </c>
      <c r="AK335" t="str">
        <f>IF(AND(Table2[[#This Row],[20D EMA]]&gt;Table2[[#This Row],[50D EMA]],Table2[[#This Row],[50D EMA]]&gt;Table2[[#This Row],[200D EMA]]),"Uptrend","Downtrend/NoTrend")</f>
        <v>Downtrend/NoTrend</v>
      </c>
      <c r="AL335">
        <v>-0.11</v>
      </c>
      <c r="AM335" t="s">
        <v>3169</v>
      </c>
      <c r="AN335">
        <v>-5.52</v>
      </c>
      <c r="AO335" t="s">
        <v>3169</v>
      </c>
      <c r="AP335">
        <v>8.5134588049429999E-2</v>
      </c>
      <c r="AQ335">
        <f>(Table2[[#This Row],[Sharpe Ratio]]-AVERAGE(Table2[Sharpe Ratio]))/_xlfn.STDEV.P(Table2[Sharpe Ratio])</f>
        <v>0.31677367502258891</v>
      </c>
      <c r="AR3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5">
        <f>_xlfn.RANK.AVG(Table2[[#This Row],[1Y Return vs Nifty Z-Score]],Table2[1Y Return vs Nifty Z-Score])</f>
        <v>222</v>
      </c>
      <c r="AT335">
        <f>_xlfn.RANK.AVG(Table2[[#This Row],[6M Return vs Nifty Z-Score]],Table2[6M Return vs Nifty Z-Score])</f>
        <v>537</v>
      </c>
      <c r="AU335">
        <f>_xlfn.RANK.AVG(Table2[[#This Row],[Sharpe Ratio Z-Score]],Table2[Sharpe Ratio Z-Score])</f>
        <v>269</v>
      </c>
      <c r="AV335">
        <f>(Table2[[#This Row],[Rank 1Y]]+Table2[[#This Row],[Rank 6M]]+Table2[[#This Row],[Rank Sharpe]])/3</f>
        <v>342.66666666666669</v>
      </c>
    </row>
    <row r="336" spans="1:48" x14ac:dyDescent="0.3">
      <c r="A336" t="s">
        <v>235</v>
      </c>
      <c r="B336" t="s">
        <v>236</v>
      </c>
      <c r="C336" t="s">
        <v>3127</v>
      </c>
      <c r="D336" t="s">
        <v>51</v>
      </c>
      <c r="E336">
        <v>102232.95113207999</v>
      </c>
      <c r="F336">
        <v>2551.6</v>
      </c>
      <c r="G336">
        <v>11.565341279629701</v>
      </c>
      <c r="H336">
        <f>(Table2[[#This Row],[1Y Return vs Nifty]]-AVERAGE(Table2[1Y Return vs Nifty]))/_xlfn.STDEV.P(Table2[1Y Return vs Nifty])</f>
        <v>-3.2428901179436836E-2</v>
      </c>
      <c r="I336">
        <v>-1.5508051132826399</v>
      </c>
      <c r="J336">
        <f>(Table2[[#This Row],[1M Return vs Nifty]]-AVERAGE(Table2[1M Return vs Nifty]))/_xlfn.STDEV.P(Table2[1M Return vs Nifty])</f>
        <v>0.29858414190846078</v>
      </c>
      <c r="K336">
        <v>15.297880249114</v>
      </c>
      <c r="L336">
        <f>(Table2[[#This Row],[6M Return vs Nifty]]-AVERAGE(Table2[6M Return vs Nifty]))/_xlfn.STDEV.P(Table2[6M Return vs Nifty])</f>
        <v>0.47763340732168535</v>
      </c>
      <c r="M336">
        <v>-3.8921992865403601</v>
      </c>
      <c r="N336">
        <f>(Table2[[#This Row],[1W Return vs Nifty]]-AVERAGE(Table2[1W Return vs Nifty]))/_xlfn.STDEV.P(Table2[1W Return vs Nifty])</f>
        <v>-0.29360646902519988</v>
      </c>
      <c r="O336">
        <v>2607.86</v>
      </c>
      <c r="P336">
        <v>2564.6013846903402</v>
      </c>
      <c r="Q336">
        <v>2306.41244743383</v>
      </c>
      <c r="R336">
        <v>37.554011218108698</v>
      </c>
      <c r="S336" s="1">
        <f>(Table2[[#This Row],[Close Price]]-Table2[[#This Row],[20D EMA]])/Table2[[#This Row],[20D EMA]]</f>
        <v>-2.1573243962482731E-2</v>
      </c>
      <c r="T336" s="1">
        <f>(Table2[[#This Row],[Close Price]]-Table2[[#This Row],[50D EMA]])/Table2[[#This Row],[50D EMA]]</f>
        <v>-5.06955379808863E-3</v>
      </c>
      <c r="U336" s="1">
        <f>(Table2[[#This Row],[Close Price]]-Table2[[#This Row],[200D EMA]])/Table2[[#This Row],[200D EMA]]</f>
        <v>0.10630689790066448</v>
      </c>
      <c r="V336">
        <v>0.53317068560243897</v>
      </c>
      <c r="W336">
        <v>2532.1</v>
      </c>
      <c r="X336">
        <v>2580</v>
      </c>
      <c r="Y336">
        <v>2515.0500000000002</v>
      </c>
      <c r="Z336">
        <v>2645.85</v>
      </c>
      <c r="AA336">
        <v>2506.0500000000002</v>
      </c>
      <c r="AB336">
        <v>2874</v>
      </c>
      <c r="AC336" s="1">
        <f>(Table2[[#This Row],[Close Price]]/Table2[[#This Row],[Day Low]])-1</f>
        <v>7.7011176493819722E-3</v>
      </c>
      <c r="AD336" s="1">
        <f>(Table2[[#This Row],[Day High]]/Table2[[#This Row],[Close Price]])-1</f>
        <v>1.1130271202382858E-2</v>
      </c>
      <c r="AE336" s="1">
        <f>(Table2[[#This Row],[Close Price]]/Table2[[#This Row],[Current Week Low]])-1</f>
        <v>1.4532514264129937E-2</v>
      </c>
      <c r="AF336" s="1">
        <f>(Table2[[#This Row],[Current Week High]]/Table2[[#This Row],[Close Price]])-1</f>
        <v>3.693760777551347E-2</v>
      </c>
      <c r="AG336" s="1">
        <f>(Table2[[#This Row],[Close Price]]/Table2[[#This Row],[Current Month Low]])-1</f>
        <v>1.8176014046008548E-2</v>
      </c>
      <c r="AH336" s="1">
        <f>(Table2[[#This Row],[Current Month High]]/Table2[[#This Row],[Close Price]])-1</f>
        <v>0.12635209280451476</v>
      </c>
      <c r="AI336">
        <v>12.6352092804514</v>
      </c>
      <c r="AJ336">
        <v>40.120812740252603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0.12</v>
      </c>
      <c r="AM336" t="s">
        <v>3170</v>
      </c>
      <c r="AN336">
        <v>-6.58</v>
      </c>
      <c r="AO336" t="s">
        <v>3169</v>
      </c>
      <c r="AQ336">
        <f>(Table2[[#This Row],[Sharpe Ratio]]-AVERAGE(Table2[Sharpe Ratio]))/_xlfn.STDEV.P(Table2[Sharpe Ratio])</f>
        <v>-0.67738960752822819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-0.2272074285027188</v>
      </c>
      <c r="AS336">
        <f>_xlfn.RANK.AVG(Table2[[#This Row],[1Y Return vs Nifty Z-Score]],Table2[1Y Return vs Nifty Z-Score])</f>
        <v>309</v>
      </c>
      <c r="AT336">
        <f>_xlfn.RANK.AVG(Table2[[#This Row],[6M Return vs Nifty Z-Score]],Table2[6M Return vs Nifty Z-Score])</f>
        <v>180</v>
      </c>
      <c r="AU336">
        <f>_xlfn.RANK.AVG(Table2[[#This Row],[Sharpe Ratio Z-Score]],Table2[Sharpe Ratio Z-Score])</f>
        <v>541</v>
      </c>
      <c r="AV336">
        <f>(Table2[[#This Row],[Rank 1Y]]+Table2[[#This Row],[Rank 6M]]+Table2[[#This Row],[Rank Sharpe]])/3</f>
        <v>343.33333333333331</v>
      </c>
    </row>
    <row r="337" spans="1:48" hidden="1" x14ac:dyDescent="0.3">
      <c r="A337" t="s">
        <v>298</v>
      </c>
      <c r="B337" t="s">
        <v>299</v>
      </c>
      <c r="C337" t="s">
        <v>3124</v>
      </c>
      <c r="D337" t="s">
        <v>300</v>
      </c>
      <c r="E337">
        <v>87076.654623440001</v>
      </c>
      <c r="F337">
        <v>330.1</v>
      </c>
      <c r="G337">
        <v>55.994307861428503</v>
      </c>
      <c r="H337">
        <f>(Table2[[#This Row],[1Y Return vs Nifty]]-AVERAGE(Table2[1Y Return vs Nifty]))/_xlfn.STDEV.P(Table2[1Y Return vs Nifty])</f>
        <v>0.85620289923878379</v>
      </c>
      <c r="I337">
        <v>-9.7089713561734001</v>
      </c>
      <c r="J337">
        <f>(Table2[[#This Row],[1M Return vs Nifty]]-AVERAGE(Table2[1M Return vs Nifty]))/_xlfn.STDEV.P(Table2[1M Return vs Nifty])</f>
        <v>-0.5076070425502438</v>
      </c>
      <c r="K337">
        <v>-8.56336823800447</v>
      </c>
      <c r="L337">
        <f>(Table2[[#This Row],[6M Return vs Nifty]]-AVERAGE(Table2[6M Return vs Nifty]))/_xlfn.STDEV.P(Table2[6M Return vs Nifty])</f>
        <v>-0.31914378632063095</v>
      </c>
      <c r="M337">
        <v>0.93174941418760104</v>
      </c>
      <c r="N337">
        <f>(Table2[[#This Row],[1W Return vs Nifty]]-AVERAGE(Table2[1W Return vs Nifty]))/_xlfn.STDEV.P(Table2[1W Return vs Nifty])</f>
        <v>0.87436662261366205</v>
      </c>
      <c r="O337">
        <v>337.33</v>
      </c>
      <c r="P337">
        <v>360.36340297507599</v>
      </c>
      <c r="Q337">
        <v>342.27918784081999</v>
      </c>
      <c r="R337">
        <v>46.191238820709202</v>
      </c>
      <c r="S337" s="1">
        <f>(Table2[[#This Row],[Close Price]]-Table2[[#This Row],[20D EMA]])/Table2[[#This Row],[20D EMA]]</f>
        <v>-2.143301811282709E-2</v>
      </c>
      <c r="T337" s="1">
        <f>(Table2[[#This Row],[Close Price]]-Table2[[#This Row],[50D EMA]])/Table2[[#This Row],[50D EMA]]</f>
        <v>-8.398023418923338E-2</v>
      </c>
      <c r="U337" s="1">
        <f>(Table2[[#This Row],[Close Price]]-Table2[[#This Row],[200D EMA]])/Table2[[#This Row],[200D EMA]]</f>
        <v>-3.5582612888762619E-2</v>
      </c>
      <c r="V337">
        <v>0.74790510821897005</v>
      </c>
      <c r="W337">
        <v>325.55</v>
      </c>
      <c r="X337">
        <v>332.8</v>
      </c>
      <c r="Y337">
        <v>317</v>
      </c>
      <c r="Z337">
        <v>340</v>
      </c>
      <c r="AA337">
        <v>315.5</v>
      </c>
      <c r="AB337">
        <v>350</v>
      </c>
      <c r="AC337" s="1">
        <f>(Table2[[#This Row],[Close Price]]/Table2[[#This Row],[Day Low]])-1</f>
        <v>1.3976347719244497E-2</v>
      </c>
      <c r="AD337" s="1">
        <f>(Table2[[#This Row],[Day High]]/Table2[[#This Row],[Close Price]])-1</f>
        <v>8.1793395940623626E-3</v>
      </c>
      <c r="AE337" s="1">
        <f>(Table2[[#This Row],[Close Price]]/Table2[[#This Row],[Current Week Low]])-1</f>
        <v>4.1324921135646786E-2</v>
      </c>
      <c r="AF337" s="1">
        <f>(Table2[[#This Row],[Current Week High]]/Table2[[#This Row],[Close Price]])-1</f>
        <v>2.9990911844895329E-2</v>
      </c>
      <c r="AG337" s="1">
        <f>(Table2[[#This Row],[Close Price]]/Table2[[#This Row],[Current Month Low]])-1</f>
        <v>4.62757527733757E-2</v>
      </c>
      <c r="AH337" s="1">
        <f>(Table2[[#This Row],[Current Month High]]/Table2[[#This Row],[Close Price]])-1</f>
        <v>6.0284762193274721E-2</v>
      </c>
      <c r="AI337">
        <v>39.457740078763997</v>
      </c>
      <c r="AJ337">
        <v>86.972529028603802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-0.24</v>
      </c>
      <c r="AM337" t="s">
        <v>3169</v>
      </c>
      <c r="AN337">
        <v>-2.16</v>
      </c>
      <c r="AO337" t="s">
        <v>3169</v>
      </c>
      <c r="AP337">
        <v>7.8827289694109997E-3</v>
      </c>
      <c r="AQ337">
        <f>(Table2[[#This Row],[Sharpe Ratio]]-AVERAGE(Table2[Sharpe Ratio]))/_xlfn.STDEV.P(Table2[Sharpe Ratio])</f>
        <v>-0.58533865752964498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112</v>
      </c>
      <c r="AT337">
        <f>_xlfn.RANK.AVG(Table2[[#This Row],[6M Return vs Nifty Z-Score]],Table2[6M Return vs Nifty Z-Score])</f>
        <v>428</v>
      </c>
      <c r="AU337">
        <f>_xlfn.RANK.AVG(Table2[[#This Row],[Sharpe Ratio Z-Score]],Table2[Sharpe Ratio Z-Score])</f>
        <v>493</v>
      </c>
      <c r="AV337">
        <f>(Table2[[#This Row],[Rank 1Y]]+Table2[[#This Row],[Rank 6M]]+Table2[[#This Row],[Rank Sharpe]])/3</f>
        <v>344.33333333333331</v>
      </c>
    </row>
    <row r="338" spans="1:48" hidden="1" x14ac:dyDescent="0.3">
      <c r="A338" t="s">
        <v>750</v>
      </c>
      <c r="B338" t="s">
        <v>751</v>
      </c>
      <c r="C338" t="s">
        <v>3123</v>
      </c>
      <c r="D338" t="s">
        <v>565</v>
      </c>
      <c r="E338">
        <v>22206.17004646</v>
      </c>
      <c r="F338">
        <v>854.6</v>
      </c>
      <c r="G338">
        <v>-15.0348784434312</v>
      </c>
      <c r="H338">
        <f>(Table2[[#This Row],[1Y Return vs Nifty]]-AVERAGE(Table2[1Y Return vs Nifty]))/_xlfn.STDEV.P(Table2[1Y Return vs Nifty])</f>
        <v>-0.56446470940612559</v>
      </c>
      <c r="I338">
        <v>-3.5508754209949398</v>
      </c>
      <c r="J338">
        <f>(Table2[[#This Row],[1M Return vs Nifty]]-AVERAGE(Table2[1M Return vs Nifty]))/_xlfn.STDEV.P(Table2[1M Return vs Nifty])</f>
        <v>0.10093690080444596</v>
      </c>
      <c r="K338">
        <v>8.8629528121036305</v>
      </c>
      <c r="L338">
        <f>(Table2[[#This Row],[6M Return vs Nifty]]-AVERAGE(Table2[6M Return vs Nifty]))/_xlfn.STDEV.P(Table2[6M Return vs Nifty])</f>
        <v>0.26275766738205086</v>
      </c>
      <c r="M338">
        <v>-2.2853428553047799</v>
      </c>
      <c r="N338">
        <f>(Table2[[#This Row],[1W Return vs Nifty]]-AVERAGE(Table2[1W Return vs Nifty]))/_xlfn.STDEV.P(Table2[1W Return vs Nifty])</f>
        <v>9.5445154497826923E-2</v>
      </c>
      <c r="O338">
        <v>922.3</v>
      </c>
      <c r="P338">
        <v>934.339869590484</v>
      </c>
      <c r="Q338">
        <v>849.27849108957002</v>
      </c>
      <c r="R338">
        <v>27.356052989824999</v>
      </c>
      <c r="S338" s="1">
        <f>(Table2[[#This Row],[Close Price]]-Table2[[#This Row],[20D EMA]])/Table2[[#This Row],[20D EMA]]</f>
        <v>-7.3403447901984095E-2</v>
      </c>
      <c r="T338" s="1">
        <f>(Table2[[#This Row],[Close Price]]-Table2[[#This Row],[50D EMA]])/Table2[[#This Row],[50D EMA]]</f>
        <v>-8.5343537384777901E-2</v>
      </c>
      <c r="U338" s="1">
        <f>(Table2[[#This Row],[Close Price]]-Table2[[#This Row],[200D EMA]])/Table2[[#This Row],[200D EMA]]</f>
        <v>6.2659174419957839E-3</v>
      </c>
      <c r="V338">
        <v>1.82636259083404</v>
      </c>
      <c r="W338">
        <v>829.5</v>
      </c>
      <c r="X338">
        <v>871.15</v>
      </c>
      <c r="Y338">
        <v>829.5</v>
      </c>
      <c r="Z338">
        <v>895</v>
      </c>
      <c r="AA338">
        <v>829.5</v>
      </c>
      <c r="AB338">
        <v>1025.2</v>
      </c>
      <c r="AC338" s="1">
        <f>(Table2[[#This Row],[Close Price]]/Table2[[#This Row],[Day Low]])-1</f>
        <v>3.0259192284508796E-2</v>
      </c>
      <c r="AD338" s="1">
        <f>(Table2[[#This Row],[Day High]]/Table2[[#This Row],[Close Price]])-1</f>
        <v>1.9365785162649196E-2</v>
      </c>
      <c r="AE338" s="1">
        <f>(Table2[[#This Row],[Close Price]]/Table2[[#This Row],[Current Week Low]])-1</f>
        <v>3.0259192284508796E-2</v>
      </c>
      <c r="AF338" s="1">
        <f>(Table2[[#This Row],[Current Week High]]/Table2[[#This Row],[Close Price]])-1</f>
        <v>4.7273578282237327E-2</v>
      </c>
      <c r="AG338" s="1">
        <f>(Table2[[#This Row],[Close Price]]/Table2[[#This Row],[Current Month Low]])-1</f>
        <v>3.0259192284508796E-2</v>
      </c>
      <c r="AH338" s="1">
        <f>(Table2[[#This Row],[Current Month High]]/Table2[[#This Row],[Close Price]])-1</f>
        <v>0.19962555581558616</v>
      </c>
      <c r="AI338">
        <v>40.673999531944702</v>
      </c>
      <c r="AJ338">
        <v>41.490066225165499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-0.14000000000000001</v>
      </c>
      <c r="AM338" t="s">
        <v>3169</v>
      </c>
      <c r="AN338">
        <v>-10.15</v>
      </c>
      <c r="AO338" t="s">
        <v>3169</v>
      </c>
      <c r="AP338">
        <v>7.7900182152160005E-2</v>
      </c>
      <c r="AQ338">
        <f>(Table2[[#This Row],[Sharpe Ratio]]-AVERAGE(Table2[Sharpe Ratio]))/_xlfn.STDEV.P(Table2[Sharpe Ratio])</f>
        <v>0.2322935491546036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515</v>
      </c>
      <c r="AT338">
        <f>_xlfn.RANK.AVG(Table2[[#This Row],[6M Return vs Nifty Z-Score]],Table2[6M Return vs Nifty Z-Score])</f>
        <v>232</v>
      </c>
      <c r="AU338">
        <f>_xlfn.RANK.AVG(Table2[[#This Row],[Sharpe Ratio Z-Score]],Table2[Sharpe Ratio Z-Score])</f>
        <v>289</v>
      </c>
      <c r="AV338">
        <f>(Table2[[#This Row],[Rank 1Y]]+Table2[[#This Row],[Rank 6M]]+Table2[[#This Row],[Rank Sharpe]])/3</f>
        <v>345.33333333333331</v>
      </c>
    </row>
    <row r="339" spans="1:48" hidden="1" x14ac:dyDescent="0.3">
      <c r="A339" t="s">
        <v>189</v>
      </c>
      <c r="B339" t="s">
        <v>190</v>
      </c>
      <c r="C339" t="s">
        <v>3136</v>
      </c>
      <c r="D339" t="s">
        <v>134</v>
      </c>
      <c r="E339">
        <v>124074.81993324</v>
      </c>
      <c r="F339">
        <v>1244.8499999999999</v>
      </c>
      <c r="G339">
        <v>21.9938881900292</v>
      </c>
      <c r="H339">
        <f>(Table2[[#This Row],[1Y Return vs Nifty]]-AVERAGE(Table2[1Y Return vs Nifty]))/_xlfn.STDEV.P(Table2[1Y Return vs Nifty])</f>
        <v>0.17615435271354579</v>
      </c>
      <c r="I339">
        <v>10.0475084937279</v>
      </c>
      <c r="J339">
        <f>(Table2[[#This Row],[1M Return vs Nifty]]-AVERAGE(Table2[1M Return vs Nifty]))/_xlfn.STDEV.P(Table2[1M Return vs Nifty])</f>
        <v>1.4447311933622813</v>
      </c>
      <c r="K339">
        <v>-10.9561021277514</v>
      </c>
      <c r="L339">
        <f>(Table2[[#This Row],[6M Return vs Nifty]]-AVERAGE(Table2[6M Return vs Nifty]))/_xlfn.STDEV.P(Table2[6M Return vs Nifty])</f>
        <v>-0.39904219544346609</v>
      </c>
      <c r="M339">
        <v>-2.97561507179371</v>
      </c>
      <c r="N339">
        <f>(Table2[[#This Row],[1W Return vs Nifty]]-AVERAGE(Table2[1W Return vs Nifty]))/_xlfn.STDEV.P(Table2[1W Return vs Nifty])</f>
        <v>-7.1683358838834893E-2</v>
      </c>
      <c r="O339">
        <v>1208.8900000000001</v>
      </c>
      <c r="P339">
        <v>1216.9503498599699</v>
      </c>
      <c r="Q339">
        <v>1194.69283962705</v>
      </c>
      <c r="R339">
        <v>58.847353785205897</v>
      </c>
      <c r="S339" s="1">
        <f>(Table2[[#This Row],[Close Price]]-Table2[[#This Row],[20D EMA]])/Table2[[#This Row],[20D EMA]]</f>
        <v>2.9746296189065841E-2</v>
      </c>
      <c r="T339" s="1">
        <f>(Table2[[#This Row],[Close Price]]-Table2[[#This Row],[50D EMA]])/Table2[[#This Row],[50D EMA]]</f>
        <v>2.2925873798582064E-2</v>
      </c>
      <c r="U339" s="1">
        <f>(Table2[[#This Row],[Close Price]]-Table2[[#This Row],[200D EMA]])/Table2[[#This Row],[200D EMA]]</f>
        <v>4.1983310445392434E-2</v>
      </c>
      <c r="V339">
        <v>1.2962619795446599</v>
      </c>
      <c r="W339">
        <v>1163.05</v>
      </c>
      <c r="X339">
        <v>1284.5</v>
      </c>
      <c r="Y339">
        <v>1163.05</v>
      </c>
      <c r="Z339">
        <v>1294</v>
      </c>
      <c r="AA339">
        <v>1152.05</v>
      </c>
      <c r="AB339">
        <v>1294</v>
      </c>
      <c r="AC339" s="1">
        <f>(Table2[[#This Row],[Close Price]]/Table2[[#This Row],[Day Low]])-1</f>
        <v>7.0332315893555597E-2</v>
      </c>
      <c r="AD339" s="1">
        <f>(Table2[[#This Row],[Day High]]/Table2[[#This Row],[Close Price]])-1</f>
        <v>3.1851227055468501E-2</v>
      </c>
      <c r="AE339" s="1">
        <f>(Table2[[#This Row],[Close Price]]/Table2[[#This Row],[Current Week Low]])-1</f>
        <v>7.0332315893555597E-2</v>
      </c>
      <c r="AF339" s="1">
        <f>(Table2[[#This Row],[Current Week High]]/Table2[[#This Row],[Close Price]])-1</f>
        <v>3.9482668594609915E-2</v>
      </c>
      <c r="AG339" s="1">
        <f>(Table2[[#This Row],[Close Price]]/Table2[[#This Row],[Current Month Low]])-1</f>
        <v>8.0552059372422935E-2</v>
      </c>
      <c r="AH339" s="1">
        <f>(Table2[[#This Row],[Current Month High]]/Table2[[#This Row],[Close Price]])-1</f>
        <v>3.9482668594609915E-2</v>
      </c>
      <c r="AI339">
        <v>32.542073342169701</v>
      </c>
      <c r="AJ339">
        <v>47.634013282732397</v>
      </c>
      <c r="AK339" t="str">
        <f>IF(AND(Table2[[#This Row],[20D EMA]]&gt;Table2[[#This Row],[50D EMA]],Table2[[#This Row],[50D EMA]]&gt;Table2[[#This Row],[200D EMA]]),"Uptrend","Downtrend/NoTrend")</f>
        <v>Downtrend/NoTrend</v>
      </c>
      <c r="AL339">
        <v>0.05</v>
      </c>
      <c r="AM339" t="s">
        <v>3170</v>
      </c>
      <c r="AN339">
        <v>4.18</v>
      </c>
      <c r="AO339" t="s">
        <v>3170</v>
      </c>
      <c r="AP339">
        <v>6.4634149657603002E-2</v>
      </c>
      <c r="AQ339">
        <f>(Table2[[#This Row],[Sharpe Ratio]]-AVERAGE(Table2[Sharpe Ratio]))/_xlfn.STDEV.P(Table2[Sharpe Ratio])</f>
        <v>7.7378811051247054E-2</v>
      </c>
      <c r="AR3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9">
        <f>_xlfn.RANK.AVG(Table2[[#This Row],[1Y Return vs Nifty Z-Score]],Table2[1Y Return vs Nifty Z-Score])</f>
        <v>252</v>
      </c>
      <c r="AT339">
        <f>_xlfn.RANK.AVG(Table2[[#This Row],[6M Return vs Nifty Z-Score]],Table2[6M Return vs Nifty Z-Score])</f>
        <v>456</v>
      </c>
      <c r="AU339">
        <f>_xlfn.RANK.AVG(Table2[[#This Row],[Sharpe Ratio Z-Score]],Table2[Sharpe Ratio Z-Score])</f>
        <v>330</v>
      </c>
      <c r="AV339">
        <f>(Table2[[#This Row],[Rank 1Y]]+Table2[[#This Row],[Rank 6M]]+Table2[[#This Row],[Rank Sharpe]])/3</f>
        <v>346</v>
      </c>
    </row>
    <row r="340" spans="1:48" hidden="1" x14ac:dyDescent="0.3">
      <c r="A340" t="s">
        <v>504</v>
      </c>
      <c r="B340" t="s">
        <v>505</v>
      </c>
      <c r="C340" t="s">
        <v>3127</v>
      </c>
      <c r="D340" t="s">
        <v>51</v>
      </c>
      <c r="E340">
        <v>40857.347280119997</v>
      </c>
      <c r="F340">
        <v>2411.8000000000002</v>
      </c>
      <c r="G340">
        <v>21.621816163550498</v>
      </c>
      <c r="H340">
        <f>(Table2[[#This Row],[1Y Return vs Nifty]]-AVERAGE(Table2[1Y Return vs Nifty]))/_xlfn.STDEV.P(Table2[1Y Return vs Nifty])</f>
        <v>0.16871247278221119</v>
      </c>
      <c r="I340">
        <v>-8.5553344205596193</v>
      </c>
      <c r="J340">
        <f>(Table2[[#This Row],[1M Return vs Nifty]]-AVERAGE(Table2[1M Return vs Nifty]))/_xlfn.STDEV.P(Table2[1M Return vs Nifty])</f>
        <v>-0.39360447140035382</v>
      </c>
      <c r="K340">
        <v>-4.0673619927843498</v>
      </c>
      <c r="L340">
        <f>(Table2[[#This Row],[6M Return vs Nifty]]-AVERAGE(Table2[6M Return vs Nifty]))/_xlfn.STDEV.P(Table2[6M Return vs Nifty])</f>
        <v>-0.16901269654975271</v>
      </c>
      <c r="M340">
        <v>-5.9833842870448697</v>
      </c>
      <c r="N340">
        <f>(Table2[[#This Row],[1W Return vs Nifty]]-AVERAGE(Table2[1W Return vs Nifty]))/_xlfn.STDEV.P(Table2[1W Return vs Nifty])</f>
        <v>-0.79992358841319999</v>
      </c>
      <c r="O340">
        <v>2535.6</v>
      </c>
      <c r="P340">
        <v>2623.0928680561701</v>
      </c>
      <c r="Q340">
        <v>2446.9194046922198</v>
      </c>
      <c r="R340">
        <v>33.560727947118998</v>
      </c>
      <c r="S340" s="1">
        <f>(Table2[[#This Row],[Close Price]]-Table2[[#This Row],[20D EMA]])/Table2[[#This Row],[20D EMA]]</f>
        <v>-4.8824735762738498E-2</v>
      </c>
      <c r="T340" s="1">
        <f>(Table2[[#This Row],[Close Price]]-Table2[[#This Row],[50D EMA]])/Table2[[#This Row],[50D EMA]]</f>
        <v>-8.055104362841238E-2</v>
      </c>
      <c r="U340" s="1">
        <f>(Table2[[#This Row],[Close Price]]-Table2[[#This Row],[200D EMA]])/Table2[[#This Row],[200D EMA]]</f>
        <v>-1.4352497521934952E-2</v>
      </c>
      <c r="V340">
        <v>0.98388013343469505</v>
      </c>
      <c r="W340">
        <v>2350</v>
      </c>
      <c r="X340">
        <v>2439.9</v>
      </c>
      <c r="Y340">
        <v>2350</v>
      </c>
      <c r="Z340">
        <v>2485.5</v>
      </c>
      <c r="AA340">
        <v>2350</v>
      </c>
      <c r="AB340">
        <v>2742.95</v>
      </c>
      <c r="AC340" s="1">
        <f>(Table2[[#This Row],[Close Price]]/Table2[[#This Row],[Day Low]])-1</f>
        <v>2.6297872340425688E-2</v>
      </c>
      <c r="AD340" s="1">
        <f>(Table2[[#This Row],[Day High]]/Table2[[#This Row],[Close Price]])-1</f>
        <v>1.1651049009038905E-2</v>
      </c>
      <c r="AE340" s="1">
        <f>(Table2[[#This Row],[Close Price]]/Table2[[#This Row],[Current Week Low]])-1</f>
        <v>2.6297872340425688E-2</v>
      </c>
      <c r="AF340" s="1">
        <f>(Table2[[#This Row],[Current Week High]]/Table2[[#This Row],[Close Price]])-1</f>
        <v>3.055808939381377E-2</v>
      </c>
      <c r="AG340" s="1">
        <f>(Table2[[#This Row],[Close Price]]/Table2[[#This Row],[Current Month Low]])-1</f>
        <v>2.6297872340425688E-2</v>
      </c>
      <c r="AH340" s="1">
        <f>(Table2[[#This Row],[Current Month High]]/Table2[[#This Row],[Close Price]])-1</f>
        <v>0.13730408823285489</v>
      </c>
      <c r="AI340">
        <v>28.037150675843701</v>
      </c>
      <c r="AJ340">
        <v>49.161976621930798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-0.11</v>
      </c>
      <c r="AM340" t="s">
        <v>3169</v>
      </c>
      <c r="AN340">
        <v>-8.1199999999999992</v>
      </c>
      <c r="AO340" t="s">
        <v>3169</v>
      </c>
      <c r="AP340">
        <v>2.9745338388532001E-2</v>
      </c>
      <c r="AQ340">
        <f>(Table2[[#This Row],[Sharpe Ratio]]-AVERAGE(Table2[Sharpe Ratio]))/_xlfn.STDEV.P(Table2[Sharpe Ratio])</f>
        <v>-0.330036975296565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253</v>
      </c>
      <c r="AT340">
        <f>_xlfn.RANK.AVG(Table2[[#This Row],[6M Return vs Nifty Z-Score]],Table2[6M Return vs Nifty Z-Score])</f>
        <v>359</v>
      </c>
      <c r="AU340">
        <f>_xlfn.RANK.AVG(Table2[[#This Row],[Sharpe Ratio Z-Score]],Table2[Sharpe Ratio Z-Score])</f>
        <v>427</v>
      </c>
      <c r="AV340">
        <f>(Table2[[#This Row],[Rank 1Y]]+Table2[[#This Row],[Rank 6M]]+Table2[[#This Row],[Rank Sharpe]])/3</f>
        <v>346.33333333333331</v>
      </c>
    </row>
    <row r="341" spans="1:48" hidden="1" x14ac:dyDescent="0.3">
      <c r="A341" t="s">
        <v>195</v>
      </c>
      <c r="B341" t="s">
        <v>196</v>
      </c>
      <c r="C341" t="s">
        <v>3123</v>
      </c>
      <c r="D341" t="s">
        <v>34</v>
      </c>
      <c r="E341">
        <v>122044.1474244</v>
      </c>
      <c r="F341">
        <v>236</v>
      </c>
      <c r="G341">
        <v>0.57179030403059605</v>
      </c>
      <c r="H341">
        <f>(Table2[[#This Row],[1Y Return vs Nifty]]-AVERAGE(Table2[1Y Return vs Nifty]))/_xlfn.STDEV.P(Table2[1Y Return vs Nifty])</f>
        <v>-0.25231290362297493</v>
      </c>
      <c r="I341">
        <v>-4.0481582172218902</v>
      </c>
      <c r="J341">
        <f>(Table2[[#This Row],[1M Return vs Nifty]]-AVERAGE(Table2[1M Return vs Nifty]))/_xlfn.STDEV.P(Table2[1M Return vs Nifty])</f>
        <v>5.1795341958363258E-2</v>
      </c>
      <c r="K341">
        <v>-16.180009268255599</v>
      </c>
      <c r="L341">
        <f>(Table2[[#This Row],[6M Return vs Nifty]]-AVERAGE(Table2[6M Return vs Nifty]))/_xlfn.STDEV.P(Table2[6M Return vs Nifty])</f>
        <v>-0.57347942463983481</v>
      </c>
      <c r="M341">
        <v>-7.4618519410007096</v>
      </c>
      <c r="N341">
        <f>(Table2[[#This Row],[1W Return vs Nifty]]-AVERAGE(Table2[1W Return vs Nifty]))/_xlfn.STDEV.P(Table2[1W Return vs Nifty])</f>
        <v>-1.1578897575845828</v>
      </c>
      <c r="O341">
        <v>245.43</v>
      </c>
      <c r="P341">
        <v>246.77732320665999</v>
      </c>
      <c r="Q341">
        <v>246.07759621173099</v>
      </c>
      <c r="R341">
        <v>36.989607443637702</v>
      </c>
      <c r="S341" s="1">
        <f>(Table2[[#This Row],[Close Price]]-Table2[[#This Row],[20D EMA]])/Table2[[#This Row],[20D EMA]]</f>
        <v>-3.8422360754594008E-2</v>
      </c>
      <c r="T341" s="1">
        <f>(Table2[[#This Row],[Close Price]]-Table2[[#This Row],[50D EMA]])/Table2[[#This Row],[50D EMA]]</f>
        <v>-4.3672259130692802E-2</v>
      </c>
      <c r="U341" s="1">
        <f>(Table2[[#This Row],[Close Price]]-Table2[[#This Row],[200D EMA]])/Table2[[#This Row],[200D EMA]]</f>
        <v>-4.0952920407512389E-2</v>
      </c>
      <c r="V341">
        <v>1.0540652960213699</v>
      </c>
      <c r="W341">
        <v>229</v>
      </c>
      <c r="X341">
        <v>238</v>
      </c>
      <c r="Y341">
        <v>219.85</v>
      </c>
      <c r="Z341">
        <v>246</v>
      </c>
      <c r="AA341">
        <v>219.85</v>
      </c>
      <c r="AB341">
        <v>266.39999999999998</v>
      </c>
      <c r="AC341" s="1">
        <f>(Table2[[#This Row],[Close Price]]/Table2[[#This Row],[Day Low]])-1</f>
        <v>3.0567685589519611E-2</v>
      </c>
      <c r="AD341" s="1">
        <f>(Table2[[#This Row],[Day High]]/Table2[[#This Row],[Close Price]])-1</f>
        <v>8.4745762711864181E-3</v>
      </c>
      <c r="AE341" s="1">
        <f>(Table2[[#This Row],[Close Price]]/Table2[[#This Row],[Current Week Low]])-1</f>
        <v>7.3459176711394125E-2</v>
      </c>
      <c r="AF341" s="1">
        <f>(Table2[[#This Row],[Current Week High]]/Table2[[#This Row],[Close Price]])-1</f>
        <v>4.2372881355932313E-2</v>
      </c>
      <c r="AG341" s="1">
        <f>(Table2[[#This Row],[Close Price]]/Table2[[#This Row],[Current Month Low]])-1</f>
        <v>7.3459176711394125E-2</v>
      </c>
      <c r="AH341" s="1">
        <f>(Table2[[#This Row],[Current Month High]]/Table2[[#This Row],[Close Price]])-1</f>
        <v>0.12881355932203387</v>
      </c>
      <c r="AI341">
        <v>26.991525423728799</v>
      </c>
      <c r="AJ341">
        <v>22.438391699092001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-0.05</v>
      </c>
      <c r="AM341" t="s">
        <v>3169</v>
      </c>
      <c r="AN341">
        <v>-6.59</v>
      </c>
      <c r="AO341" t="s">
        <v>3169</v>
      </c>
      <c r="AP341">
        <v>0.13052978105068799</v>
      </c>
      <c r="AQ341">
        <f>(Table2[[#This Row],[Sharpe Ratio]]-AVERAGE(Table2[Sharpe Ratio]))/_xlfn.STDEV.P(Table2[Sharpe Ratio])</f>
        <v>0.84687824380203092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1">
        <f>_xlfn.RANK.AVG(Table2[[#This Row],[1Y Return vs Nifty Z-Score]],Table2[1Y Return vs Nifty Z-Score])</f>
        <v>391</v>
      </c>
      <c r="AT341">
        <f>_xlfn.RANK.AVG(Table2[[#This Row],[6M Return vs Nifty Z-Score]],Table2[6M Return vs Nifty Z-Score])</f>
        <v>516</v>
      </c>
      <c r="AU341">
        <f>_xlfn.RANK.AVG(Table2[[#This Row],[Sharpe Ratio Z-Score]],Table2[Sharpe Ratio Z-Score])</f>
        <v>140</v>
      </c>
      <c r="AV341">
        <f>(Table2[[#This Row],[Rank 1Y]]+Table2[[#This Row],[Rank 6M]]+Table2[[#This Row],[Rank Sharpe]])/3</f>
        <v>349</v>
      </c>
    </row>
    <row r="342" spans="1:48" hidden="1" x14ac:dyDescent="0.3">
      <c r="A342" t="s">
        <v>821</v>
      </c>
      <c r="B342" t="s">
        <v>822</v>
      </c>
      <c r="C342" t="s">
        <v>3136</v>
      </c>
      <c r="D342" t="s">
        <v>134</v>
      </c>
      <c r="E342">
        <v>18239.692798709999</v>
      </c>
      <c r="F342">
        <v>1298.0999999999999</v>
      </c>
      <c r="G342">
        <v>53.827793829165401</v>
      </c>
      <c r="H342">
        <f>(Table2[[#This Row],[1Y Return vs Nifty]]-AVERAGE(Table2[1Y Return vs Nifty]))/_xlfn.STDEV.P(Table2[1Y Return vs Nifty])</f>
        <v>0.81287006002955475</v>
      </c>
      <c r="I342">
        <v>-12.347499426519599</v>
      </c>
      <c r="J342">
        <f>(Table2[[#This Row],[1M Return vs Nifty]]-AVERAGE(Table2[1M Return vs Nifty]))/_xlfn.STDEV.P(Table2[1M Return vs Nifty])</f>
        <v>-0.76834677338296653</v>
      </c>
      <c r="K342">
        <v>-6.2623102987625403</v>
      </c>
      <c r="L342">
        <f>(Table2[[#This Row],[6M Return vs Nifty]]-AVERAGE(Table2[6M Return vs Nifty]))/_xlfn.STDEV.P(Table2[6M Return vs Nifty])</f>
        <v>-0.24230662969710653</v>
      </c>
      <c r="M342">
        <v>-4.8076646908449696</v>
      </c>
      <c r="N342">
        <f>(Table2[[#This Row],[1W Return vs Nifty]]-AVERAGE(Table2[1W Return vs Nifty]))/_xlfn.STDEV.P(Table2[1W Return vs Nifty])</f>
        <v>-0.51525869314456529</v>
      </c>
      <c r="O342">
        <v>1339.26</v>
      </c>
      <c r="P342">
        <v>1402.63653725015</v>
      </c>
      <c r="Q342">
        <v>1295.8684098098599</v>
      </c>
      <c r="R342">
        <v>44.630443639093798</v>
      </c>
      <c r="S342" s="1">
        <f>(Table2[[#This Row],[Close Price]]-Table2[[#This Row],[20D EMA]])/Table2[[#This Row],[20D EMA]]</f>
        <v>-3.0733390081089617E-2</v>
      </c>
      <c r="T342" s="1">
        <f>(Table2[[#This Row],[Close Price]]-Table2[[#This Row],[50D EMA]])/Table2[[#This Row],[50D EMA]]</f>
        <v>-7.4528599871704876E-2</v>
      </c>
      <c r="U342" s="1">
        <f>(Table2[[#This Row],[Close Price]]-Table2[[#This Row],[200D EMA]])/Table2[[#This Row],[200D EMA]]</f>
        <v>1.7220808634940063E-3</v>
      </c>
      <c r="V342">
        <v>0.911722666512084</v>
      </c>
      <c r="W342">
        <v>1257.45</v>
      </c>
      <c r="X342">
        <v>1312.95</v>
      </c>
      <c r="Y342">
        <v>1250</v>
      </c>
      <c r="Z342">
        <v>1320</v>
      </c>
      <c r="AA342">
        <v>1250</v>
      </c>
      <c r="AB342">
        <v>1424</v>
      </c>
      <c r="AC342" s="1">
        <f>(Table2[[#This Row],[Close Price]]/Table2[[#This Row],[Day Low]])-1</f>
        <v>3.2327329118453818E-2</v>
      </c>
      <c r="AD342" s="1">
        <f>(Table2[[#This Row],[Day High]]/Table2[[#This Row],[Close Price]])-1</f>
        <v>1.1439796625837939E-2</v>
      </c>
      <c r="AE342" s="1">
        <f>(Table2[[#This Row],[Close Price]]/Table2[[#This Row],[Current Week Low]])-1</f>
        <v>3.8479999999999848E-2</v>
      </c>
      <c r="AF342" s="1">
        <f>(Table2[[#This Row],[Current Week High]]/Table2[[#This Row],[Close Price]])-1</f>
        <v>1.6870811185579093E-2</v>
      </c>
      <c r="AG342" s="1">
        <f>(Table2[[#This Row],[Close Price]]/Table2[[#This Row],[Current Month Low]])-1</f>
        <v>3.8479999999999848E-2</v>
      </c>
      <c r="AH342" s="1">
        <f>(Table2[[#This Row],[Current Month High]]/Table2[[#This Row],[Close Price]])-1</f>
        <v>9.6987905400200303E-2</v>
      </c>
      <c r="AI342">
        <v>26.877744395655199</v>
      </c>
      <c r="AJ342">
        <v>76.588219289892507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-0.04</v>
      </c>
      <c r="AM342" t="s">
        <v>3169</v>
      </c>
      <c r="AN342">
        <v>-4.22</v>
      </c>
      <c r="AO342" t="s">
        <v>3169</v>
      </c>
      <c r="AQ342">
        <f>(Table2[[#This Row],[Sharpe Ratio]]-AVERAGE(Table2[Sharpe Ratio]))/_xlfn.STDEV.P(Table2[Sharpe Ratio])</f>
        <v>-0.67738960752822819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115</v>
      </c>
      <c r="AT342">
        <f>_xlfn.RANK.AVG(Table2[[#This Row],[6M Return vs Nifty Z-Score]],Table2[6M Return vs Nifty Z-Score])</f>
        <v>392</v>
      </c>
      <c r="AU342">
        <f>_xlfn.RANK.AVG(Table2[[#This Row],[Sharpe Ratio Z-Score]],Table2[Sharpe Ratio Z-Score])</f>
        <v>541</v>
      </c>
      <c r="AV342">
        <f>(Table2[[#This Row],[Rank 1Y]]+Table2[[#This Row],[Rank 6M]]+Table2[[#This Row],[Rank Sharpe]])/3</f>
        <v>349.33333333333331</v>
      </c>
    </row>
    <row r="343" spans="1:48" hidden="1" x14ac:dyDescent="0.3">
      <c r="A343" t="s">
        <v>908</v>
      </c>
      <c r="B343" t="s">
        <v>909</v>
      </c>
      <c r="C343" t="s">
        <v>3137</v>
      </c>
      <c r="D343" t="s">
        <v>497</v>
      </c>
      <c r="E343">
        <v>15773.9444524799</v>
      </c>
      <c r="F343">
        <v>5144.8</v>
      </c>
      <c r="G343">
        <v>0.65670976296625805</v>
      </c>
      <c r="H343">
        <f>(Table2[[#This Row],[1Y Return vs Nifty]]-AVERAGE(Table2[1Y Return vs Nifty]))/_xlfn.STDEV.P(Table2[1Y Return vs Nifty])</f>
        <v>-0.25061441415787328</v>
      </c>
      <c r="I343">
        <v>-2.0868053760839298</v>
      </c>
      <c r="J343">
        <f>(Table2[[#This Row],[1M Return vs Nifty]]-AVERAGE(Table2[1M Return vs Nifty]))/_xlfn.STDEV.P(Table2[1M Return vs Nifty])</f>
        <v>0.2456165173378646</v>
      </c>
      <c r="K343">
        <v>11.481846039837199</v>
      </c>
      <c r="L343">
        <f>(Table2[[#This Row],[6M Return vs Nifty]]-AVERAGE(Table2[6M Return vs Nifty]))/_xlfn.STDEV.P(Table2[6M Return vs Nifty])</f>
        <v>0.35020801171625093</v>
      </c>
      <c r="M343">
        <v>-3.09633700253872</v>
      </c>
      <c r="N343">
        <f>(Table2[[#This Row],[1W Return vs Nifty]]-AVERAGE(Table2[1W Return vs Nifty]))/_xlfn.STDEV.P(Table2[1W Return vs Nifty])</f>
        <v>-0.10091251848134607</v>
      </c>
      <c r="O343">
        <v>4903</v>
      </c>
      <c r="P343">
        <v>5006.6332490992299</v>
      </c>
      <c r="Q343">
        <v>4917.8556397298798</v>
      </c>
      <c r="R343">
        <v>65.730226210947805</v>
      </c>
      <c r="S343" s="1">
        <f>(Table2[[#This Row],[Close Price]]-Table2[[#This Row],[20D EMA]])/Table2[[#This Row],[20D EMA]]</f>
        <v>4.9316744850091819E-2</v>
      </c>
      <c r="T343" s="1">
        <f>(Table2[[#This Row],[Close Price]]-Table2[[#This Row],[50D EMA]])/Table2[[#This Row],[50D EMA]]</f>
        <v>2.7596738971369345E-2</v>
      </c>
      <c r="U343" s="1">
        <f>(Table2[[#This Row],[Close Price]]-Table2[[#This Row],[200D EMA]])/Table2[[#This Row],[200D EMA]]</f>
        <v>4.6147015466803248E-2</v>
      </c>
      <c r="V343">
        <v>1.1386105228993499</v>
      </c>
      <c r="W343">
        <v>4698.25</v>
      </c>
      <c r="X343">
        <v>5234</v>
      </c>
      <c r="Y343">
        <v>4662.8999999999996</v>
      </c>
      <c r="Z343">
        <v>5234</v>
      </c>
      <c r="AA343">
        <v>4662.8999999999996</v>
      </c>
      <c r="AB343">
        <v>5249</v>
      </c>
      <c r="AC343" s="1">
        <f>(Table2[[#This Row],[Close Price]]/Table2[[#This Row],[Day Low]])-1</f>
        <v>9.5046027776299669E-2</v>
      </c>
      <c r="AD343" s="1">
        <f>(Table2[[#This Row],[Day High]]/Table2[[#This Row],[Close Price]])-1</f>
        <v>1.7337894573161261E-2</v>
      </c>
      <c r="AE343" s="1">
        <f>(Table2[[#This Row],[Close Price]]/Table2[[#This Row],[Current Week Low]])-1</f>
        <v>0.10334770207381694</v>
      </c>
      <c r="AF343" s="1">
        <f>(Table2[[#This Row],[Current Week High]]/Table2[[#This Row],[Close Price]])-1</f>
        <v>1.7337894573161261E-2</v>
      </c>
      <c r="AG343" s="1">
        <f>(Table2[[#This Row],[Close Price]]/Table2[[#This Row],[Current Month Low]])-1</f>
        <v>0.10334770207381694</v>
      </c>
      <c r="AH343" s="1">
        <f>(Table2[[#This Row],[Current Month High]]/Table2[[#This Row],[Close Price]])-1</f>
        <v>2.0253459804074003E-2</v>
      </c>
      <c r="AI343">
        <v>15.822772508163499</v>
      </c>
      <c r="AJ343">
        <v>27.9482715742352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0.08</v>
      </c>
      <c r="AM343" t="s">
        <v>3170</v>
      </c>
      <c r="AN343">
        <v>0.23</v>
      </c>
      <c r="AO343" t="s">
        <v>3170</v>
      </c>
      <c r="AP343">
        <v>2.2318895620808001E-2</v>
      </c>
      <c r="AQ343">
        <f>(Table2[[#This Row],[Sharpe Ratio]]-AVERAGE(Table2[Sharpe Ratio]))/_xlfn.STDEV.P(Table2[Sharpe Ratio])</f>
        <v>-0.41675962103662034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389</v>
      </c>
      <c r="AT343">
        <f>_xlfn.RANK.AVG(Table2[[#This Row],[6M Return vs Nifty Z-Score]],Table2[6M Return vs Nifty Z-Score])</f>
        <v>212</v>
      </c>
      <c r="AU343">
        <f>_xlfn.RANK.AVG(Table2[[#This Row],[Sharpe Ratio Z-Score]],Table2[Sharpe Ratio Z-Score])</f>
        <v>448</v>
      </c>
      <c r="AV343">
        <f>(Table2[[#This Row],[Rank 1Y]]+Table2[[#This Row],[Rank 6M]]+Table2[[#This Row],[Rank Sharpe]])/3</f>
        <v>349.66666666666669</v>
      </c>
    </row>
    <row r="344" spans="1:48" hidden="1" x14ac:dyDescent="0.3">
      <c r="A344" t="s">
        <v>638</v>
      </c>
      <c r="B344" t="s">
        <v>639</v>
      </c>
      <c r="C344" t="s">
        <v>3125</v>
      </c>
      <c r="D344" t="s">
        <v>199</v>
      </c>
      <c r="E344">
        <v>27885.802500000002</v>
      </c>
      <c r="F344">
        <v>634.04999999999995</v>
      </c>
      <c r="G344">
        <v>8.0696499271208495</v>
      </c>
      <c r="H344">
        <f>(Table2[[#This Row],[1Y Return vs Nifty]]-AVERAGE(Table2[1Y Return vs Nifty]))/_xlfn.STDEV.P(Table2[1Y Return vs Nifty])</f>
        <v>-0.10234685649732929</v>
      </c>
      <c r="I344">
        <v>-6.2840908547030097</v>
      </c>
      <c r="J344">
        <f>(Table2[[#This Row],[1M Return vs Nifty]]-AVERAGE(Table2[1M Return vs Nifty]))/_xlfn.STDEV.P(Table2[1M Return vs Nifty])</f>
        <v>-0.16915984916091581</v>
      </c>
      <c r="K344">
        <v>12.73050517948</v>
      </c>
      <c r="L344">
        <f>(Table2[[#This Row],[6M Return vs Nifty]]-AVERAGE(Table2[6M Return vs Nifty]))/_xlfn.STDEV.P(Table2[6M Return vs Nifty])</f>
        <v>0.39190336247032065</v>
      </c>
      <c r="M344">
        <v>-2.96051917072815</v>
      </c>
      <c r="N344">
        <f>(Table2[[#This Row],[1W Return vs Nifty]]-AVERAGE(Table2[1W Return vs Nifty]))/_xlfn.STDEV.P(Table2[1W Return vs Nifty])</f>
        <v>-6.8028343553130088E-2</v>
      </c>
      <c r="O344">
        <v>665.75</v>
      </c>
      <c r="P344">
        <v>702.06989467159895</v>
      </c>
      <c r="Q344">
        <v>659.66947869466401</v>
      </c>
      <c r="R344">
        <v>41.362113018100501</v>
      </c>
      <c r="S344" s="1">
        <f>(Table2[[#This Row],[Close Price]]-Table2[[#This Row],[20D EMA]])/Table2[[#This Row],[20D EMA]]</f>
        <v>-4.7615471273000441E-2</v>
      </c>
      <c r="T344" s="1">
        <f>(Table2[[#This Row],[Close Price]]-Table2[[#This Row],[50D EMA]])/Table2[[#This Row],[50D EMA]]</f>
        <v>-9.6884790514220887E-2</v>
      </c>
      <c r="U344" s="1">
        <f>(Table2[[#This Row],[Close Price]]-Table2[[#This Row],[200D EMA]])/Table2[[#This Row],[200D EMA]]</f>
        <v>-3.8836841057675098E-2</v>
      </c>
      <c r="V344">
        <v>1.41307281588293</v>
      </c>
      <c r="W344">
        <v>622</v>
      </c>
      <c r="X344">
        <v>646.95000000000005</v>
      </c>
      <c r="Y344">
        <v>611.29999999999995</v>
      </c>
      <c r="Z344">
        <v>649.65</v>
      </c>
      <c r="AA344">
        <v>611.29999999999995</v>
      </c>
      <c r="AB344">
        <v>719.95</v>
      </c>
      <c r="AC344" s="1">
        <f>(Table2[[#This Row],[Close Price]]/Table2[[#This Row],[Day Low]])-1</f>
        <v>1.9372990353697661E-2</v>
      </c>
      <c r="AD344" s="1">
        <f>(Table2[[#This Row],[Day High]]/Table2[[#This Row],[Close Price]])-1</f>
        <v>2.0345398627868549E-2</v>
      </c>
      <c r="AE344" s="1">
        <f>(Table2[[#This Row],[Close Price]]/Table2[[#This Row],[Current Week Low]])-1</f>
        <v>3.7215769671192556E-2</v>
      </c>
      <c r="AF344" s="1">
        <f>(Table2[[#This Row],[Current Week High]]/Table2[[#This Row],[Close Price]])-1</f>
        <v>2.4603737875561915E-2</v>
      </c>
      <c r="AG344" s="1">
        <f>(Table2[[#This Row],[Close Price]]/Table2[[#This Row],[Current Month Low]])-1</f>
        <v>3.7215769671192556E-2</v>
      </c>
      <c r="AH344" s="1">
        <f>(Table2[[#This Row],[Current Month High]]/Table2[[#This Row],[Close Price]])-1</f>
        <v>0.13547827458402351</v>
      </c>
      <c r="AI344">
        <v>35.635990852456402</v>
      </c>
      <c r="AJ344">
        <v>52.013905538240202</v>
      </c>
      <c r="AK344" t="str">
        <f>IF(AND(Table2[[#This Row],[20D EMA]]&gt;Table2[[#This Row],[50D EMA]],Table2[[#This Row],[50D EMA]]&gt;Table2[[#This Row],[200D EMA]]),"Uptrend","Downtrend/NoTrend")</f>
        <v>Downtrend/NoTrend</v>
      </c>
      <c r="AL344">
        <v>-0.13</v>
      </c>
      <c r="AM344" t="s">
        <v>3169</v>
      </c>
      <c r="AN344">
        <v>-5.45</v>
      </c>
      <c r="AO344" t="s">
        <v>3169</v>
      </c>
      <c r="AP344">
        <v>1.1869213762E-5</v>
      </c>
      <c r="AQ344">
        <f>(Table2[[#This Row],[Sharpe Ratio]]-AVERAGE(Table2[Sharpe Ratio]))/_xlfn.STDEV.P(Table2[Sharpe Ratio])</f>
        <v>-0.67725100420864581</v>
      </c>
      <c r="AR3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4">
        <f>_xlfn.RANK.AVG(Table2[[#This Row],[1Y Return vs Nifty Z-Score]],Table2[1Y Return vs Nifty Z-Score])</f>
        <v>330</v>
      </c>
      <c r="AT344">
        <f>_xlfn.RANK.AVG(Table2[[#This Row],[6M Return vs Nifty Z-Score]],Table2[6M Return vs Nifty Z-Score])</f>
        <v>202</v>
      </c>
      <c r="AU344">
        <f>_xlfn.RANK.AVG(Table2[[#This Row],[Sharpe Ratio Z-Score]],Table2[Sharpe Ratio Z-Score])</f>
        <v>518</v>
      </c>
      <c r="AV344">
        <f>(Table2[[#This Row],[Rank 1Y]]+Table2[[#This Row],[Rank 6M]]+Table2[[#This Row],[Rank Sharpe]])/3</f>
        <v>350</v>
      </c>
    </row>
    <row r="345" spans="1:48" hidden="1" x14ac:dyDescent="0.3">
      <c r="A345" t="s">
        <v>731</v>
      </c>
      <c r="B345" t="s">
        <v>732</v>
      </c>
      <c r="C345" t="s">
        <v>3135</v>
      </c>
      <c r="D345" t="s">
        <v>218</v>
      </c>
      <c r="E345">
        <v>22938.35819576</v>
      </c>
      <c r="F345">
        <v>355.2</v>
      </c>
      <c r="G345">
        <v>29.233576433923101</v>
      </c>
      <c r="H345">
        <f>(Table2[[#This Row],[1Y Return vs Nifty]]-AVERAGE(Table2[1Y Return vs Nifty]))/_xlfn.STDEV.P(Table2[1Y Return vs Nifty])</f>
        <v>0.32095666736548373</v>
      </c>
      <c r="I345">
        <v>-7.2526506503173396</v>
      </c>
      <c r="J345">
        <f>(Table2[[#This Row],[1M Return vs Nifty]]-AVERAGE(Table2[1M Return vs Nifty]))/_xlfn.STDEV.P(Table2[1M Return vs Nifty])</f>
        <v>-0.26487307019583228</v>
      </c>
      <c r="K345">
        <v>-31.9484367777122</v>
      </c>
      <c r="L345">
        <f>(Table2[[#This Row],[6M Return vs Nifty]]-AVERAGE(Table2[6M Return vs Nifty]))/_xlfn.STDEV.P(Table2[6M Return vs Nifty])</f>
        <v>-1.1000203315802148</v>
      </c>
      <c r="M345">
        <v>-2.85638227123777</v>
      </c>
      <c r="N345">
        <f>(Table2[[#This Row],[1W Return vs Nifty]]-AVERAGE(Table2[1W Return vs Nifty]))/_xlfn.STDEV.P(Table2[1W Return vs Nifty])</f>
        <v>-4.2814746975473703E-2</v>
      </c>
      <c r="O345">
        <v>365.33</v>
      </c>
      <c r="P345">
        <v>376.68677356232502</v>
      </c>
      <c r="Q345">
        <v>378.06098884365298</v>
      </c>
      <c r="R345">
        <v>55.796890955958801</v>
      </c>
      <c r="S345" s="1">
        <f>(Table2[[#This Row],[Close Price]]-Table2[[#This Row],[20D EMA]])/Table2[[#This Row],[20D EMA]]</f>
        <v>-2.7728355185722486E-2</v>
      </c>
      <c r="T345" s="1">
        <f>(Table2[[#This Row],[Close Price]]-Table2[[#This Row],[50D EMA]])/Table2[[#This Row],[50D EMA]]</f>
        <v>-5.7041486641871475E-2</v>
      </c>
      <c r="U345" s="1">
        <f>(Table2[[#This Row],[Close Price]]-Table2[[#This Row],[200D EMA]])/Table2[[#This Row],[200D EMA]]</f>
        <v>-6.0469050016443635E-2</v>
      </c>
      <c r="V345">
        <v>1.4727105654646699</v>
      </c>
      <c r="W345">
        <v>355.45</v>
      </c>
      <c r="X345">
        <v>369</v>
      </c>
      <c r="Y345">
        <v>349.95</v>
      </c>
      <c r="Z345">
        <v>369</v>
      </c>
      <c r="AA345">
        <v>348.85</v>
      </c>
      <c r="AB345">
        <v>383.9</v>
      </c>
      <c r="AC345" s="1">
        <f>(Table2[[#This Row],[Close Price]]/Table2[[#This Row],[Day Low]])-1</f>
        <v>-7.0333380222253883E-4</v>
      </c>
      <c r="AD345" s="1">
        <f>(Table2[[#This Row],[Day High]]/Table2[[#This Row],[Close Price]])-1</f>
        <v>3.8851351351351315E-2</v>
      </c>
      <c r="AE345" s="1">
        <f>(Table2[[#This Row],[Close Price]]/Table2[[#This Row],[Current Week Low]])-1</f>
        <v>1.5002143163308945E-2</v>
      </c>
      <c r="AF345" s="1">
        <f>(Table2[[#This Row],[Current Week High]]/Table2[[#This Row],[Close Price]])-1</f>
        <v>3.8851351351351315E-2</v>
      </c>
      <c r="AG345" s="1">
        <f>(Table2[[#This Row],[Close Price]]/Table2[[#This Row],[Current Month Low]])-1</f>
        <v>1.8202665902250059E-2</v>
      </c>
      <c r="AH345" s="1">
        <f>(Table2[[#This Row],[Current Month High]]/Table2[[#This Row],[Close Price]])-1</f>
        <v>8.0799549549549488E-2</v>
      </c>
      <c r="AI345">
        <v>41.385135135135101</v>
      </c>
      <c r="AJ345">
        <v>59.676331759946002</v>
      </c>
      <c r="AK345" t="str">
        <f>IF(AND(Table2[[#This Row],[20D EMA]]&gt;Table2[[#This Row],[50D EMA]],Table2[[#This Row],[50D EMA]]&gt;Table2[[#This Row],[200D EMA]]),"Uptrend","Downtrend/NoTrend")</f>
        <v>Downtrend/NoTrend</v>
      </c>
      <c r="AL345">
        <v>-0.01</v>
      </c>
      <c r="AM345" t="s">
        <v>3169</v>
      </c>
      <c r="AN345">
        <v>0.95</v>
      </c>
      <c r="AO345" t="s">
        <v>3170</v>
      </c>
      <c r="AP345">
        <v>0.12232913901016</v>
      </c>
      <c r="AQ345">
        <f>(Table2[[#This Row],[Sharpe Ratio]]-AVERAGE(Table2[Sharpe Ratio]))/_xlfn.STDEV.P(Table2[Sharpe Ratio])</f>
        <v>0.75111484849080967</v>
      </c>
      <c r="AR3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5">
        <f>_xlfn.RANK.AVG(Table2[[#This Row],[1Y Return vs Nifty Z-Score]],Table2[1Y Return vs Nifty Z-Score])</f>
        <v>209</v>
      </c>
      <c r="AT345">
        <f>_xlfn.RANK.AVG(Table2[[#This Row],[6M Return vs Nifty Z-Score]],Table2[6M Return vs Nifty Z-Score])</f>
        <v>685</v>
      </c>
      <c r="AU345">
        <f>_xlfn.RANK.AVG(Table2[[#This Row],[Sharpe Ratio Z-Score]],Table2[Sharpe Ratio Z-Score])</f>
        <v>156</v>
      </c>
      <c r="AV345">
        <f>(Table2[[#This Row],[Rank 1Y]]+Table2[[#This Row],[Rank 6M]]+Table2[[#This Row],[Rank Sharpe]])/3</f>
        <v>350</v>
      </c>
    </row>
    <row r="346" spans="1:48" hidden="1" x14ac:dyDescent="0.3">
      <c r="A346" t="s">
        <v>1350</v>
      </c>
      <c r="B346" t="s">
        <v>1351</v>
      </c>
      <c r="C346" t="s">
        <v>3125</v>
      </c>
      <c r="D346" t="s">
        <v>361</v>
      </c>
      <c r="E346">
        <v>8114.7897228000002</v>
      </c>
      <c r="F346">
        <v>595.6</v>
      </c>
      <c r="G346">
        <v>30.075179594480002</v>
      </c>
      <c r="H346">
        <f>(Table2[[#This Row],[1Y Return vs Nifty]]-AVERAGE(Table2[1Y Return vs Nifty]))/_xlfn.STDEV.P(Table2[1Y Return vs Nifty])</f>
        <v>0.33778972447534061</v>
      </c>
      <c r="I346">
        <v>1.61427475349961</v>
      </c>
      <c r="J346">
        <f>(Table2[[#This Row],[1M Return vs Nifty]]-AVERAGE(Table2[1M Return vs Nifty]))/_xlfn.STDEV.P(Table2[1M Return vs Nifty])</f>
        <v>0.61135779848001737</v>
      </c>
      <c r="K346">
        <v>4.3283639846205899</v>
      </c>
      <c r="L346">
        <f>(Table2[[#This Row],[6M Return vs Nifty]]-AVERAGE(Table2[6M Return vs Nifty]))/_xlfn.STDEV.P(Table2[6M Return vs Nifty])</f>
        <v>0.11133822416916733</v>
      </c>
      <c r="M346">
        <v>-5.2024557079507998</v>
      </c>
      <c r="N346">
        <f>(Table2[[#This Row],[1W Return vs Nifty]]-AVERAGE(Table2[1W Return vs Nifty]))/_xlfn.STDEV.P(Table2[1W Return vs Nifty])</f>
        <v>-0.61084538226726759</v>
      </c>
      <c r="O346">
        <v>593.23</v>
      </c>
      <c r="P346">
        <v>608.84543154544099</v>
      </c>
      <c r="Q346">
        <v>583.03859539924099</v>
      </c>
      <c r="R346">
        <v>51.899970028851001</v>
      </c>
      <c r="S346" s="1">
        <f>(Table2[[#This Row],[Close Price]]-Table2[[#This Row],[20D EMA]])/Table2[[#This Row],[20D EMA]]</f>
        <v>3.9950777944473548E-3</v>
      </c>
      <c r="T346" s="1">
        <f>(Table2[[#This Row],[Close Price]]-Table2[[#This Row],[50D EMA]])/Table2[[#This Row],[50D EMA]]</f>
        <v>-2.1754998656752501E-2</v>
      </c>
      <c r="U346" s="1">
        <f>(Table2[[#This Row],[Close Price]]-Table2[[#This Row],[200D EMA]])/Table2[[#This Row],[200D EMA]]</f>
        <v>2.1544722253176905E-2</v>
      </c>
      <c r="V346">
        <v>1.9342672180037499</v>
      </c>
      <c r="W346">
        <v>587</v>
      </c>
      <c r="X346">
        <v>600.79999999999995</v>
      </c>
      <c r="Y346">
        <v>587</v>
      </c>
      <c r="Z346">
        <v>628.65</v>
      </c>
      <c r="AA346">
        <v>562.79999999999995</v>
      </c>
      <c r="AB346">
        <v>628.65</v>
      </c>
      <c r="AC346" s="1">
        <f>(Table2[[#This Row],[Close Price]]/Table2[[#This Row],[Day Low]])-1</f>
        <v>1.4650766609880739E-2</v>
      </c>
      <c r="AD346" s="1">
        <f>(Table2[[#This Row],[Day High]]/Table2[[#This Row],[Close Price]])-1</f>
        <v>8.7306917394223138E-3</v>
      </c>
      <c r="AE346" s="1">
        <f>(Table2[[#This Row],[Close Price]]/Table2[[#This Row],[Current Week Low]])-1</f>
        <v>1.4650766609880739E-2</v>
      </c>
      <c r="AF346" s="1">
        <f>(Table2[[#This Row],[Current Week High]]/Table2[[#This Row],[Close Price]])-1</f>
        <v>5.5490261920752015E-2</v>
      </c>
      <c r="AG346" s="1">
        <f>(Table2[[#This Row],[Close Price]]/Table2[[#This Row],[Current Month Low]])-1</f>
        <v>5.8280028429282371E-2</v>
      </c>
      <c r="AH346" s="1">
        <f>(Table2[[#This Row],[Current Month High]]/Table2[[#This Row],[Close Price]])-1</f>
        <v>5.5490261920752015E-2</v>
      </c>
      <c r="AI346">
        <v>33.143049026192003</v>
      </c>
      <c r="AJ346">
        <v>54.080972707282299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-0.02</v>
      </c>
      <c r="AM346" t="s">
        <v>3169</v>
      </c>
      <c r="AN346">
        <v>3.71</v>
      </c>
      <c r="AO346" t="s">
        <v>3170</v>
      </c>
      <c r="AP346">
        <v>-5.6980313001220003E-3</v>
      </c>
      <c r="AQ346">
        <f>(Table2[[#This Row],[Sharpe Ratio]]-AVERAGE(Table2[Sharpe Ratio]))/_xlfn.STDEV.P(Table2[Sharpe Ratio])</f>
        <v>-0.7439286444954073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203</v>
      </c>
      <c r="AT346">
        <f>_xlfn.RANK.AVG(Table2[[#This Row],[6M Return vs Nifty Z-Score]],Table2[6M Return vs Nifty Z-Score])</f>
        <v>271</v>
      </c>
      <c r="AU346">
        <f>_xlfn.RANK.AVG(Table2[[#This Row],[Sharpe Ratio Z-Score]],Table2[Sharpe Ratio Z-Score])</f>
        <v>576</v>
      </c>
      <c r="AV346">
        <f>(Table2[[#This Row],[Rank 1Y]]+Table2[[#This Row],[Rank 6M]]+Table2[[#This Row],[Rank Sharpe]])/3</f>
        <v>350</v>
      </c>
    </row>
    <row r="347" spans="1:48" hidden="1" x14ac:dyDescent="0.3">
      <c r="A347" t="s">
        <v>656</v>
      </c>
      <c r="B347" t="s">
        <v>657</v>
      </c>
      <c r="C347" t="s">
        <v>3127</v>
      </c>
      <c r="D347" t="s">
        <v>51</v>
      </c>
      <c r="E347">
        <v>27094.128492719999</v>
      </c>
      <c r="F347">
        <v>1743.4</v>
      </c>
      <c r="G347">
        <v>-7.3110485618017798</v>
      </c>
      <c r="H347">
        <f>(Table2[[#This Row],[1Y Return vs Nifty]]-AVERAGE(Table2[1Y Return vs Nifty]))/_xlfn.STDEV.P(Table2[1Y Return vs Nifty])</f>
        <v>-0.40997899024811507</v>
      </c>
      <c r="I347">
        <v>-8.8142863461011007</v>
      </c>
      <c r="J347">
        <f>(Table2[[#This Row],[1M Return vs Nifty]]-AVERAGE(Table2[1M Return vs Nifty]))/_xlfn.STDEV.P(Table2[1M Return vs Nifty])</f>
        <v>-0.41919413865579525</v>
      </c>
      <c r="K347">
        <v>-3.3049518713308301</v>
      </c>
      <c r="L347">
        <f>(Table2[[#This Row],[6M Return vs Nifty]]-AVERAGE(Table2[6M Return vs Nifty]))/_xlfn.STDEV.P(Table2[6M Return vs Nifty])</f>
        <v>-0.14355422159593054</v>
      </c>
      <c r="M347">
        <v>-1.02439004298932</v>
      </c>
      <c r="N347">
        <f>(Table2[[#This Row],[1W Return vs Nifty]]-AVERAGE(Table2[1W Return vs Nifty]))/_xlfn.STDEV.P(Table2[1W Return vs Nifty])</f>
        <v>0.40074669188535295</v>
      </c>
      <c r="O347">
        <v>1786.52</v>
      </c>
      <c r="P347">
        <v>1830.3702425359099</v>
      </c>
      <c r="Q347">
        <v>1765.2822487181199</v>
      </c>
      <c r="R347">
        <v>44.450050876620701</v>
      </c>
      <c r="S347" s="1">
        <f>(Table2[[#This Row],[Close Price]]-Table2[[#This Row],[20D EMA]])/Table2[[#This Row],[20D EMA]]</f>
        <v>-2.4136309697064623E-2</v>
      </c>
      <c r="T347" s="1">
        <f>(Table2[[#This Row],[Close Price]]-Table2[[#This Row],[50D EMA]])/Table2[[#This Row],[50D EMA]]</f>
        <v>-4.751510951981814E-2</v>
      </c>
      <c r="U347" s="1">
        <f>(Table2[[#This Row],[Close Price]]-Table2[[#This Row],[200D EMA]])/Table2[[#This Row],[200D EMA]]</f>
        <v>-1.239589234753247E-2</v>
      </c>
      <c r="V347">
        <v>0.737229068396694</v>
      </c>
      <c r="W347">
        <v>1694.05</v>
      </c>
      <c r="X347">
        <v>1753.95</v>
      </c>
      <c r="Y347">
        <v>1655.25</v>
      </c>
      <c r="Z347">
        <v>1753.95</v>
      </c>
      <c r="AA347">
        <v>1655.25</v>
      </c>
      <c r="AB347">
        <v>1984</v>
      </c>
      <c r="AC347" s="1">
        <f>(Table2[[#This Row],[Close Price]]/Table2[[#This Row],[Day Low]])-1</f>
        <v>2.9131371565184194E-2</v>
      </c>
      <c r="AD347" s="1">
        <f>(Table2[[#This Row],[Day High]]/Table2[[#This Row],[Close Price]])-1</f>
        <v>6.0513938281518964E-3</v>
      </c>
      <c r="AE347" s="1">
        <f>(Table2[[#This Row],[Close Price]]/Table2[[#This Row],[Current Week Low]])-1</f>
        <v>5.325479534813482E-2</v>
      </c>
      <c r="AF347" s="1">
        <f>(Table2[[#This Row],[Current Week High]]/Table2[[#This Row],[Close Price]])-1</f>
        <v>6.0513938281518964E-3</v>
      </c>
      <c r="AG347" s="1">
        <f>(Table2[[#This Row],[Close Price]]/Table2[[#This Row],[Current Month Low]])-1</f>
        <v>5.325479534813482E-2</v>
      </c>
      <c r="AH347" s="1">
        <f>(Table2[[#This Row],[Current Month High]]/Table2[[#This Row],[Close Price]])-1</f>
        <v>0.13800619479178611</v>
      </c>
      <c r="AI347">
        <v>16.439141906619199</v>
      </c>
      <c r="AJ347">
        <v>27.162654996353002</v>
      </c>
      <c r="AK347" t="str">
        <f>IF(AND(Table2[[#This Row],[20D EMA]]&gt;Table2[[#This Row],[50D EMA]],Table2[[#This Row],[50D EMA]]&gt;Table2[[#This Row],[200D EMA]]),"Uptrend","Downtrend/NoTrend")</f>
        <v>Downtrend/NoTrend</v>
      </c>
      <c r="AL347">
        <v>-0.05</v>
      </c>
      <c r="AM347" t="s">
        <v>3169</v>
      </c>
      <c r="AN347">
        <v>-5.81</v>
      </c>
      <c r="AO347" t="s">
        <v>3169</v>
      </c>
      <c r="AP347">
        <v>8.6606976044678E-2</v>
      </c>
      <c r="AQ347">
        <f>(Table2[[#This Row],[Sharpe Ratio]]-AVERAGE(Table2[Sharpe Ratio]))/_xlfn.STDEV.P(Table2[Sharpe Ratio])</f>
        <v>0.33396755727517319</v>
      </c>
      <c r="AR3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7">
        <f>_xlfn.RANK.AVG(Table2[[#This Row],[1Y Return vs Nifty Z-Score]],Table2[1Y Return vs Nifty Z-Score])</f>
        <v>444</v>
      </c>
      <c r="AT347">
        <f>_xlfn.RANK.AVG(Table2[[#This Row],[6M Return vs Nifty Z-Score]],Table2[6M Return vs Nifty Z-Score])</f>
        <v>348</v>
      </c>
      <c r="AU347">
        <f>_xlfn.RANK.AVG(Table2[[#This Row],[Sharpe Ratio Z-Score]],Table2[Sharpe Ratio Z-Score])</f>
        <v>261</v>
      </c>
      <c r="AV347">
        <f>(Table2[[#This Row],[Rank 1Y]]+Table2[[#This Row],[Rank 6M]]+Table2[[#This Row],[Rank Sharpe]])/3</f>
        <v>351</v>
      </c>
    </row>
    <row r="348" spans="1:48" hidden="1" x14ac:dyDescent="0.3">
      <c r="A348" t="s">
        <v>1537</v>
      </c>
      <c r="B348" t="s">
        <v>1538</v>
      </c>
      <c r="C348" t="s">
        <v>570</v>
      </c>
      <c r="D348" t="s">
        <v>436</v>
      </c>
      <c r="E348">
        <v>6306.5578509449997</v>
      </c>
      <c r="F348">
        <v>882.45</v>
      </c>
      <c r="G348">
        <v>-24.9869994888269</v>
      </c>
      <c r="H348">
        <f>(Table2[[#This Row],[1Y Return vs Nifty]]-AVERAGE(Table2[1Y Return vs Nifty]))/_xlfn.STDEV.P(Table2[1Y Return vs Nifty])</f>
        <v>-0.76351888335968021</v>
      </c>
      <c r="I348">
        <v>2.4869195933396</v>
      </c>
      <c r="J348">
        <f>(Table2[[#This Row],[1M Return vs Nifty]]-AVERAGE(Table2[1M Return vs Nifty]))/_xlfn.STDEV.P(Table2[1M Return vs Nifty])</f>
        <v>0.69759268952007703</v>
      </c>
      <c r="K348">
        <v>0.78793247535492295</v>
      </c>
      <c r="L348">
        <f>(Table2[[#This Row],[6M Return vs Nifty]]-AVERAGE(Table2[6M Return vs Nifty]))/_xlfn.STDEV.P(Table2[6M Return vs Nifty])</f>
        <v>-6.8842185399144848E-3</v>
      </c>
      <c r="M348">
        <v>4.1211546487580897</v>
      </c>
      <c r="N348">
        <f>(Table2[[#This Row],[1W Return vs Nifty]]-AVERAGE(Table2[1W Return vs Nifty]))/_xlfn.STDEV.P(Table2[1W Return vs Nifty])</f>
        <v>1.6465845136845847</v>
      </c>
      <c r="O348">
        <v>875.11</v>
      </c>
      <c r="P348">
        <v>893.11206741473802</v>
      </c>
      <c r="Q348">
        <v>868.83653204900099</v>
      </c>
      <c r="R348">
        <v>55.124940662548497</v>
      </c>
      <c r="S348" s="1">
        <f>(Table2[[#This Row],[Close Price]]-Table2[[#This Row],[20D EMA]])/Table2[[#This Row],[20D EMA]]</f>
        <v>8.3875169978631613E-3</v>
      </c>
      <c r="T348" s="1">
        <f>(Table2[[#This Row],[Close Price]]-Table2[[#This Row],[50D EMA]])/Table2[[#This Row],[50D EMA]]</f>
        <v>-1.1938106989866467E-2</v>
      </c>
      <c r="U348" s="1">
        <f>(Table2[[#This Row],[Close Price]]-Table2[[#This Row],[200D EMA]])/Table2[[#This Row],[200D EMA]]</f>
        <v>1.5668618259978132E-2</v>
      </c>
      <c r="V348">
        <v>1.01681042506007</v>
      </c>
      <c r="W348">
        <v>872.65</v>
      </c>
      <c r="X348">
        <v>903</v>
      </c>
      <c r="Y348">
        <v>840</v>
      </c>
      <c r="Z348">
        <v>914</v>
      </c>
      <c r="AA348">
        <v>817.2</v>
      </c>
      <c r="AB348">
        <v>914</v>
      </c>
      <c r="AC348" s="1">
        <f>(Table2[[#This Row],[Close Price]]/Table2[[#This Row],[Day Low]])-1</f>
        <v>1.1230161003839001E-2</v>
      </c>
      <c r="AD348" s="1">
        <f>(Table2[[#This Row],[Day High]]/Table2[[#This Row],[Close Price]])-1</f>
        <v>2.3287438381778047E-2</v>
      </c>
      <c r="AE348" s="1">
        <f>(Table2[[#This Row],[Close Price]]/Table2[[#This Row],[Current Week Low]])-1</f>
        <v>5.053571428571435E-2</v>
      </c>
      <c r="AF348" s="1">
        <f>(Table2[[#This Row],[Current Week High]]/Table2[[#This Row],[Close Price]])-1</f>
        <v>3.5752733865941355E-2</v>
      </c>
      <c r="AG348" s="1">
        <f>(Table2[[#This Row],[Close Price]]/Table2[[#This Row],[Current Month Low]])-1</f>
        <v>7.9845814977973495E-2</v>
      </c>
      <c r="AH348" s="1">
        <f>(Table2[[#This Row],[Current Month High]]/Table2[[#This Row],[Close Price]])-1</f>
        <v>3.5752733865941355E-2</v>
      </c>
      <c r="AI348">
        <v>27.825939146693798</v>
      </c>
      <c r="AJ348">
        <v>28.5058977719528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0.01</v>
      </c>
      <c r="AM348" t="s">
        <v>3170</v>
      </c>
      <c r="AN348">
        <v>-0.24</v>
      </c>
      <c r="AO348" t="s">
        <v>3169</v>
      </c>
      <c r="AP348">
        <v>0.11917335080533099</v>
      </c>
      <c r="AQ348">
        <f>(Table2[[#This Row],[Sharpe Ratio]]-AVERAGE(Table2[Sharpe Ratio]))/_xlfn.STDEV.P(Table2[Sharpe Ratio])</f>
        <v>0.71426297861476862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587</v>
      </c>
      <c r="AT348">
        <f>_xlfn.RANK.AVG(Table2[[#This Row],[6M Return vs Nifty Z-Score]],Table2[6M Return vs Nifty Z-Score])</f>
        <v>309</v>
      </c>
      <c r="AU348">
        <f>_xlfn.RANK.AVG(Table2[[#This Row],[Sharpe Ratio Z-Score]],Table2[Sharpe Ratio Z-Score])</f>
        <v>162</v>
      </c>
      <c r="AV348">
        <f>(Table2[[#This Row],[Rank 1Y]]+Table2[[#This Row],[Rank 6M]]+Table2[[#This Row],[Rank Sharpe]])/3</f>
        <v>352.66666666666669</v>
      </c>
    </row>
    <row r="349" spans="1:48" hidden="1" x14ac:dyDescent="0.3">
      <c r="A349" t="s">
        <v>2001</v>
      </c>
      <c r="B349" t="s">
        <v>2002</v>
      </c>
      <c r="C349" t="s">
        <v>3132</v>
      </c>
      <c r="D349" t="s">
        <v>105</v>
      </c>
      <c r="E349">
        <v>3268.1742869999998</v>
      </c>
      <c r="F349">
        <v>567.35</v>
      </c>
      <c r="G349">
        <v>-16.858337842521301</v>
      </c>
      <c r="H349">
        <f>(Table2[[#This Row],[1Y Return vs Nifty]]-AVERAGE(Table2[1Y Return vs Nifty]))/_xlfn.STDEV.P(Table2[1Y Return vs Nifty])</f>
        <v>-0.60093605081848223</v>
      </c>
      <c r="I349">
        <v>-12.8890858708794</v>
      </c>
      <c r="J349">
        <f>(Table2[[#This Row],[1M Return vs Nifty]]-AVERAGE(Table2[1M Return vs Nifty]))/_xlfn.STDEV.P(Table2[1M Return vs Nifty])</f>
        <v>-0.82186642523434805</v>
      </c>
      <c r="K349">
        <v>2.03587597311201</v>
      </c>
      <c r="L349">
        <f>(Table2[[#This Row],[6M Return vs Nifty]]-AVERAGE(Table2[6M Return vs Nifty]))/_xlfn.STDEV.P(Table2[6M Return vs Nifty])</f>
        <v>3.4787235428802209E-2</v>
      </c>
      <c r="M349">
        <v>-9.3596406644440098</v>
      </c>
      <c r="N349">
        <f>(Table2[[#This Row],[1W Return vs Nifty]]-AVERAGE(Table2[1W Return vs Nifty]))/_xlfn.STDEV.P(Table2[1W Return vs Nifty])</f>
        <v>-1.6173818252060623</v>
      </c>
      <c r="O349">
        <v>612.64</v>
      </c>
      <c r="P349">
        <v>620.87303776154795</v>
      </c>
      <c r="Q349">
        <v>590.95858004462002</v>
      </c>
      <c r="R349">
        <v>28.461856500664599</v>
      </c>
      <c r="S349" s="1">
        <f>(Table2[[#This Row],[Close Price]]-Table2[[#This Row],[20D EMA]])/Table2[[#This Row],[20D EMA]]</f>
        <v>-7.3925959780621511E-2</v>
      </c>
      <c r="T349" s="1">
        <f>(Table2[[#This Row],[Close Price]]-Table2[[#This Row],[50D EMA]])/Table2[[#This Row],[50D EMA]]</f>
        <v>-8.6206091271922719E-2</v>
      </c>
      <c r="U349" s="1">
        <f>(Table2[[#This Row],[Close Price]]-Table2[[#This Row],[200D EMA]])/Table2[[#This Row],[200D EMA]]</f>
        <v>-3.9949635798227086E-2</v>
      </c>
      <c r="V349">
        <v>0.56810167745684503</v>
      </c>
      <c r="W349">
        <v>552.04999999999995</v>
      </c>
      <c r="X349">
        <v>570.95000000000005</v>
      </c>
      <c r="Y349">
        <v>552.04999999999995</v>
      </c>
      <c r="Z349">
        <v>612.9</v>
      </c>
      <c r="AA349">
        <v>552.04999999999995</v>
      </c>
      <c r="AB349">
        <v>684.9</v>
      </c>
      <c r="AC349" s="1">
        <f>(Table2[[#This Row],[Close Price]]/Table2[[#This Row],[Day Low]])-1</f>
        <v>2.7714880898469518E-2</v>
      </c>
      <c r="AD349" s="1">
        <f>(Table2[[#This Row],[Day High]]/Table2[[#This Row],[Close Price]])-1</f>
        <v>6.3452895038336177E-3</v>
      </c>
      <c r="AE349" s="1">
        <f>(Table2[[#This Row],[Close Price]]/Table2[[#This Row],[Current Week Low]])-1</f>
        <v>2.7714880898469518E-2</v>
      </c>
      <c r="AF349" s="1">
        <f>(Table2[[#This Row],[Current Week High]]/Table2[[#This Row],[Close Price]])-1</f>
        <v>8.0285538027672354E-2</v>
      </c>
      <c r="AG349" s="1">
        <f>(Table2[[#This Row],[Close Price]]/Table2[[#This Row],[Current Month Low]])-1</f>
        <v>2.7714880898469518E-2</v>
      </c>
      <c r="AH349" s="1">
        <f>(Table2[[#This Row],[Current Month High]]/Table2[[#This Row],[Close Price]])-1</f>
        <v>0.20719132810434471</v>
      </c>
      <c r="AI349">
        <v>28.6331188860491</v>
      </c>
      <c r="AJ349">
        <v>23.336956521739101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0.04</v>
      </c>
      <c r="AM349" t="s">
        <v>3170</v>
      </c>
      <c r="AN349">
        <v>-10.88</v>
      </c>
      <c r="AO349" t="s">
        <v>3169</v>
      </c>
      <c r="AP349">
        <v>9.2606941351886005E-2</v>
      </c>
      <c r="AQ349">
        <f>(Table2[[#This Row],[Sharpe Ratio]]-AVERAGE(Table2[Sharpe Ratio]))/_xlfn.STDEV.P(Table2[Sharpe Ratio])</f>
        <v>0.40403244325948812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9">
        <f>_xlfn.RANK.AVG(Table2[[#This Row],[1Y Return vs Nifty Z-Score]],Table2[1Y Return vs Nifty Z-Score])</f>
        <v>525</v>
      </c>
      <c r="AT349">
        <f>_xlfn.RANK.AVG(Table2[[#This Row],[6M Return vs Nifty Z-Score]],Table2[6M Return vs Nifty Z-Score])</f>
        <v>296</v>
      </c>
      <c r="AU349">
        <f>_xlfn.RANK.AVG(Table2[[#This Row],[Sharpe Ratio Z-Score]],Table2[Sharpe Ratio Z-Score])</f>
        <v>243</v>
      </c>
      <c r="AV349">
        <f>(Table2[[#This Row],[Rank 1Y]]+Table2[[#This Row],[Rank 6M]]+Table2[[#This Row],[Rank Sharpe]])/3</f>
        <v>354.66666666666669</v>
      </c>
    </row>
    <row r="350" spans="1:48" hidden="1" x14ac:dyDescent="0.3">
      <c r="A350" t="s">
        <v>148</v>
      </c>
      <c r="B350" t="s">
        <v>149</v>
      </c>
      <c r="C350" t="s">
        <v>3133</v>
      </c>
      <c r="D350" t="s">
        <v>150</v>
      </c>
      <c r="E350">
        <v>173865.71828142001</v>
      </c>
      <c r="F350">
        <v>445.35</v>
      </c>
      <c r="G350">
        <v>66.677803326052796</v>
      </c>
      <c r="H350">
        <f>(Table2[[#This Row],[1Y Return vs Nifty]]-AVERAGE(Table2[1Y Return vs Nifty]))/_xlfn.STDEV.P(Table2[1Y Return vs Nifty])</f>
        <v>1.0698854253000192</v>
      </c>
      <c r="I350">
        <v>-4.7252436662088497</v>
      </c>
      <c r="J350">
        <f>(Table2[[#This Row],[1M Return vs Nifty]]-AVERAGE(Table2[1M Return vs Nifty]))/_xlfn.STDEV.P(Table2[1M Return vs Nifty])</f>
        <v>-1.5114341400225767E-2</v>
      </c>
      <c r="K350">
        <v>-14.346952020169899</v>
      </c>
      <c r="L350">
        <f>(Table2[[#This Row],[6M Return vs Nifty]]-AVERAGE(Table2[6M Return vs Nifty]))/_xlfn.STDEV.P(Table2[6M Return vs Nifty])</f>
        <v>-0.51226979385694005</v>
      </c>
      <c r="M350">
        <v>-0.794893013974455</v>
      </c>
      <c r="N350">
        <f>(Table2[[#This Row],[1W Return vs Nifty]]-AVERAGE(Table2[1W Return vs Nifty]))/_xlfn.STDEV.P(Table2[1W Return vs Nifty])</f>
        <v>0.4563124474788931</v>
      </c>
      <c r="O350">
        <v>455.13</v>
      </c>
      <c r="P350">
        <v>461.716942862228</v>
      </c>
      <c r="Q350">
        <v>413.96477652591898</v>
      </c>
      <c r="R350">
        <v>42.482812829304997</v>
      </c>
      <c r="S350" s="1">
        <f>(Table2[[#This Row],[Close Price]]-Table2[[#This Row],[20D EMA]])/Table2[[#This Row],[20D EMA]]</f>
        <v>-2.1488365961373615E-2</v>
      </c>
      <c r="T350" s="1">
        <f>(Table2[[#This Row],[Close Price]]-Table2[[#This Row],[50D EMA]])/Table2[[#This Row],[50D EMA]]</f>
        <v>-3.544800145467418E-2</v>
      </c>
      <c r="U350" s="1">
        <f>(Table2[[#This Row],[Close Price]]-Table2[[#This Row],[200D EMA]])/Table2[[#This Row],[200D EMA]]</f>
        <v>7.5816169040932802E-2</v>
      </c>
      <c r="V350">
        <v>0.70762199125168102</v>
      </c>
      <c r="W350">
        <v>441.3</v>
      </c>
      <c r="X350">
        <v>447.75</v>
      </c>
      <c r="Y350">
        <v>437.05</v>
      </c>
      <c r="Z350">
        <v>459.4</v>
      </c>
      <c r="AA350">
        <v>430.25</v>
      </c>
      <c r="AB350">
        <v>476.45</v>
      </c>
      <c r="AC350" s="1">
        <f>(Table2[[#This Row],[Close Price]]/Table2[[#This Row],[Day Low]])-1</f>
        <v>9.1774303195104601E-3</v>
      </c>
      <c r="AD350" s="1">
        <f>(Table2[[#This Row],[Day High]]/Table2[[#This Row],[Close Price]])-1</f>
        <v>5.3890198720107918E-3</v>
      </c>
      <c r="AE350" s="1">
        <f>(Table2[[#This Row],[Close Price]]/Table2[[#This Row],[Current Week Low]])-1</f>
        <v>1.8990962132479083E-2</v>
      </c>
      <c r="AF350" s="1">
        <f>(Table2[[#This Row],[Current Week High]]/Table2[[#This Row],[Close Price]])-1</f>
        <v>3.1548220500729585E-2</v>
      </c>
      <c r="AG350" s="1">
        <f>(Table2[[#This Row],[Close Price]]/Table2[[#This Row],[Current Month Low]])-1</f>
        <v>3.5095874491574808E-2</v>
      </c>
      <c r="AH350" s="1">
        <f>(Table2[[#This Row],[Current Month High]]/Table2[[#This Row],[Close Price]])-1</f>
        <v>6.9832715841472881E-2</v>
      </c>
      <c r="AI350">
        <v>17.581677332435099</v>
      </c>
      <c r="AJ350">
        <v>93.001083423618596</v>
      </c>
      <c r="AK350" t="str">
        <f>IF(AND(Table2[[#This Row],[20D EMA]]&gt;Table2[[#This Row],[50D EMA]],Table2[[#This Row],[50D EMA]]&gt;Table2[[#This Row],[200D EMA]]),"Uptrend","Downtrend/NoTrend")</f>
        <v>Downtrend/NoTrend</v>
      </c>
      <c r="AL350">
        <v>0</v>
      </c>
      <c r="AM350" t="s">
        <v>3168</v>
      </c>
      <c r="AN350">
        <v>-2.93</v>
      </c>
      <c r="AO350" t="s">
        <v>3169</v>
      </c>
      <c r="AP350">
        <v>1.4152105355657E-2</v>
      </c>
      <c r="AQ350">
        <f>(Table2[[#This Row],[Sharpe Ratio]]-AVERAGE(Table2[Sharpe Ratio]))/_xlfn.STDEV.P(Table2[Sharpe Ratio])</f>
        <v>-0.51212771059843898</v>
      </c>
      <c r="AR3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0">
        <f>_xlfn.RANK.AVG(Table2[[#This Row],[1Y Return vs Nifty Z-Score]],Table2[1Y Return vs Nifty Z-Score])</f>
        <v>93</v>
      </c>
      <c r="AT350">
        <f>_xlfn.RANK.AVG(Table2[[#This Row],[6M Return vs Nifty Z-Score]],Table2[6M Return vs Nifty Z-Score])</f>
        <v>499</v>
      </c>
      <c r="AU350">
        <f>_xlfn.RANK.AVG(Table2[[#This Row],[Sharpe Ratio Z-Score]],Table2[Sharpe Ratio Z-Score])</f>
        <v>473</v>
      </c>
      <c r="AV350">
        <f>(Table2[[#This Row],[Rank 1Y]]+Table2[[#This Row],[Rank 6M]]+Table2[[#This Row],[Rank Sharpe]])/3</f>
        <v>355</v>
      </c>
    </row>
    <row r="351" spans="1:48" x14ac:dyDescent="0.3">
      <c r="A351" t="s">
        <v>1222</v>
      </c>
      <c r="B351" t="s">
        <v>1223</v>
      </c>
      <c r="C351" t="s">
        <v>3132</v>
      </c>
      <c r="D351" t="s">
        <v>129</v>
      </c>
      <c r="E351">
        <v>9395.1627628200004</v>
      </c>
      <c r="F351">
        <v>527.35</v>
      </c>
      <c r="G351">
        <v>-22.522809505845501</v>
      </c>
      <c r="H351">
        <f>(Table2[[#This Row],[1Y Return vs Nifty]]-AVERAGE(Table2[1Y Return vs Nifty]))/_xlfn.STDEV.P(Table2[1Y Return vs Nifty])</f>
        <v>-0.71423217359303037</v>
      </c>
      <c r="I351">
        <v>35.405329806739502</v>
      </c>
      <c r="J351">
        <f>(Table2[[#This Row],[1M Return vs Nifty]]-AVERAGE(Table2[1M Return vs Nifty]))/_xlfn.STDEV.P(Table2[1M Return vs Nifty])</f>
        <v>3.9505948140556923</v>
      </c>
      <c r="K351">
        <v>16.6882801228532</v>
      </c>
      <c r="L351">
        <f>(Table2[[#This Row],[6M Return vs Nifty]]-AVERAGE(Table2[6M Return vs Nifty]))/_xlfn.STDEV.P(Table2[6M Return vs Nifty])</f>
        <v>0.52406177883110661</v>
      </c>
      <c r="M351">
        <v>-5.1141375943162197</v>
      </c>
      <c r="N351">
        <f>(Table2[[#This Row],[1W Return vs Nifty]]-AVERAGE(Table2[1W Return vs Nifty]))/_xlfn.STDEV.P(Table2[1W Return vs Nifty])</f>
        <v>-0.58946182563576222</v>
      </c>
      <c r="O351">
        <v>515.54</v>
      </c>
      <c r="P351">
        <v>480.09858853157402</v>
      </c>
      <c r="Q351">
        <v>473.26740321661498</v>
      </c>
      <c r="R351">
        <v>49.242820714641397</v>
      </c>
      <c r="S351" s="1">
        <f>(Table2[[#This Row],[Close Price]]-Table2[[#This Row],[20D EMA]])/Table2[[#This Row],[20D EMA]]</f>
        <v>2.2908018776428715E-2</v>
      </c>
      <c r="T351" s="1">
        <f>(Table2[[#This Row],[Close Price]]-Table2[[#This Row],[50D EMA]])/Table2[[#This Row],[50D EMA]]</f>
        <v>9.8420225756024021E-2</v>
      </c>
      <c r="U351" s="1">
        <f>(Table2[[#This Row],[Close Price]]-Table2[[#This Row],[200D EMA]])/Table2[[#This Row],[200D EMA]]</f>
        <v>0.11427492452640221</v>
      </c>
      <c r="V351">
        <v>0.64280558447320602</v>
      </c>
      <c r="W351">
        <v>519.1</v>
      </c>
      <c r="X351">
        <v>540.9</v>
      </c>
      <c r="Y351">
        <v>519.1</v>
      </c>
      <c r="Z351">
        <v>584</v>
      </c>
      <c r="AA351">
        <v>496.1</v>
      </c>
      <c r="AB351">
        <v>584</v>
      </c>
      <c r="AC351" s="1">
        <f>(Table2[[#This Row],[Close Price]]/Table2[[#This Row],[Day Low]])-1</f>
        <v>1.5892891543055176E-2</v>
      </c>
      <c r="AD351" s="1">
        <f>(Table2[[#This Row],[Day High]]/Table2[[#This Row],[Close Price]])-1</f>
        <v>2.5694510287285421E-2</v>
      </c>
      <c r="AE351" s="1">
        <f>(Table2[[#This Row],[Close Price]]/Table2[[#This Row],[Current Week Low]])-1</f>
        <v>1.5892891543055176E-2</v>
      </c>
      <c r="AF351" s="1">
        <f>(Table2[[#This Row],[Current Week High]]/Table2[[#This Row],[Close Price]])-1</f>
        <v>0.10742391201289458</v>
      </c>
      <c r="AG351" s="1">
        <f>(Table2[[#This Row],[Close Price]]/Table2[[#This Row],[Current Month Low]])-1</f>
        <v>6.2991332392662747E-2</v>
      </c>
      <c r="AH351" s="1">
        <f>(Table2[[#This Row],[Current Month High]]/Table2[[#This Row],[Close Price]])-1</f>
        <v>0.10742391201289458</v>
      </c>
      <c r="AI351">
        <v>33.725229923200899</v>
      </c>
      <c r="AJ351">
        <v>40.122226650724002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0.28999999999999998</v>
      </c>
      <c r="AM351" t="s">
        <v>3170</v>
      </c>
      <c r="AN351">
        <v>4.6100000000000003</v>
      </c>
      <c r="AO351" t="s">
        <v>3170</v>
      </c>
      <c r="AP351">
        <v>6.5878469466331996E-2</v>
      </c>
      <c r="AQ351">
        <f>(Table2[[#This Row],[Sharpe Ratio]]-AVERAGE(Table2[Sharpe Ratio]))/_xlfn.STDEV.P(Table2[Sharpe Ratio])</f>
        <v>9.1909415990226423E-2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3.2628720096482322</v>
      </c>
      <c r="AS351">
        <f>_xlfn.RANK.AVG(Table2[[#This Row],[1Y Return vs Nifty Z-Score]],Table2[1Y Return vs Nifty Z-Score])</f>
        <v>572</v>
      </c>
      <c r="AT351">
        <f>_xlfn.RANK.AVG(Table2[[#This Row],[6M Return vs Nifty Z-Score]],Table2[6M Return vs Nifty Z-Score])</f>
        <v>170</v>
      </c>
      <c r="AU351">
        <f>_xlfn.RANK.AVG(Table2[[#This Row],[Sharpe Ratio Z-Score]],Table2[Sharpe Ratio Z-Score])</f>
        <v>324</v>
      </c>
      <c r="AV351">
        <f>(Table2[[#This Row],[Rank 1Y]]+Table2[[#This Row],[Rank 6M]]+Table2[[#This Row],[Rank Sharpe]])/3</f>
        <v>355.33333333333331</v>
      </c>
    </row>
    <row r="352" spans="1:48" hidden="1" x14ac:dyDescent="0.3">
      <c r="A352" t="s">
        <v>1001</v>
      </c>
      <c r="B352" t="s">
        <v>1002</v>
      </c>
      <c r="C352" t="s">
        <v>3132</v>
      </c>
      <c r="D352" t="s">
        <v>273</v>
      </c>
      <c r="E352">
        <v>13884.8489716</v>
      </c>
      <c r="F352">
        <v>797.8</v>
      </c>
      <c r="G352">
        <v>-1.4972316425038299</v>
      </c>
      <c r="H352">
        <f>(Table2[[#This Row],[1Y Return vs Nifty]]-AVERAGE(Table2[1Y Return vs Nifty]))/_xlfn.STDEV.P(Table2[1Y Return vs Nifty])</f>
        <v>-0.29369578598348689</v>
      </c>
      <c r="I352">
        <v>-7.1408142980047904</v>
      </c>
      <c r="J352">
        <f>(Table2[[#This Row],[1M Return vs Nifty]]-AVERAGE(Table2[1M Return vs Nifty]))/_xlfn.STDEV.P(Table2[1M Return vs Nifty])</f>
        <v>-0.25382138546031174</v>
      </c>
      <c r="K352">
        <v>-19.651176632309699</v>
      </c>
      <c r="L352">
        <f>(Table2[[#This Row],[6M Return vs Nifty]]-AVERAGE(Table2[6M Return vs Nifty]))/_xlfn.STDEV.P(Table2[6M Return vs Nifty])</f>
        <v>-0.68938899209129978</v>
      </c>
      <c r="M352">
        <v>-3.5998445135427799</v>
      </c>
      <c r="N352">
        <f>(Table2[[#This Row],[1W Return vs Nifty]]-AVERAGE(Table2[1W Return vs Nifty]))/_xlfn.STDEV.P(Table2[1W Return vs Nifty])</f>
        <v>-0.22282161428123612</v>
      </c>
      <c r="O352">
        <v>819.61</v>
      </c>
      <c r="P352">
        <v>850.69117828698995</v>
      </c>
      <c r="Q352">
        <v>840.17078123215003</v>
      </c>
      <c r="R352">
        <v>41.299336931571403</v>
      </c>
      <c r="S352" s="1">
        <f>(Table2[[#This Row],[Close Price]]-Table2[[#This Row],[20D EMA]])/Table2[[#This Row],[20D EMA]]</f>
        <v>-2.6610217054452798E-2</v>
      </c>
      <c r="T352" s="1">
        <f>(Table2[[#This Row],[Close Price]]-Table2[[#This Row],[50D EMA]])/Table2[[#This Row],[50D EMA]]</f>
        <v>-6.2174358494577669E-2</v>
      </c>
      <c r="U352" s="1">
        <f>(Table2[[#This Row],[Close Price]]-Table2[[#This Row],[200D EMA]])/Table2[[#This Row],[200D EMA]]</f>
        <v>-5.0431153021069521E-2</v>
      </c>
      <c r="V352">
        <v>0.89923058739570105</v>
      </c>
      <c r="W352">
        <v>785.35</v>
      </c>
      <c r="X352">
        <v>802.25</v>
      </c>
      <c r="Y352">
        <v>783.5</v>
      </c>
      <c r="Z352">
        <v>831.1</v>
      </c>
      <c r="AA352">
        <v>777.05</v>
      </c>
      <c r="AB352">
        <v>852.25</v>
      </c>
      <c r="AC352" s="1">
        <f>(Table2[[#This Row],[Close Price]]/Table2[[#This Row],[Day Low]])-1</f>
        <v>1.5852804482078042E-2</v>
      </c>
      <c r="AD352" s="1">
        <f>(Table2[[#This Row],[Day High]]/Table2[[#This Row],[Close Price]])-1</f>
        <v>5.5778390574079406E-3</v>
      </c>
      <c r="AE352" s="1">
        <f>(Table2[[#This Row],[Close Price]]/Table2[[#This Row],[Current Week Low]])-1</f>
        <v>1.8251435864709675E-2</v>
      </c>
      <c r="AF352" s="1">
        <f>(Table2[[#This Row],[Current Week High]]/Table2[[#This Row],[Close Price]])-1</f>
        <v>4.1739784407119673E-2</v>
      </c>
      <c r="AG352" s="1">
        <f>(Table2[[#This Row],[Close Price]]/Table2[[#This Row],[Current Month Low]])-1</f>
        <v>2.6703558329579824E-2</v>
      </c>
      <c r="AH352" s="1">
        <f>(Table2[[#This Row],[Current Month High]]/Table2[[#This Row],[Close Price]])-1</f>
        <v>6.8250188017046964E-2</v>
      </c>
      <c r="AI352">
        <v>32.865379794434702</v>
      </c>
      <c r="AJ352">
        <v>25.7566204287515</v>
      </c>
      <c r="AK352" t="str">
        <f>IF(AND(Table2[[#This Row],[20D EMA]]&gt;Table2[[#This Row],[50D EMA]],Table2[[#This Row],[50D EMA]]&gt;Table2[[#This Row],[200D EMA]]),"Uptrend","Downtrend/NoTrend")</f>
        <v>Downtrend/NoTrend</v>
      </c>
      <c r="AL352">
        <v>-0.06</v>
      </c>
      <c r="AM352" t="s">
        <v>3169</v>
      </c>
      <c r="AN352">
        <v>0.62</v>
      </c>
      <c r="AO352" t="s">
        <v>3170</v>
      </c>
      <c r="AP352">
        <v>0.14222874446194</v>
      </c>
      <c r="AQ352">
        <f>(Table2[[#This Row],[Sharpe Ratio]]-AVERAGE(Table2[Sharpe Ratio]))/_xlfn.STDEV.P(Table2[Sharpe Ratio])</f>
        <v>0.98349345665323207</v>
      </c>
      <c r="AR3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2">
        <f>_xlfn.RANK.AVG(Table2[[#This Row],[1Y Return vs Nifty Z-Score]],Table2[1Y Return vs Nifty Z-Score])</f>
        <v>405</v>
      </c>
      <c r="AT352">
        <f>_xlfn.RANK.AVG(Table2[[#This Row],[6M Return vs Nifty Z-Score]],Table2[6M Return vs Nifty Z-Score])</f>
        <v>556</v>
      </c>
      <c r="AU352">
        <f>_xlfn.RANK.AVG(Table2[[#This Row],[Sharpe Ratio Z-Score]],Table2[Sharpe Ratio Z-Score])</f>
        <v>116</v>
      </c>
      <c r="AV352">
        <f>(Table2[[#This Row],[Rank 1Y]]+Table2[[#This Row],[Rank 6M]]+Table2[[#This Row],[Rank Sharpe]])/3</f>
        <v>359</v>
      </c>
    </row>
    <row r="353" spans="1:48" hidden="1" x14ac:dyDescent="0.3">
      <c r="A353" t="s">
        <v>30</v>
      </c>
      <c r="B353" t="s">
        <v>31</v>
      </c>
      <c r="C353" t="s">
        <v>3122</v>
      </c>
      <c r="D353" t="s">
        <v>21</v>
      </c>
      <c r="E353">
        <v>787913.78738327499</v>
      </c>
      <c r="F353">
        <v>1902.25</v>
      </c>
      <c r="G353">
        <v>5.1379720563566904</v>
      </c>
      <c r="H353">
        <f>(Table2[[#This Row],[1Y Return vs Nifty]]-AVERAGE(Table2[1Y Return vs Nifty]))/_xlfn.STDEV.P(Table2[1Y Return vs Nifty])</f>
        <v>-0.1609838761036029</v>
      </c>
      <c r="I353">
        <v>0.68554572553469895</v>
      </c>
      <c r="J353">
        <f>(Table2[[#This Row],[1M Return vs Nifty]]-AVERAGE(Table2[1M Return vs Nifty]))/_xlfn.STDEV.P(Table2[1M Return vs Nifty])</f>
        <v>0.51958065974511125</v>
      </c>
      <c r="K353">
        <v>24.962214435248601</v>
      </c>
      <c r="L353">
        <f>(Table2[[#This Row],[6M Return vs Nifty]]-AVERAGE(Table2[6M Return vs Nifty]))/_xlfn.STDEV.P(Table2[6M Return vs Nifty])</f>
        <v>0.80034582010288824</v>
      </c>
      <c r="M353">
        <v>-1.3538711793523299</v>
      </c>
      <c r="N353">
        <f>(Table2[[#This Row],[1W Return vs Nifty]]-AVERAGE(Table2[1W Return vs Nifty]))/_xlfn.STDEV.P(Table2[1W Return vs Nifty])</f>
        <v>0.32097281257015259</v>
      </c>
      <c r="O353">
        <v>1845.89</v>
      </c>
      <c r="P353">
        <v>1852.98068743824</v>
      </c>
      <c r="Q353">
        <v>1723.2016644002699</v>
      </c>
      <c r="R353">
        <v>67.032660420611194</v>
      </c>
      <c r="S353" s="1">
        <f>(Table2[[#This Row],[Close Price]]-Table2[[#This Row],[20D EMA]])/Table2[[#This Row],[20D EMA]]</f>
        <v>3.0532696964607801E-2</v>
      </c>
      <c r="T353" s="1">
        <f>(Table2[[#This Row],[Close Price]]-Table2[[#This Row],[50D EMA]])/Table2[[#This Row],[50D EMA]]</f>
        <v>2.6589220759702138E-2</v>
      </c>
      <c r="U353" s="1">
        <f>(Table2[[#This Row],[Close Price]]-Table2[[#This Row],[200D EMA]])/Table2[[#This Row],[200D EMA]]</f>
        <v>0.10390445836880312</v>
      </c>
      <c r="V353">
        <v>0.81916240110345295</v>
      </c>
      <c r="W353">
        <v>1834</v>
      </c>
      <c r="X353">
        <v>1914.05</v>
      </c>
      <c r="Y353">
        <v>1795</v>
      </c>
      <c r="Z353">
        <v>1914.05</v>
      </c>
      <c r="AA353">
        <v>1718</v>
      </c>
      <c r="AB353">
        <v>1914.05</v>
      </c>
      <c r="AC353" s="1">
        <f>(Table2[[#This Row],[Close Price]]/Table2[[#This Row],[Day Low]])-1</f>
        <v>3.7213740458015288E-2</v>
      </c>
      <c r="AD353" s="1">
        <f>(Table2[[#This Row],[Day High]]/Table2[[#This Row],[Close Price]])-1</f>
        <v>6.2031804442108651E-3</v>
      </c>
      <c r="AE353" s="1">
        <f>(Table2[[#This Row],[Close Price]]/Table2[[#This Row],[Current Week Low]])-1</f>
        <v>5.9749303621169814E-2</v>
      </c>
      <c r="AF353" s="1">
        <f>(Table2[[#This Row],[Current Week High]]/Table2[[#This Row],[Close Price]])-1</f>
        <v>6.2031804442108651E-3</v>
      </c>
      <c r="AG353" s="1">
        <f>(Table2[[#This Row],[Close Price]]/Table2[[#This Row],[Current Month Low]])-1</f>
        <v>0.10724679860302677</v>
      </c>
      <c r="AH353" s="1">
        <f>(Table2[[#This Row],[Current Month High]]/Table2[[#This Row],[Close Price]])-1</f>
        <v>6.2031804442108651E-3</v>
      </c>
      <c r="AI353">
        <v>4.6891838612169696</v>
      </c>
      <c r="AJ353">
        <v>40.041226488018502</v>
      </c>
      <c r="AK353" t="str">
        <f>IF(AND(Table2[[#This Row],[20D EMA]]&gt;Table2[[#This Row],[50D EMA]],Table2[[#This Row],[50D EMA]]&gt;Table2[[#This Row],[200D EMA]]),"Uptrend","Downtrend/NoTrend")</f>
        <v>Downtrend/NoTrend</v>
      </c>
      <c r="AL353">
        <v>-0.03</v>
      </c>
      <c r="AM353" t="s">
        <v>3169</v>
      </c>
      <c r="AN353">
        <v>7.86</v>
      </c>
      <c r="AO353" t="s">
        <v>3170</v>
      </c>
      <c r="AP353">
        <v>-2.4003155113138001E-2</v>
      </c>
      <c r="AQ353">
        <f>(Table2[[#This Row],[Sharpe Ratio]]-AVERAGE(Table2[Sharpe Ratio]))/_xlfn.STDEV.P(Table2[Sharpe Ratio])</f>
        <v>-0.95768761595928531</v>
      </c>
      <c r="AR3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3">
        <f>_xlfn.RANK.AVG(Table2[[#This Row],[1Y Return vs Nifty Z-Score]],Table2[1Y Return vs Nifty Z-Score])</f>
        <v>350</v>
      </c>
      <c r="AT353">
        <f>_xlfn.RANK.AVG(Table2[[#This Row],[6M Return vs Nifty Z-Score]],Table2[6M Return vs Nifty Z-Score])</f>
        <v>118</v>
      </c>
      <c r="AU353">
        <f>_xlfn.RANK.AVG(Table2[[#This Row],[Sharpe Ratio Z-Score]],Table2[Sharpe Ratio Z-Score])</f>
        <v>615</v>
      </c>
      <c r="AV353">
        <f>(Table2[[#This Row],[Rank 1Y]]+Table2[[#This Row],[Rank 6M]]+Table2[[#This Row],[Rank Sharpe]])/3</f>
        <v>361</v>
      </c>
    </row>
    <row r="354" spans="1:48" hidden="1" x14ac:dyDescent="0.3">
      <c r="A354" t="s">
        <v>703</v>
      </c>
      <c r="B354" t="s">
        <v>704</v>
      </c>
      <c r="C354" t="s">
        <v>3132</v>
      </c>
      <c r="D354" t="s">
        <v>464</v>
      </c>
      <c r="E354">
        <v>24295.639500000001</v>
      </c>
      <c r="F354">
        <v>3466.25</v>
      </c>
      <c r="G354">
        <v>-18.013753247802399</v>
      </c>
      <c r="H354">
        <f>(Table2[[#This Row],[1Y Return vs Nifty]]-AVERAGE(Table2[1Y Return vs Nifty]))/_xlfn.STDEV.P(Table2[1Y Return vs Nifty])</f>
        <v>-0.62404572342217746</v>
      </c>
      <c r="I354">
        <v>3.4379486865689999</v>
      </c>
      <c r="J354">
        <f>(Table2[[#This Row],[1M Return vs Nifty]]-AVERAGE(Table2[1M Return vs Nifty]))/_xlfn.STDEV.P(Table2[1M Return vs Nifty])</f>
        <v>0.79157352397456371</v>
      </c>
      <c r="K354">
        <v>-2.43089055378895</v>
      </c>
      <c r="L354">
        <f>(Table2[[#This Row],[6M Return vs Nifty]]-AVERAGE(Table2[6M Return vs Nifty]))/_xlfn.STDEV.P(Table2[6M Return vs Nifty])</f>
        <v>-0.11436747874639797</v>
      </c>
      <c r="M354">
        <v>3.8444904048797102</v>
      </c>
      <c r="N354">
        <f>(Table2[[#This Row],[1W Return vs Nifty]]-AVERAGE(Table2[1W Return vs Nifty]))/_xlfn.STDEV.P(Table2[1W Return vs Nifty])</f>
        <v>1.5795986454020723</v>
      </c>
      <c r="O354">
        <v>3562.46</v>
      </c>
      <c r="P354">
        <v>3589.5304506851999</v>
      </c>
      <c r="Q354">
        <v>3408.5420216317898</v>
      </c>
      <c r="R354">
        <v>41.9635140936808</v>
      </c>
      <c r="S354" s="1">
        <f>(Table2[[#This Row],[Close Price]]-Table2[[#This Row],[20D EMA]])/Table2[[#This Row],[20D EMA]]</f>
        <v>-2.7006619021687273E-2</v>
      </c>
      <c r="T354" s="1">
        <f>(Table2[[#This Row],[Close Price]]-Table2[[#This Row],[50D EMA]])/Table2[[#This Row],[50D EMA]]</f>
        <v>-3.4344450445229421E-2</v>
      </c>
      <c r="U354" s="1">
        <f>(Table2[[#This Row],[Close Price]]-Table2[[#This Row],[200D EMA]])/Table2[[#This Row],[200D EMA]]</f>
        <v>1.6930399567315103E-2</v>
      </c>
      <c r="V354">
        <v>1.15496909114241</v>
      </c>
      <c r="W354">
        <v>3451</v>
      </c>
      <c r="X354">
        <v>3580.15</v>
      </c>
      <c r="Y354">
        <v>3371.8</v>
      </c>
      <c r="Z354">
        <v>3693.8</v>
      </c>
      <c r="AA354">
        <v>3371.8</v>
      </c>
      <c r="AB354">
        <v>3750</v>
      </c>
      <c r="AC354" s="1">
        <f>(Table2[[#This Row],[Close Price]]/Table2[[#This Row],[Day Low]])-1</f>
        <v>4.4190089829034829E-3</v>
      </c>
      <c r="AD354" s="1">
        <f>(Table2[[#This Row],[Day High]]/Table2[[#This Row],[Close Price]])-1</f>
        <v>3.2859718716191866E-2</v>
      </c>
      <c r="AE354" s="1">
        <f>(Table2[[#This Row],[Close Price]]/Table2[[#This Row],[Current Week Low]])-1</f>
        <v>2.8011744468829702E-2</v>
      </c>
      <c r="AF354" s="1">
        <f>(Table2[[#This Row],[Current Week High]]/Table2[[#This Row],[Close Price]])-1</f>
        <v>6.5647313379011862E-2</v>
      </c>
      <c r="AG354" s="1">
        <f>(Table2[[#This Row],[Close Price]]/Table2[[#This Row],[Current Month Low]])-1</f>
        <v>2.8011744468829702E-2</v>
      </c>
      <c r="AH354" s="1">
        <f>(Table2[[#This Row],[Current Month High]]/Table2[[#This Row],[Close Price]])-1</f>
        <v>8.1860800576992521E-2</v>
      </c>
      <c r="AI354">
        <v>14.778218535881701</v>
      </c>
      <c r="AJ354">
        <v>34.272709664923397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-0.03</v>
      </c>
      <c r="AM354" t="s">
        <v>3169</v>
      </c>
      <c r="AN354">
        <v>-6.24</v>
      </c>
      <c r="AO354" t="s">
        <v>3169</v>
      </c>
      <c r="AP354">
        <v>0.10834530678055899</v>
      </c>
      <c r="AQ354">
        <f>(Table2[[#This Row],[Sharpe Ratio]]-AVERAGE(Table2[Sharpe Ratio]))/_xlfn.STDEV.P(Table2[Sharpe Ratio])</f>
        <v>0.58781796915490114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538</v>
      </c>
      <c r="AT354">
        <f>_xlfn.RANK.AVG(Table2[[#This Row],[6M Return vs Nifty Z-Score]],Table2[6M Return vs Nifty Z-Score])</f>
        <v>339</v>
      </c>
      <c r="AU354">
        <f>_xlfn.RANK.AVG(Table2[[#This Row],[Sharpe Ratio Z-Score]],Table2[Sharpe Ratio Z-Score])</f>
        <v>206</v>
      </c>
      <c r="AV354">
        <f>(Table2[[#This Row],[Rank 1Y]]+Table2[[#This Row],[Rank 6M]]+Table2[[#This Row],[Rank Sharpe]])/3</f>
        <v>361</v>
      </c>
    </row>
    <row r="355" spans="1:48" x14ac:dyDescent="0.3">
      <c r="A355" t="s">
        <v>595</v>
      </c>
      <c r="B355" t="s">
        <v>596</v>
      </c>
      <c r="C355" t="s">
        <v>570</v>
      </c>
      <c r="D355" t="s">
        <v>570</v>
      </c>
      <c r="E355">
        <v>31503.28731</v>
      </c>
      <c r="F355">
        <v>921.65</v>
      </c>
      <c r="G355">
        <v>-13.9503612965099</v>
      </c>
      <c r="H355">
        <f>(Table2[[#This Row],[1Y Return vs Nifty]]-AVERAGE(Table2[1Y Return vs Nifty]))/_xlfn.STDEV.P(Table2[1Y Return vs Nifty])</f>
        <v>-0.54277308569755345</v>
      </c>
      <c r="I355">
        <v>3.8843112739341401</v>
      </c>
      <c r="J355">
        <f>(Table2[[#This Row],[1M Return vs Nifty]]-AVERAGE(Table2[1M Return vs Nifty]))/_xlfn.STDEV.P(Table2[1M Return vs Nifty])</f>
        <v>0.83568314031384094</v>
      </c>
      <c r="K355">
        <v>8.1581789112477097</v>
      </c>
      <c r="L355">
        <f>(Table2[[#This Row],[6M Return vs Nifty]]-AVERAGE(Table2[6M Return vs Nifty]))/_xlfn.STDEV.P(Table2[6M Return vs Nifty])</f>
        <v>0.23922378686530085</v>
      </c>
      <c r="M355">
        <v>-2.0962897880665299E-2</v>
      </c>
      <c r="N355">
        <f>(Table2[[#This Row],[1W Return vs Nifty]]-AVERAGE(Table2[1W Return vs Nifty]))/_xlfn.STDEV.P(Table2[1W Return vs Nifty])</f>
        <v>0.64369618774754045</v>
      </c>
      <c r="O355">
        <v>919.42</v>
      </c>
      <c r="P355">
        <v>913.79675000441603</v>
      </c>
      <c r="Q355">
        <v>859.53311841978802</v>
      </c>
      <c r="R355">
        <v>50.937322512525199</v>
      </c>
      <c r="S355" s="1">
        <f>(Table2[[#This Row],[Close Price]]-Table2[[#This Row],[20D EMA]])/Table2[[#This Row],[20D EMA]]</f>
        <v>2.4254421265580673E-3</v>
      </c>
      <c r="T355" s="1">
        <f>(Table2[[#This Row],[Close Price]]-Table2[[#This Row],[50D EMA]])/Table2[[#This Row],[50D EMA]]</f>
        <v>8.5940883413581845E-3</v>
      </c>
      <c r="U355" s="1">
        <f>(Table2[[#This Row],[Close Price]]-Table2[[#This Row],[200D EMA]])/Table2[[#This Row],[200D EMA]]</f>
        <v>7.2268165413347851E-2</v>
      </c>
      <c r="V355">
        <v>0.44629393306887499</v>
      </c>
      <c r="W355">
        <v>915.3</v>
      </c>
      <c r="X355">
        <v>938.85</v>
      </c>
      <c r="Y355">
        <v>890</v>
      </c>
      <c r="Z355">
        <v>943.15</v>
      </c>
      <c r="AA355">
        <v>871.4</v>
      </c>
      <c r="AB355">
        <v>984.4</v>
      </c>
      <c r="AC355" s="1">
        <f>(Table2[[#This Row],[Close Price]]/Table2[[#This Row],[Day Low]])-1</f>
        <v>6.9376160821588151E-3</v>
      </c>
      <c r="AD355" s="1">
        <f>(Table2[[#This Row],[Day High]]/Table2[[#This Row],[Close Price]])-1</f>
        <v>1.8662181956274226E-2</v>
      </c>
      <c r="AE355" s="1">
        <f>(Table2[[#This Row],[Close Price]]/Table2[[#This Row],[Current Week Low]])-1</f>
        <v>3.5561797752808877E-2</v>
      </c>
      <c r="AF355" s="1">
        <f>(Table2[[#This Row],[Current Week High]]/Table2[[#This Row],[Close Price]])-1</f>
        <v>2.3327727445342505E-2</v>
      </c>
      <c r="AG355" s="1">
        <f>(Table2[[#This Row],[Close Price]]/Table2[[#This Row],[Current Month Low]])-1</f>
        <v>5.7665825109020075E-2</v>
      </c>
      <c r="AH355" s="1">
        <f>(Table2[[#This Row],[Current Month High]]/Table2[[#This Row],[Close Price]])-1</f>
        <v>6.8084413823034762E-2</v>
      </c>
      <c r="AI355">
        <v>14.251613953235999</v>
      </c>
      <c r="AJ355">
        <v>29.809859154929502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0.18</v>
      </c>
      <c r="AM355" t="s">
        <v>3170</v>
      </c>
      <c r="AN355">
        <v>-1.23</v>
      </c>
      <c r="AO355" t="s">
        <v>3169</v>
      </c>
      <c r="AP355">
        <v>6.1282812585816998E-2</v>
      </c>
      <c r="AQ355">
        <f>(Table2[[#This Row],[Sharpe Ratio]]-AVERAGE(Table2[Sharpe Ratio]))/_xlfn.STDEV.P(Table2[Sharpe Ratio])</f>
        <v>3.8243409793575447E-2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1.2140734390227044</v>
      </c>
      <c r="AS355">
        <f>_xlfn.RANK.AVG(Table2[[#This Row],[1Y Return vs Nifty Z-Score]],Table2[1Y Return vs Nifty Z-Score])</f>
        <v>508</v>
      </c>
      <c r="AT355">
        <f>_xlfn.RANK.AVG(Table2[[#This Row],[6M Return vs Nifty Z-Score]],Table2[6M Return vs Nifty Z-Score])</f>
        <v>236</v>
      </c>
      <c r="AU355">
        <f>_xlfn.RANK.AVG(Table2[[#This Row],[Sharpe Ratio Z-Score]],Table2[Sharpe Ratio Z-Score])</f>
        <v>340</v>
      </c>
      <c r="AV355">
        <f>(Table2[[#This Row],[Rank 1Y]]+Table2[[#This Row],[Rank 6M]]+Table2[[#This Row],[Rank Sharpe]])/3</f>
        <v>361.33333333333331</v>
      </c>
    </row>
    <row r="356" spans="1:48" hidden="1" x14ac:dyDescent="0.3">
      <c r="A356" t="s">
        <v>865</v>
      </c>
      <c r="B356" t="s">
        <v>866</v>
      </c>
      <c r="C356" t="s">
        <v>3132</v>
      </c>
      <c r="D356" t="s">
        <v>544</v>
      </c>
      <c r="E356">
        <v>17079.501352874999</v>
      </c>
      <c r="F356">
        <v>1116.75</v>
      </c>
      <c r="G356">
        <v>3.2260202785311298</v>
      </c>
      <c r="H356">
        <f>(Table2[[#This Row],[1Y Return vs Nifty]]-AVERAGE(Table2[1Y Return vs Nifty]))/_xlfn.STDEV.P(Table2[1Y Return vs Nifty])</f>
        <v>-0.19922516959652836</v>
      </c>
      <c r="I356">
        <v>-12.3530331492826</v>
      </c>
      <c r="J356">
        <f>(Table2[[#This Row],[1M Return vs Nifty]]-AVERAGE(Table2[1M Return vs Nifty]))/_xlfn.STDEV.P(Table2[1M Return vs Nifty])</f>
        <v>-0.76889361667788692</v>
      </c>
      <c r="K356">
        <v>-9.4898303617066695</v>
      </c>
      <c r="L356">
        <f>(Table2[[#This Row],[6M Return vs Nifty]]-AVERAGE(Table2[6M Return vs Nifty]))/_xlfn.STDEV.P(Table2[6M Return vs Nifty])</f>
        <v>-0.35008030212523561</v>
      </c>
      <c r="M356">
        <v>-5.5093213532557401</v>
      </c>
      <c r="N356">
        <f>(Table2[[#This Row],[1W Return vs Nifty]]-AVERAGE(Table2[1W Return vs Nifty]))/_xlfn.STDEV.P(Table2[1W Return vs Nifty])</f>
        <v>-0.68514360529987972</v>
      </c>
      <c r="O356">
        <v>1185.73</v>
      </c>
      <c r="P356">
        <v>1270.84362636889</v>
      </c>
      <c r="Q356">
        <v>1267.7580882371201</v>
      </c>
      <c r="R356">
        <v>30.343896550336598</v>
      </c>
      <c r="S356" s="1">
        <f>(Table2[[#This Row],[Close Price]]-Table2[[#This Row],[20D EMA]])/Table2[[#This Row],[20D EMA]]</f>
        <v>-5.8175132618724347E-2</v>
      </c>
      <c r="T356" s="1">
        <f>(Table2[[#This Row],[Close Price]]-Table2[[#This Row],[50D EMA]])/Table2[[#This Row],[50D EMA]]</f>
        <v>-0.1212530189958721</v>
      </c>
      <c r="U356" s="1">
        <f>(Table2[[#This Row],[Close Price]]-Table2[[#This Row],[200D EMA]])/Table2[[#This Row],[200D EMA]]</f>
        <v>-0.11911427711504824</v>
      </c>
      <c r="V356">
        <v>0.51335876410193104</v>
      </c>
      <c r="W356">
        <v>1086.45</v>
      </c>
      <c r="X356">
        <v>1131.9000000000001</v>
      </c>
      <c r="Y356">
        <v>1086.05</v>
      </c>
      <c r="Z356">
        <v>1170</v>
      </c>
      <c r="AA356">
        <v>1086.05</v>
      </c>
      <c r="AB356">
        <v>1269.2</v>
      </c>
      <c r="AC356" s="1">
        <f>(Table2[[#This Row],[Close Price]]/Table2[[#This Row],[Day Low]])-1</f>
        <v>2.7888996272262823E-2</v>
      </c>
      <c r="AD356" s="1">
        <f>(Table2[[#This Row],[Day High]]/Table2[[#This Row],[Close Price]])-1</f>
        <v>1.3566151779718094E-2</v>
      </c>
      <c r="AE356" s="1">
        <f>(Table2[[#This Row],[Close Price]]/Table2[[#This Row],[Current Week Low]])-1</f>
        <v>2.8267575157681524E-2</v>
      </c>
      <c r="AF356" s="1">
        <f>(Table2[[#This Row],[Current Week High]]/Table2[[#This Row],[Close Price]])-1</f>
        <v>4.7683008730691645E-2</v>
      </c>
      <c r="AG356" s="1">
        <f>(Table2[[#This Row],[Close Price]]/Table2[[#This Row],[Current Month Low]])-1</f>
        <v>2.8267575157681524E-2</v>
      </c>
      <c r="AH356" s="1">
        <f>(Table2[[#This Row],[Current Month High]]/Table2[[#This Row],[Close Price]])-1</f>
        <v>0.13651220058204605</v>
      </c>
      <c r="AI356">
        <v>52.227445713006396</v>
      </c>
      <c r="AJ356">
        <v>34.345864661654097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-0.17</v>
      </c>
      <c r="AM356" t="s">
        <v>3169</v>
      </c>
      <c r="AN356">
        <v>-6.98</v>
      </c>
      <c r="AO356" t="s">
        <v>3169</v>
      </c>
      <c r="AP356">
        <v>7.9360431782041996E-2</v>
      </c>
      <c r="AQ356">
        <f>(Table2[[#This Row],[Sharpe Ratio]]-AVERAGE(Table2[Sharpe Ratio]))/_xlfn.STDEV.P(Table2[Sharpe Ratio])</f>
        <v>0.24934568505669086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370</v>
      </c>
      <c r="AT356">
        <f>_xlfn.RANK.AVG(Table2[[#This Row],[6M Return vs Nifty Z-Score]],Table2[6M Return vs Nifty Z-Score])</f>
        <v>438</v>
      </c>
      <c r="AU356">
        <f>_xlfn.RANK.AVG(Table2[[#This Row],[Sharpe Ratio Z-Score]],Table2[Sharpe Ratio Z-Score])</f>
        <v>281</v>
      </c>
      <c r="AV356">
        <f>(Table2[[#This Row],[Rank 1Y]]+Table2[[#This Row],[Rank 6M]]+Table2[[#This Row],[Rank Sharpe]])/3</f>
        <v>363</v>
      </c>
    </row>
    <row r="357" spans="1:48" hidden="1" x14ac:dyDescent="0.3">
      <c r="A357" t="s">
        <v>487</v>
      </c>
      <c r="B357" t="s">
        <v>488</v>
      </c>
      <c r="C357" t="s">
        <v>3129</v>
      </c>
      <c r="D357" t="s">
        <v>155</v>
      </c>
      <c r="E357">
        <v>42272.806697475004</v>
      </c>
      <c r="F357">
        <v>107.57</v>
      </c>
      <c r="G357">
        <v>12.0490760506204</v>
      </c>
      <c r="H357">
        <f>(Table2[[#This Row],[1Y Return vs Nifty]]-AVERAGE(Table2[1Y Return vs Nifty]))/_xlfn.STDEV.P(Table2[1Y Return vs Nifty])</f>
        <v>-2.2753634488753512E-2</v>
      </c>
      <c r="I357">
        <v>-10.6504611421907</v>
      </c>
      <c r="J357">
        <f>(Table2[[#This Row],[1M Return vs Nifty]]-AVERAGE(Table2[1M Return vs Nifty]))/_xlfn.STDEV.P(Table2[1M Return vs Nifty])</f>
        <v>-0.60064520126716003</v>
      </c>
      <c r="K357">
        <v>-32.2172992421971</v>
      </c>
      <c r="L357">
        <f>(Table2[[#This Row],[6M Return vs Nifty]]-AVERAGE(Table2[6M Return vs Nifty]))/_xlfn.STDEV.P(Table2[6M Return vs Nifty])</f>
        <v>-1.1089982138584069</v>
      </c>
      <c r="M357">
        <v>-2.49217073379792</v>
      </c>
      <c r="N357">
        <f>(Table2[[#This Row],[1W Return vs Nifty]]-AVERAGE(Table2[1W Return vs Nifty]))/_xlfn.STDEV.P(Table2[1W Return vs Nifty])</f>
        <v>4.5368047201000669E-2</v>
      </c>
      <c r="O357">
        <v>110.04</v>
      </c>
      <c r="P357">
        <v>117.278576287684</v>
      </c>
      <c r="Q357">
        <v>119.533435828349</v>
      </c>
      <c r="R357">
        <v>47.213430569738101</v>
      </c>
      <c r="S357" s="1">
        <f>(Table2[[#This Row],[Close Price]]-Table2[[#This Row],[20D EMA]])/Table2[[#This Row],[20D EMA]]</f>
        <v>-2.2446383133406151E-2</v>
      </c>
      <c r="T357" s="1">
        <f>(Table2[[#This Row],[Close Price]]-Table2[[#This Row],[50D EMA]])/Table2[[#This Row],[50D EMA]]</f>
        <v>-8.2782180642003197E-2</v>
      </c>
      <c r="U357" s="1">
        <f>(Table2[[#This Row],[Close Price]]-Table2[[#This Row],[200D EMA]])/Table2[[#This Row],[200D EMA]]</f>
        <v>-0.10008443031394662</v>
      </c>
      <c r="V357">
        <v>0.88402945871902705</v>
      </c>
      <c r="W357">
        <v>105</v>
      </c>
      <c r="X357">
        <v>110.3</v>
      </c>
      <c r="Y357">
        <v>101.7</v>
      </c>
      <c r="Z357">
        <v>110.3</v>
      </c>
      <c r="AA357">
        <v>101.7</v>
      </c>
      <c r="AB357">
        <v>117.4</v>
      </c>
      <c r="AC357" s="1">
        <f>(Table2[[#This Row],[Close Price]]/Table2[[#This Row],[Day Low]])-1</f>
        <v>2.4476190476190318E-2</v>
      </c>
      <c r="AD357" s="1">
        <f>(Table2[[#This Row],[Day High]]/Table2[[#This Row],[Close Price]])-1</f>
        <v>2.5378823091940061E-2</v>
      </c>
      <c r="AE357" s="1">
        <f>(Table2[[#This Row],[Close Price]]/Table2[[#This Row],[Current Week Low]])-1</f>
        <v>5.7718780727630259E-2</v>
      </c>
      <c r="AF357" s="1">
        <f>(Table2[[#This Row],[Current Week High]]/Table2[[#This Row],[Close Price]])-1</f>
        <v>2.5378823091940061E-2</v>
      </c>
      <c r="AG357" s="1">
        <f>(Table2[[#This Row],[Close Price]]/Table2[[#This Row],[Current Month Low]])-1</f>
        <v>5.7718780727630259E-2</v>
      </c>
      <c r="AH357" s="1">
        <f>(Table2[[#This Row],[Current Month High]]/Table2[[#This Row],[Close Price]])-1</f>
        <v>9.1382355675374338E-2</v>
      </c>
      <c r="AI357">
        <v>58.501440922190199</v>
      </c>
      <c r="AJ357">
        <v>34.127182044887697</v>
      </c>
      <c r="AK357" t="str">
        <f>IF(AND(Table2[[#This Row],[20D EMA]]&gt;Table2[[#This Row],[50D EMA]],Table2[[#This Row],[50D EMA]]&gt;Table2[[#This Row],[200D EMA]]),"Uptrend","Downtrend/NoTrend")</f>
        <v>Downtrend/NoTrend</v>
      </c>
      <c r="AL357">
        <v>-0.06</v>
      </c>
      <c r="AM357" t="s">
        <v>3169</v>
      </c>
      <c r="AN357">
        <v>-3.45</v>
      </c>
      <c r="AO357" t="s">
        <v>3169</v>
      </c>
      <c r="AP357">
        <v>0.15413885053147799</v>
      </c>
      <c r="AQ357">
        <f>(Table2[[#This Row],[Sharpe Ratio]]-AVERAGE(Table2[Sharpe Ratio]))/_xlfn.STDEV.P(Table2[Sharpe Ratio])</f>
        <v>1.1225742981408955</v>
      </c>
      <c r="AR3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7">
        <f>_xlfn.RANK.AVG(Table2[[#This Row],[1Y Return vs Nifty Z-Score]],Table2[1Y Return vs Nifty Z-Score])</f>
        <v>307</v>
      </c>
      <c r="AT357">
        <f>_xlfn.RANK.AVG(Table2[[#This Row],[6M Return vs Nifty Z-Score]],Table2[6M Return vs Nifty Z-Score])</f>
        <v>688</v>
      </c>
      <c r="AU357">
        <f>_xlfn.RANK.AVG(Table2[[#This Row],[Sharpe Ratio Z-Score]],Table2[Sharpe Ratio Z-Score])</f>
        <v>95</v>
      </c>
      <c r="AV357">
        <f>(Table2[[#This Row],[Rank 1Y]]+Table2[[#This Row],[Rank 6M]]+Table2[[#This Row],[Rank Sharpe]])/3</f>
        <v>363.33333333333331</v>
      </c>
    </row>
    <row r="358" spans="1:48" hidden="1" x14ac:dyDescent="0.3">
      <c r="A358" t="s">
        <v>288</v>
      </c>
      <c r="B358" t="s">
        <v>289</v>
      </c>
      <c r="C358" t="s">
        <v>3133</v>
      </c>
      <c r="D358" t="s">
        <v>105</v>
      </c>
      <c r="E358">
        <v>88930.35194511</v>
      </c>
      <c r="F358">
        <v>878.95</v>
      </c>
      <c r="G358">
        <v>14.2195706221378</v>
      </c>
      <c r="H358">
        <f>(Table2[[#This Row],[1Y Return vs Nifty]]-AVERAGE(Table2[1Y Return vs Nifty]))/_xlfn.STDEV.P(Table2[1Y Return vs Nifty])</f>
        <v>2.0658820206414675E-2</v>
      </c>
      <c r="I358">
        <v>-5.9865981862481803</v>
      </c>
      <c r="J358">
        <f>(Table2[[#This Row],[1M Return vs Nifty]]-AVERAGE(Table2[1M Return vs Nifty]))/_xlfn.STDEV.P(Table2[1M Return vs Nifty])</f>
        <v>-0.13976158003905539</v>
      </c>
      <c r="K358">
        <v>-24.236643143119998</v>
      </c>
      <c r="L358">
        <f>(Table2[[#This Row],[6M Return vs Nifty]]-AVERAGE(Table2[6M Return vs Nifty]))/_xlfn.STDEV.P(Table2[6M Return vs Nifty])</f>
        <v>-0.84250734798942695</v>
      </c>
      <c r="M358">
        <v>-3.0340043472052098</v>
      </c>
      <c r="N358">
        <f>(Table2[[#This Row],[1W Return vs Nifty]]-AVERAGE(Table2[1W Return vs Nifty]))/_xlfn.STDEV.P(Table2[1W Return vs Nifty])</f>
        <v>-8.5820553645784475E-2</v>
      </c>
      <c r="O358">
        <v>906.36</v>
      </c>
      <c r="P358">
        <v>938.34851334066104</v>
      </c>
      <c r="Q358">
        <v>913.39029639859496</v>
      </c>
      <c r="R358">
        <v>41.241124835968002</v>
      </c>
      <c r="S358" s="1">
        <f>(Table2[[#This Row],[Close Price]]-Table2[[#This Row],[20D EMA]])/Table2[[#This Row],[20D EMA]]</f>
        <v>-3.0241846506906714E-2</v>
      </c>
      <c r="T358" s="1">
        <f>(Table2[[#This Row],[Close Price]]-Table2[[#This Row],[50D EMA]])/Table2[[#This Row],[50D EMA]]</f>
        <v>-6.3301121594143528E-2</v>
      </c>
      <c r="U358" s="1">
        <f>(Table2[[#This Row],[Close Price]]-Table2[[#This Row],[200D EMA]])/Table2[[#This Row],[200D EMA]]</f>
        <v>-3.7706002061100821E-2</v>
      </c>
      <c r="V358">
        <v>0.74549726301547503</v>
      </c>
      <c r="W358">
        <v>858.5</v>
      </c>
      <c r="X358">
        <v>884</v>
      </c>
      <c r="Y358">
        <v>857.35</v>
      </c>
      <c r="Z358">
        <v>903.95</v>
      </c>
      <c r="AA358">
        <v>855</v>
      </c>
      <c r="AB358">
        <v>968.95</v>
      </c>
      <c r="AC358" s="1">
        <f>(Table2[[#This Row],[Close Price]]/Table2[[#This Row],[Day Low]])-1</f>
        <v>2.382061735585328E-2</v>
      </c>
      <c r="AD358" s="1">
        <f>(Table2[[#This Row],[Day High]]/Table2[[#This Row],[Close Price]])-1</f>
        <v>5.7454917799646399E-3</v>
      </c>
      <c r="AE358" s="1">
        <f>(Table2[[#This Row],[Close Price]]/Table2[[#This Row],[Current Week Low]])-1</f>
        <v>2.5193911471394381E-2</v>
      </c>
      <c r="AF358" s="1">
        <f>(Table2[[#This Row],[Current Week High]]/Table2[[#This Row],[Close Price]])-1</f>
        <v>2.8443028613686749E-2</v>
      </c>
      <c r="AG358" s="1">
        <f>(Table2[[#This Row],[Close Price]]/Table2[[#This Row],[Current Month Low]])-1</f>
        <v>2.801169590643271E-2</v>
      </c>
      <c r="AH358" s="1">
        <f>(Table2[[#This Row],[Current Month High]]/Table2[[#This Row],[Close Price]])-1</f>
        <v>0.10239490300927234</v>
      </c>
      <c r="AI358">
        <v>24.808009556857598</v>
      </c>
      <c r="AJ358">
        <v>35.808096415327498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-0.03</v>
      </c>
      <c r="AM358" t="s">
        <v>3169</v>
      </c>
      <c r="AN358">
        <v>-3.33</v>
      </c>
      <c r="AO358" t="s">
        <v>3169</v>
      </c>
      <c r="AP358">
        <v>0.115098998301321</v>
      </c>
      <c r="AQ358">
        <f>(Table2[[#This Row],[Sharpe Ratio]]-AVERAGE(Table2[Sharpe Ratio]))/_xlfn.STDEV.P(Table2[Sharpe Ratio])</f>
        <v>0.66668452956766788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296</v>
      </c>
      <c r="AT358">
        <f>_xlfn.RANK.AVG(Table2[[#This Row],[6M Return vs Nifty Z-Score]],Table2[6M Return vs Nifty Z-Score])</f>
        <v>616</v>
      </c>
      <c r="AU358">
        <f>_xlfn.RANK.AVG(Table2[[#This Row],[Sharpe Ratio Z-Score]],Table2[Sharpe Ratio Z-Score])</f>
        <v>180</v>
      </c>
      <c r="AV358">
        <f>(Table2[[#This Row],[Rank 1Y]]+Table2[[#This Row],[Rank 6M]]+Table2[[#This Row],[Rank Sharpe]])/3</f>
        <v>364</v>
      </c>
    </row>
    <row r="359" spans="1:48" hidden="1" x14ac:dyDescent="0.3">
      <c r="A359" t="s">
        <v>375</v>
      </c>
      <c r="B359" t="s">
        <v>376</v>
      </c>
      <c r="C359" t="s">
        <v>3134</v>
      </c>
      <c r="D359" t="s">
        <v>99</v>
      </c>
      <c r="E359">
        <v>63065.685920240001</v>
      </c>
      <c r="F359">
        <v>298.55</v>
      </c>
      <c r="G359">
        <v>22.724306470760499</v>
      </c>
      <c r="H359">
        <f>(Table2[[#This Row],[1Y Return vs Nifty]]-AVERAGE(Table2[1Y Return vs Nifty]))/_xlfn.STDEV.P(Table2[1Y Return vs Nifty])</f>
        <v>0.19076358092212045</v>
      </c>
      <c r="I359">
        <v>-1.7721826292834799</v>
      </c>
      <c r="J359">
        <f>(Table2[[#This Row],[1M Return vs Nifty]]-AVERAGE(Table2[1M Return vs Nifty]))/_xlfn.STDEV.P(Table2[1M Return vs Nifty])</f>
        <v>0.27670758331384171</v>
      </c>
      <c r="K359">
        <v>1.2509454105549001</v>
      </c>
      <c r="L359">
        <f>(Table2[[#This Row],[6M Return vs Nifty]]-AVERAGE(Table2[6M Return vs Nifty]))/_xlfn.STDEV.P(Table2[6M Return vs Nifty])</f>
        <v>8.5767556554588384E-3</v>
      </c>
      <c r="M359">
        <v>0.65153561313779695</v>
      </c>
      <c r="N359">
        <f>(Table2[[#This Row],[1W Return vs Nifty]]-AVERAGE(Table2[1W Return vs Nifty]))/_xlfn.STDEV.P(Table2[1W Return vs Nifty])</f>
        <v>0.80652133655524527</v>
      </c>
      <c r="O359">
        <v>304.97000000000003</v>
      </c>
      <c r="P359">
        <v>312.19136395443701</v>
      </c>
      <c r="Q359">
        <v>284.55587710362403</v>
      </c>
      <c r="R359">
        <v>52.389664298634202</v>
      </c>
      <c r="S359" s="1">
        <f>(Table2[[#This Row],[Close Price]]-Table2[[#This Row],[20D EMA]])/Table2[[#This Row],[20D EMA]]</f>
        <v>-2.1051250942715729E-2</v>
      </c>
      <c r="T359" s="1">
        <f>(Table2[[#This Row],[Close Price]]-Table2[[#This Row],[50D EMA]])/Table2[[#This Row],[50D EMA]]</f>
        <v>-4.3695519894098978E-2</v>
      </c>
      <c r="U359" s="1">
        <f>(Table2[[#This Row],[Close Price]]-Table2[[#This Row],[200D EMA]])/Table2[[#This Row],[200D EMA]]</f>
        <v>4.9178822236308532E-2</v>
      </c>
      <c r="V359">
        <v>0.54685567695402604</v>
      </c>
      <c r="W359">
        <v>296.55</v>
      </c>
      <c r="X359">
        <v>308.75</v>
      </c>
      <c r="Y359">
        <v>286.60000000000002</v>
      </c>
      <c r="Z359">
        <v>312</v>
      </c>
      <c r="AA359">
        <v>286.60000000000002</v>
      </c>
      <c r="AB359">
        <v>323.39999999999998</v>
      </c>
      <c r="AC359" s="1">
        <f>(Table2[[#This Row],[Close Price]]/Table2[[#This Row],[Day Low]])-1</f>
        <v>6.7442252571234818E-3</v>
      </c>
      <c r="AD359" s="1">
        <f>(Table2[[#This Row],[Day High]]/Table2[[#This Row],[Close Price]])-1</f>
        <v>3.4165131468765653E-2</v>
      </c>
      <c r="AE359" s="1">
        <f>(Table2[[#This Row],[Close Price]]/Table2[[#This Row],[Current Week Low]])-1</f>
        <v>4.1695743196092039E-2</v>
      </c>
      <c r="AF359" s="1">
        <f>(Table2[[#This Row],[Current Week High]]/Table2[[#This Row],[Close Price]])-1</f>
        <v>4.5051080221068407E-2</v>
      </c>
      <c r="AG359" s="1">
        <f>(Table2[[#This Row],[Close Price]]/Table2[[#This Row],[Current Month Low]])-1</f>
        <v>4.1695743196092039E-2</v>
      </c>
      <c r="AH359" s="1">
        <f>(Table2[[#This Row],[Current Month High]]/Table2[[#This Row],[Close Price]])-1</f>
        <v>8.323563892145347E-2</v>
      </c>
      <c r="AI359">
        <v>20.901021604421299</v>
      </c>
      <c r="AJ359">
        <v>47.797029702970299</v>
      </c>
      <c r="AK359" t="str">
        <f>IF(AND(Table2[[#This Row],[20D EMA]]&gt;Table2[[#This Row],[50D EMA]],Table2[[#This Row],[50D EMA]]&gt;Table2[[#This Row],[200D EMA]]),"Uptrend","Downtrend/NoTrend")</f>
        <v>Downtrend/NoTrend</v>
      </c>
      <c r="AL359">
        <v>0.06</v>
      </c>
      <c r="AM359" t="s">
        <v>3170</v>
      </c>
      <c r="AN359">
        <v>-2.54</v>
      </c>
      <c r="AO359" t="s">
        <v>3169</v>
      </c>
      <c r="AQ359">
        <f>(Table2[[#This Row],[Sharpe Ratio]]-AVERAGE(Table2[Sharpe Ratio]))/_xlfn.STDEV.P(Table2[Sharpe Ratio])</f>
        <v>-0.67738960752822819</v>
      </c>
      <c r="AR3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9">
        <f>_xlfn.RANK.AVG(Table2[[#This Row],[1Y Return vs Nifty Z-Score]],Table2[1Y Return vs Nifty Z-Score])</f>
        <v>249</v>
      </c>
      <c r="AT359">
        <f>_xlfn.RANK.AVG(Table2[[#This Row],[6M Return vs Nifty Z-Score]],Table2[6M Return vs Nifty Z-Score])</f>
        <v>305</v>
      </c>
      <c r="AU359">
        <f>_xlfn.RANK.AVG(Table2[[#This Row],[Sharpe Ratio Z-Score]],Table2[Sharpe Ratio Z-Score])</f>
        <v>541</v>
      </c>
      <c r="AV359">
        <f>(Table2[[#This Row],[Rank 1Y]]+Table2[[#This Row],[Rank 6M]]+Table2[[#This Row],[Rank Sharpe]])/3</f>
        <v>365</v>
      </c>
    </row>
    <row r="360" spans="1:48" hidden="1" x14ac:dyDescent="0.3">
      <c r="A360" t="s">
        <v>351</v>
      </c>
      <c r="B360" t="s">
        <v>352</v>
      </c>
      <c r="C360" t="s">
        <v>3127</v>
      </c>
      <c r="D360" t="s">
        <v>51</v>
      </c>
      <c r="E360">
        <v>66757.324275000006</v>
      </c>
      <c r="F360">
        <v>5583.35</v>
      </c>
      <c r="G360">
        <v>2.5554502682938098</v>
      </c>
      <c r="H360">
        <f>(Table2[[#This Row],[1Y Return vs Nifty]]-AVERAGE(Table2[1Y Return vs Nifty]))/_xlfn.STDEV.P(Table2[1Y Return vs Nifty])</f>
        <v>-0.21263736171687744</v>
      </c>
      <c r="I360">
        <v>-7.2467158266622702</v>
      </c>
      <c r="J360">
        <f>(Table2[[#This Row],[1M Return vs Nifty]]-AVERAGE(Table2[1M Return vs Nifty]))/_xlfn.STDEV.P(Table2[1M Return vs Nifty])</f>
        <v>-0.26428659005193927</v>
      </c>
      <c r="K360">
        <v>-0.53277227065870303</v>
      </c>
      <c r="L360">
        <f>(Table2[[#This Row],[6M Return vs Nifty]]-AVERAGE(Table2[6M Return vs Nifty]))/_xlfn.STDEV.P(Table2[6M Return vs Nifty])</f>
        <v>-5.0985323380548238E-2</v>
      </c>
      <c r="M360">
        <v>-1.40571322439411</v>
      </c>
      <c r="N360">
        <f>(Table2[[#This Row],[1W Return vs Nifty]]-AVERAGE(Table2[1W Return vs Nifty]))/_xlfn.STDEV.P(Table2[1W Return vs Nifty])</f>
        <v>0.30842083132391923</v>
      </c>
      <c r="O360">
        <v>5711.78</v>
      </c>
      <c r="P360">
        <v>5831.7384982324902</v>
      </c>
      <c r="Q360">
        <v>5411.3204105756604</v>
      </c>
      <c r="R360">
        <v>41.153899567730903</v>
      </c>
      <c r="S360" s="1">
        <f>(Table2[[#This Row],[Close Price]]-Table2[[#This Row],[20D EMA]])/Table2[[#This Row],[20D EMA]]</f>
        <v>-2.2485109720612382E-2</v>
      </c>
      <c r="T360" s="1">
        <f>(Table2[[#This Row],[Close Price]]-Table2[[#This Row],[50D EMA]])/Table2[[#This Row],[50D EMA]]</f>
        <v>-4.2592530221952259E-2</v>
      </c>
      <c r="U360" s="1">
        <f>(Table2[[#This Row],[Close Price]]-Table2[[#This Row],[200D EMA]])/Table2[[#This Row],[200D EMA]]</f>
        <v>3.1790686259888151E-2</v>
      </c>
      <c r="V360">
        <v>1.49286355905825</v>
      </c>
      <c r="W360">
        <v>5511.5</v>
      </c>
      <c r="X360">
        <v>5622.8</v>
      </c>
      <c r="Y360">
        <v>5463</v>
      </c>
      <c r="Z360">
        <v>5665</v>
      </c>
      <c r="AA360">
        <v>5361.05</v>
      </c>
      <c r="AB360">
        <v>5958.9</v>
      </c>
      <c r="AC360" s="1">
        <f>(Table2[[#This Row],[Close Price]]/Table2[[#This Row],[Day Low]])-1</f>
        <v>1.3036378481357191E-2</v>
      </c>
      <c r="AD360" s="1">
        <f>(Table2[[#This Row],[Day High]]/Table2[[#This Row],[Close Price]])-1</f>
        <v>7.0656505502968425E-3</v>
      </c>
      <c r="AE360" s="1">
        <f>(Table2[[#This Row],[Close Price]]/Table2[[#This Row],[Current Week Low]])-1</f>
        <v>2.2030020135456851E-2</v>
      </c>
      <c r="AF360" s="1">
        <f>(Table2[[#This Row],[Current Week High]]/Table2[[#This Row],[Close Price]])-1</f>
        <v>1.4623836943770341E-2</v>
      </c>
      <c r="AG360" s="1">
        <f>(Table2[[#This Row],[Close Price]]/Table2[[#This Row],[Current Month Low]])-1</f>
        <v>4.1465757640760659E-2</v>
      </c>
      <c r="AH360" s="1">
        <f>(Table2[[#This Row],[Current Month High]]/Table2[[#This Row],[Close Price]])-1</f>
        <v>6.7262485783624371E-2</v>
      </c>
      <c r="AI360">
        <v>15.3411482353783</v>
      </c>
      <c r="AJ360">
        <v>26.691324128385101</v>
      </c>
      <c r="AK360" t="str">
        <f>IF(AND(Table2[[#This Row],[20D EMA]]&gt;Table2[[#This Row],[50D EMA]],Table2[[#This Row],[50D EMA]]&gt;Table2[[#This Row],[200D EMA]]),"Uptrend","Downtrend/NoTrend")</f>
        <v>Downtrend/NoTrend</v>
      </c>
      <c r="AL360">
        <v>-0.04</v>
      </c>
      <c r="AM360" t="s">
        <v>3169</v>
      </c>
      <c r="AN360">
        <v>-3.71</v>
      </c>
      <c r="AO360" t="s">
        <v>3169</v>
      </c>
      <c r="AP360">
        <v>4.1472133282946001E-2</v>
      </c>
      <c r="AQ360">
        <f>(Table2[[#This Row],[Sharpe Ratio]]-AVERAGE(Table2[Sharpe Ratio]))/_xlfn.STDEV.P(Table2[Sharpe Ratio])</f>
        <v>-0.19309675895039755</v>
      </c>
      <c r="AR3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0">
        <f>_xlfn.RANK.AVG(Table2[[#This Row],[1Y Return vs Nifty Z-Score]],Table2[1Y Return vs Nifty Z-Score])</f>
        <v>376</v>
      </c>
      <c r="AT360">
        <f>_xlfn.RANK.AVG(Table2[[#This Row],[6M Return vs Nifty Z-Score]],Table2[6M Return vs Nifty Z-Score])</f>
        <v>320</v>
      </c>
      <c r="AU360">
        <f>_xlfn.RANK.AVG(Table2[[#This Row],[Sharpe Ratio Z-Score]],Table2[Sharpe Ratio Z-Score])</f>
        <v>401</v>
      </c>
      <c r="AV360">
        <f>(Table2[[#This Row],[Rank 1Y]]+Table2[[#This Row],[Rank 6M]]+Table2[[#This Row],[Rank Sharpe]])/3</f>
        <v>365.66666666666669</v>
      </c>
    </row>
    <row r="361" spans="1:48" x14ac:dyDescent="0.3">
      <c r="A361" t="s">
        <v>76</v>
      </c>
      <c r="B361" t="s">
        <v>77</v>
      </c>
      <c r="C361" t="s">
        <v>3122</v>
      </c>
      <c r="D361" t="s">
        <v>21</v>
      </c>
      <c r="E361">
        <v>299092.67649032897</v>
      </c>
      <c r="F361">
        <v>571.65</v>
      </c>
      <c r="G361">
        <v>22.151768653678101</v>
      </c>
      <c r="H361">
        <f>(Table2[[#This Row],[1Y Return vs Nifty]]-AVERAGE(Table2[1Y Return vs Nifty]))/_xlfn.STDEV.P(Table2[1Y Return vs Nifty])</f>
        <v>0.17931214843685803</v>
      </c>
      <c r="I361">
        <v>3.2868427791012902</v>
      </c>
      <c r="J361">
        <f>(Table2[[#This Row],[1M Return vs Nifty]]-AVERAGE(Table2[1M Return vs Nifty]))/_xlfn.STDEV.P(Table2[1M Return vs Nifty])</f>
        <v>0.77664121604001313</v>
      </c>
      <c r="K361">
        <v>18.126935497963501</v>
      </c>
      <c r="L361">
        <f>(Table2[[#This Row],[6M Return vs Nifty]]-AVERAGE(Table2[6M Return vs Nifty]))/_xlfn.STDEV.P(Table2[6M Return vs Nifty])</f>
        <v>0.57210150286388917</v>
      </c>
      <c r="M361">
        <v>-2.6658338217937199</v>
      </c>
      <c r="N361">
        <f>(Table2[[#This Row],[1W Return vs Nifty]]-AVERAGE(Table2[1W Return vs Nifty]))/_xlfn.STDEV.P(Table2[1W Return vs Nifty])</f>
        <v>3.3207895758527559E-3</v>
      </c>
      <c r="O361">
        <v>558.54</v>
      </c>
      <c r="P361">
        <v>547.10961552145602</v>
      </c>
      <c r="Q361">
        <v>508.609293376457</v>
      </c>
      <c r="R361">
        <v>60.833809201709599</v>
      </c>
      <c r="S361" s="1">
        <f>(Table2[[#This Row],[Close Price]]-Table2[[#This Row],[20D EMA]])/Table2[[#This Row],[20D EMA]]</f>
        <v>2.3471908905360429E-2</v>
      </c>
      <c r="T361" s="1">
        <f>(Table2[[#This Row],[Close Price]]-Table2[[#This Row],[50D EMA]])/Table2[[#This Row],[50D EMA]]</f>
        <v>4.4854602774901428E-2</v>
      </c>
      <c r="U361" s="1">
        <f>(Table2[[#This Row],[Close Price]]-Table2[[#This Row],[200D EMA]])/Table2[[#This Row],[200D EMA]]</f>
        <v>0.12394721733266123</v>
      </c>
      <c r="V361">
        <v>0.88367304532142699</v>
      </c>
      <c r="W361">
        <v>557.9</v>
      </c>
      <c r="X361">
        <v>573.6</v>
      </c>
      <c r="Y361">
        <v>540.29999999999995</v>
      </c>
      <c r="Z361">
        <v>573.6</v>
      </c>
      <c r="AA361">
        <v>534.20000000000005</v>
      </c>
      <c r="AB361">
        <v>583.20000000000005</v>
      </c>
      <c r="AC361" s="1">
        <f>(Table2[[#This Row],[Close Price]]/Table2[[#This Row],[Day Low]])-1</f>
        <v>2.4645993905717978E-2</v>
      </c>
      <c r="AD361" s="1">
        <f>(Table2[[#This Row],[Day High]]/Table2[[#This Row],[Close Price]])-1</f>
        <v>3.4111781684598164E-3</v>
      </c>
      <c r="AE361" s="1">
        <f>(Table2[[#This Row],[Close Price]]/Table2[[#This Row],[Current Week Low]])-1</f>
        <v>5.8023320377567966E-2</v>
      </c>
      <c r="AF361" s="1">
        <f>(Table2[[#This Row],[Current Week High]]/Table2[[#This Row],[Close Price]])-1</f>
        <v>3.4111781684598164E-3</v>
      </c>
      <c r="AG361" s="1">
        <f>(Table2[[#This Row],[Close Price]]/Table2[[#This Row],[Current Month Low]])-1</f>
        <v>7.0104829651815637E-2</v>
      </c>
      <c r="AH361" s="1">
        <f>(Table2[[#This Row],[Current Month High]]/Table2[[#This Row],[Close Price]])-1</f>
        <v>2.0204670690107784E-2</v>
      </c>
      <c r="AI361">
        <v>2.02046706901077</v>
      </c>
      <c r="AJ361">
        <v>45.421012465021597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0.05</v>
      </c>
      <c r="AM361" t="s">
        <v>3170</v>
      </c>
      <c r="AN361">
        <v>5.7</v>
      </c>
      <c r="AO361" t="s">
        <v>3170</v>
      </c>
      <c r="AP361">
        <v>-7.1538126623296006E-2</v>
      </c>
      <c r="AQ361">
        <f>(Table2[[#This Row],[Sharpe Ratio]]-AVERAGE(Table2[Sharpe Ratio]))/_xlfn.STDEV.P(Table2[Sharpe Ratio])</f>
        <v>-1.512779552095278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1.8596104821335068E-2</v>
      </c>
      <c r="AS361">
        <f>_xlfn.RANK.AVG(Table2[[#This Row],[1Y Return vs Nifty Z-Score]],Table2[1Y Return vs Nifty Z-Score])</f>
        <v>251</v>
      </c>
      <c r="AT361">
        <f>_xlfn.RANK.AVG(Table2[[#This Row],[6M Return vs Nifty Z-Score]],Table2[6M Return vs Nifty Z-Score])</f>
        <v>161</v>
      </c>
      <c r="AU361">
        <f>_xlfn.RANK.AVG(Table2[[#This Row],[Sharpe Ratio Z-Score]],Table2[Sharpe Ratio Z-Score])</f>
        <v>690</v>
      </c>
      <c r="AV361">
        <f>(Table2[[#This Row],[Rank 1Y]]+Table2[[#This Row],[Rank 6M]]+Table2[[#This Row],[Rank Sharpe]])/3</f>
        <v>367.33333333333331</v>
      </c>
    </row>
    <row r="362" spans="1:48" hidden="1" x14ac:dyDescent="0.3">
      <c r="A362" t="s">
        <v>682</v>
      </c>
      <c r="B362" t="s">
        <v>683</v>
      </c>
      <c r="C362" t="s">
        <v>3133</v>
      </c>
      <c r="D362" t="s">
        <v>684</v>
      </c>
      <c r="E362">
        <v>25471.412686799998</v>
      </c>
      <c r="F362">
        <v>261.5</v>
      </c>
      <c r="G362">
        <v>44.730177704630997</v>
      </c>
      <c r="H362">
        <f>(Table2[[#This Row],[1Y Return vs Nifty]]-AVERAGE(Table2[1Y Return vs Nifty]))/_xlfn.STDEV.P(Table2[1Y Return vs Nifty])</f>
        <v>0.6309069936283932</v>
      </c>
      <c r="I362">
        <v>-14.477859753053</v>
      </c>
      <c r="J362">
        <f>(Table2[[#This Row],[1M Return vs Nifty]]-AVERAGE(Table2[1M Return vs Nifty]))/_xlfn.STDEV.P(Table2[1M Return vs Nifty])</f>
        <v>-0.978869293252974</v>
      </c>
      <c r="K362">
        <v>-37.517828221777201</v>
      </c>
      <c r="L362">
        <f>(Table2[[#This Row],[6M Return vs Nifty]]-AVERAGE(Table2[6M Return vs Nifty]))/_xlfn.STDEV.P(Table2[6M Return vs Nifty])</f>
        <v>-1.2859940071610743</v>
      </c>
      <c r="M362">
        <v>-2.3694560886785498</v>
      </c>
      <c r="N362">
        <f>(Table2[[#This Row],[1W Return vs Nifty]]-AVERAGE(Table2[1W Return vs Nifty]))/_xlfn.STDEV.P(Table2[1W Return vs Nifty])</f>
        <v>7.5079682282818097E-2</v>
      </c>
      <c r="O362">
        <v>279.82</v>
      </c>
      <c r="P362">
        <v>298.42449225685999</v>
      </c>
      <c r="Q362">
        <v>295.40257534362598</v>
      </c>
      <c r="R362">
        <v>28.163333733279099</v>
      </c>
      <c r="S362" s="1">
        <f>(Table2[[#This Row],[Close Price]]-Table2[[#This Row],[20D EMA]])/Table2[[#This Row],[20D EMA]]</f>
        <v>-6.5470659709813431E-2</v>
      </c>
      <c r="T362" s="1">
        <f>(Table2[[#This Row],[Close Price]]-Table2[[#This Row],[50D EMA]])/Table2[[#This Row],[50D EMA]]</f>
        <v>-0.12373144033056889</v>
      </c>
      <c r="U362" s="1">
        <f>(Table2[[#This Row],[Close Price]]-Table2[[#This Row],[200D EMA]])/Table2[[#This Row],[200D EMA]]</f>
        <v>-0.11476736553223658</v>
      </c>
      <c r="V362">
        <v>0.61391011450357102</v>
      </c>
      <c r="W362">
        <v>260.60000000000002</v>
      </c>
      <c r="X362">
        <v>266.3</v>
      </c>
      <c r="Y362">
        <v>259.05</v>
      </c>
      <c r="Z362">
        <v>271.05</v>
      </c>
      <c r="AA362">
        <v>259.05</v>
      </c>
      <c r="AB362">
        <v>302.35000000000002</v>
      </c>
      <c r="AC362" s="1">
        <f>(Table2[[#This Row],[Close Price]]/Table2[[#This Row],[Day Low]])-1</f>
        <v>3.4535686876437932E-3</v>
      </c>
      <c r="AD362" s="1">
        <f>(Table2[[#This Row],[Day High]]/Table2[[#This Row],[Close Price]])-1</f>
        <v>1.8355640535372864E-2</v>
      </c>
      <c r="AE362" s="1">
        <f>(Table2[[#This Row],[Close Price]]/Table2[[#This Row],[Current Week Low]])-1</f>
        <v>9.4576336614553558E-3</v>
      </c>
      <c r="AF362" s="1">
        <f>(Table2[[#This Row],[Current Week High]]/Table2[[#This Row],[Close Price]])-1</f>
        <v>3.6520076481835639E-2</v>
      </c>
      <c r="AG362" s="1">
        <f>(Table2[[#This Row],[Close Price]]/Table2[[#This Row],[Current Month Low]])-1</f>
        <v>9.4576336614553558E-3</v>
      </c>
      <c r="AH362" s="1">
        <f>(Table2[[#This Row],[Current Month High]]/Table2[[#This Row],[Close Price]])-1</f>
        <v>0.15621414913957943</v>
      </c>
      <c r="AI362">
        <v>59.005736137667299</v>
      </c>
      <c r="AJ362">
        <v>67.092651757188506</v>
      </c>
      <c r="AK362" t="str">
        <f>IF(AND(Table2[[#This Row],[20D EMA]]&gt;Table2[[#This Row],[50D EMA]],Table2[[#This Row],[50D EMA]]&gt;Table2[[#This Row],[200D EMA]]),"Uptrend","Downtrend/NoTrend")</f>
        <v>Downtrend/NoTrend</v>
      </c>
      <c r="AL362">
        <v>-0.13</v>
      </c>
      <c r="AM362" t="s">
        <v>3169</v>
      </c>
      <c r="AN362">
        <v>-9.61</v>
      </c>
      <c r="AO362" t="s">
        <v>3169</v>
      </c>
      <c r="AP362">
        <v>8.9296562762019999E-2</v>
      </c>
      <c r="AQ362">
        <f>(Table2[[#This Row],[Sharpe Ratio]]-AVERAGE(Table2[Sharpe Ratio]))/_xlfn.STDEV.P(Table2[Sharpe Ratio])</f>
        <v>0.36537533666168193</v>
      </c>
      <c r="AR3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2">
        <f>_xlfn.RANK.AVG(Table2[[#This Row],[1Y Return vs Nifty Z-Score]],Table2[1Y Return vs Nifty Z-Score])</f>
        <v>142</v>
      </c>
      <c r="AT362">
        <f>_xlfn.RANK.AVG(Table2[[#This Row],[6M Return vs Nifty Z-Score]],Table2[6M Return vs Nifty Z-Score])</f>
        <v>709</v>
      </c>
      <c r="AU362">
        <f>_xlfn.RANK.AVG(Table2[[#This Row],[Sharpe Ratio Z-Score]],Table2[Sharpe Ratio Z-Score])</f>
        <v>252</v>
      </c>
      <c r="AV362">
        <f>(Table2[[#This Row],[Rank 1Y]]+Table2[[#This Row],[Rank 6M]]+Table2[[#This Row],[Rank Sharpe]])/3</f>
        <v>367.66666666666669</v>
      </c>
    </row>
    <row r="363" spans="1:48" hidden="1" x14ac:dyDescent="0.3">
      <c r="A363" t="s">
        <v>1468</v>
      </c>
      <c r="B363" t="s">
        <v>1469</v>
      </c>
      <c r="C363" t="s">
        <v>3141</v>
      </c>
      <c r="D363" t="s">
        <v>1470</v>
      </c>
      <c r="E363">
        <v>6826.0674514800003</v>
      </c>
      <c r="F363">
        <v>399.95</v>
      </c>
      <c r="G363">
        <v>-13.804399355878299</v>
      </c>
      <c r="H363">
        <f>(Table2[[#This Row],[1Y Return vs Nifty]]-AVERAGE(Table2[1Y Return vs Nifty]))/_xlfn.STDEV.P(Table2[1Y Return vs Nifty])</f>
        <v>-0.53985367450987265</v>
      </c>
      <c r="I363">
        <v>-13.7657255766473</v>
      </c>
      <c r="J363">
        <f>(Table2[[#This Row],[1M Return vs Nifty]]-AVERAGE(Table2[1M Return vs Nifty]))/_xlfn.STDEV.P(Table2[1M Return vs Nifty])</f>
        <v>-0.90849608951122218</v>
      </c>
      <c r="K363">
        <v>2.51955968080558</v>
      </c>
      <c r="L363">
        <f>(Table2[[#This Row],[6M Return vs Nifty]]-AVERAGE(Table2[6M Return vs Nifty]))/_xlfn.STDEV.P(Table2[6M Return vs Nifty])</f>
        <v>5.09384501246571E-2</v>
      </c>
      <c r="M363">
        <v>-1.51654938932154</v>
      </c>
      <c r="N363">
        <f>(Table2[[#This Row],[1W Return vs Nifty]]-AVERAGE(Table2[1W Return vs Nifty]))/_xlfn.STDEV.P(Table2[1W Return vs Nifty])</f>
        <v>0.2815852104981526</v>
      </c>
      <c r="O363">
        <v>430.85</v>
      </c>
      <c r="P363">
        <v>453.676212568766</v>
      </c>
      <c r="Q363">
        <v>443.31075106267502</v>
      </c>
      <c r="R363">
        <v>30.139361352127398</v>
      </c>
      <c r="S363" s="1">
        <f>(Table2[[#This Row],[Close Price]]-Table2[[#This Row],[20D EMA]])/Table2[[#This Row],[20D EMA]]</f>
        <v>-7.1718695601717605E-2</v>
      </c>
      <c r="T363" s="1">
        <f>(Table2[[#This Row],[Close Price]]-Table2[[#This Row],[50D EMA]])/Table2[[#This Row],[50D EMA]]</f>
        <v>-0.11842413395351307</v>
      </c>
      <c r="U363" s="1">
        <f>(Table2[[#This Row],[Close Price]]-Table2[[#This Row],[200D EMA]])/Table2[[#This Row],[200D EMA]]</f>
        <v>-9.7811187657266443E-2</v>
      </c>
      <c r="V363">
        <v>0.53937301608235699</v>
      </c>
      <c r="W363">
        <v>400.3</v>
      </c>
      <c r="X363">
        <v>410</v>
      </c>
      <c r="Y363">
        <v>388.1</v>
      </c>
      <c r="Z363">
        <v>414.45</v>
      </c>
      <c r="AA363">
        <v>388.1</v>
      </c>
      <c r="AB363">
        <v>468.35</v>
      </c>
      <c r="AC363" s="1">
        <f>(Table2[[#This Row],[Close Price]]/Table2[[#This Row],[Day Low]])-1</f>
        <v>-8.7434424181864756E-4</v>
      </c>
      <c r="AD363" s="1">
        <f>(Table2[[#This Row],[Day High]]/Table2[[#This Row],[Close Price]])-1</f>
        <v>2.512814101762717E-2</v>
      </c>
      <c r="AE363" s="1">
        <f>(Table2[[#This Row],[Close Price]]/Table2[[#This Row],[Current Week Low]])-1</f>
        <v>3.0533367688739821E-2</v>
      </c>
      <c r="AF363" s="1">
        <f>(Table2[[#This Row],[Current Week High]]/Table2[[#This Row],[Close Price]])-1</f>
        <v>3.6254531816477087E-2</v>
      </c>
      <c r="AG363" s="1">
        <f>(Table2[[#This Row],[Close Price]]/Table2[[#This Row],[Current Month Low]])-1</f>
        <v>3.0533367688739821E-2</v>
      </c>
      <c r="AH363" s="1">
        <f>(Table2[[#This Row],[Current Month High]]/Table2[[#This Row],[Close Price]])-1</f>
        <v>0.17102137767220915</v>
      </c>
      <c r="AI363">
        <v>59.707463432929103</v>
      </c>
      <c r="AJ363">
        <v>25.336884989031599</v>
      </c>
      <c r="AK363" t="str">
        <f>IF(AND(Table2[[#This Row],[20D EMA]]&gt;Table2[[#This Row],[50D EMA]],Table2[[#This Row],[50D EMA]]&gt;Table2[[#This Row],[200D EMA]]),"Uptrend","Downtrend/NoTrend")</f>
        <v>Downtrend/NoTrend</v>
      </c>
      <c r="AL363">
        <v>-0.09</v>
      </c>
      <c r="AM363" t="s">
        <v>3169</v>
      </c>
      <c r="AN363">
        <v>-11.77</v>
      </c>
      <c r="AO363" t="s">
        <v>3169</v>
      </c>
      <c r="AP363">
        <v>7.0727902693460007E-2</v>
      </c>
      <c r="AQ363">
        <f>(Table2[[#This Row],[Sharpe Ratio]]-AVERAGE(Table2[Sharpe Ratio]))/_xlfn.STDEV.P(Table2[Sharpe Ratio])</f>
        <v>0.14853890778730178</v>
      </c>
      <c r="AR3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3">
        <f>_xlfn.RANK.AVG(Table2[[#This Row],[1Y Return vs Nifty Z-Score]],Table2[1Y Return vs Nifty Z-Score])</f>
        <v>505</v>
      </c>
      <c r="AT363">
        <f>_xlfn.RANK.AVG(Table2[[#This Row],[6M Return vs Nifty Z-Score]],Table2[6M Return vs Nifty Z-Score])</f>
        <v>292</v>
      </c>
      <c r="AU363">
        <f>_xlfn.RANK.AVG(Table2[[#This Row],[Sharpe Ratio Z-Score]],Table2[Sharpe Ratio Z-Score])</f>
        <v>307</v>
      </c>
      <c r="AV363">
        <f>(Table2[[#This Row],[Rank 1Y]]+Table2[[#This Row],[Rank 6M]]+Table2[[#This Row],[Rank Sharpe]])/3</f>
        <v>368</v>
      </c>
    </row>
    <row r="364" spans="1:48" x14ac:dyDescent="0.3">
      <c r="A364" t="s">
        <v>510</v>
      </c>
      <c r="B364" t="s">
        <v>511</v>
      </c>
      <c r="C364" t="s">
        <v>3123</v>
      </c>
      <c r="D364" t="s">
        <v>43</v>
      </c>
      <c r="E364">
        <v>40255.912463294997</v>
      </c>
      <c r="F364">
        <v>1166.45</v>
      </c>
      <c r="G364">
        <v>-0.14561051027768801</v>
      </c>
      <c r="H364">
        <f>(Table2[[#This Row],[1Y Return vs Nifty]]-AVERAGE(Table2[1Y Return vs Nifty]))/_xlfn.STDEV.P(Table2[1Y Return vs Nifty])</f>
        <v>-0.26666176712999679</v>
      </c>
      <c r="I364">
        <v>0.63651437331485805</v>
      </c>
      <c r="J364">
        <f>(Table2[[#This Row],[1M Return vs Nifty]]-AVERAGE(Table2[1M Return vs Nifty]))/_xlfn.STDEV.P(Table2[1M Return vs Nifty])</f>
        <v>0.51473537432865246</v>
      </c>
      <c r="K364">
        <v>13.4804234361574</v>
      </c>
      <c r="L364">
        <f>(Table2[[#This Row],[6M Return vs Nifty]]-AVERAGE(Table2[6M Return vs Nifty]))/_xlfn.STDEV.P(Table2[6M Return vs Nifty])</f>
        <v>0.41694470782738058</v>
      </c>
      <c r="M364">
        <v>-6.4442521983190204</v>
      </c>
      <c r="N364">
        <f>(Table2[[#This Row],[1W Return vs Nifty]]-AVERAGE(Table2[1W Return vs Nifty]))/_xlfn.STDEV.P(Table2[1W Return vs Nifty])</f>
        <v>-0.91150879641650751</v>
      </c>
      <c r="O364">
        <v>1214.51</v>
      </c>
      <c r="P364">
        <v>1191.91199568053</v>
      </c>
      <c r="Q364">
        <v>1073.8149907555501</v>
      </c>
      <c r="R364">
        <v>31.963081299404401</v>
      </c>
      <c r="S364" s="1">
        <f>(Table2[[#This Row],[Close Price]]-Table2[[#This Row],[20D EMA]])/Table2[[#This Row],[20D EMA]]</f>
        <v>-3.9571514437921423E-2</v>
      </c>
      <c r="T364" s="1">
        <f>(Table2[[#This Row],[Close Price]]-Table2[[#This Row],[50D EMA]])/Table2[[#This Row],[50D EMA]]</f>
        <v>-2.1362311792148956E-2</v>
      </c>
      <c r="U364" s="1">
        <f>(Table2[[#This Row],[Close Price]]-Table2[[#This Row],[200D EMA]])/Table2[[#This Row],[200D EMA]]</f>
        <v>8.6267196902578891E-2</v>
      </c>
      <c r="V364">
        <v>0.576824427296592</v>
      </c>
      <c r="W364">
        <v>1150.9000000000001</v>
      </c>
      <c r="X364">
        <v>1176.8499999999999</v>
      </c>
      <c r="Y364">
        <v>1150.9000000000001</v>
      </c>
      <c r="Z364">
        <v>1245.05</v>
      </c>
      <c r="AA364">
        <v>1150.9000000000001</v>
      </c>
      <c r="AB364">
        <v>1299</v>
      </c>
      <c r="AC364" s="1">
        <f>(Table2[[#This Row],[Close Price]]/Table2[[#This Row],[Day Low]])-1</f>
        <v>1.3511165175080331E-2</v>
      </c>
      <c r="AD364" s="1">
        <f>(Table2[[#This Row],[Day High]]/Table2[[#This Row],[Close Price]])-1</f>
        <v>8.9159415319985946E-3</v>
      </c>
      <c r="AE364" s="1">
        <f>(Table2[[#This Row],[Close Price]]/Table2[[#This Row],[Current Week Low]])-1</f>
        <v>1.3511165175080331E-2</v>
      </c>
      <c r="AF364" s="1">
        <f>(Table2[[#This Row],[Current Week High]]/Table2[[#This Row],[Close Price]])-1</f>
        <v>6.7383942732221591E-2</v>
      </c>
      <c r="AG364" s="1">
        <f>(Table2[[#This Row],[Close Price]]/Table2[[#This Row],[Current Month Low]])-1</f>
        <v>1.3511165175080331E-2</v>
      </c>
      <c r="AH364" s="1">
        <f>(Table2[[#This Row],[Current Month High]]/Table2[[#This Row],[Close Price]])-1</f>
        <v>0.11363538942946549</v>
      </c>
      <c r="AI364">
        <v>12.002228985382899</v>
      </c>
      <c r="AJ364">
        <v>36.546678372841598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0.05</v>
      </c>
      <c r="AM364" t="s">
        <v>3170</v>
      </c>
      <c r="AN364">
        <v>-7.11</v>
      </c>
      <c r="AO364" t="s">
        <v>3169</v>
      </c>
      <c r="AP364">
        <v>1.633756122808E-3</v>
      </c>
      <c r="AQ364">
        <f>(Table2[[#This Row],[Sharpe Ratio]]-AVERAGE(Table2[Sharpe Ratio]))/_xlfn.STDEV.P(Table2[Sharpe Ratio])</f>
        <v>-0.65831134113672041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-0.90480182252719166</v>
      </c>
      <c r="AS364">
        <f>_xlfn.RANK.AVG(Table2[[#This Row],[1Y Return vs Nifty Z-Score]],Table2[1Y Return vs Nifty Z-Score])</f>
        <v>398</v>
      </c>
      <c r="AT364">
        <f>_xlfn.RANK.AVG(Table2[[#This Row],[6M Return vs Nifty Z-Score]],Table2[6M Return vs Nifty Z-Score])</f>
        <v>195</v>
      </c>
      <c r="AU364">
        <f>_xlfn.RANK.AVG(Table2[[#This Row],[Sharpe Ratio Z-Score]],Table2[Sharpe Ratio Z-Score])</f>
        <v>511</v>
      </c>
      <c r="AV364">
        <f>(Table2[[#This Row],[Rank 1Y]]+Table2[[#This Row],[Rank 6M]]+Table2[[#This Row],[Rank Sharpe]])/3</f>
        <v>368</v>
      </c>
    </row>
    <row r="365" spans="1:48" hidden="1" x14ac:dyDescent="0.3">
      <c r="A365" t="s">
        <v>1993</v>
      </c>
      <c r="B365" t="s">
        <v>1994</v>
      </c>
      <c r="C365" t="s">
        <v>3132</v>
      </c>
      <c r="D365" t="s">
        <v>105</v>
      </c>
      <c r="E365">
        <v>3296.9001084000001</v>
      </c>
      <c r="F365">
        <v>1624.4</v>
      </c>
      <c r="G365">
        <v>-5.0969381866526202</v>
      </c>
      <c r="H365">
        <f>(Table2[[#This Row],[1Y Return vs Nifty]]-AVERAGE(Table2[1Y Return vs Nifty]))/_xlfn.STDEV.P(Table2[1Y Return vs Nifty])</f>
        <v>-0.36569416797184151</v>
      </c>
      <c r="I365">
        <v>-6.7890835663651403</v>
      </c>
      <c r="J365">
        <f>(Table2[[#This Row],[1M Return vs Nifty]]-AVERAGE(Table2[1M Return vs Nifty]))/_xlfn.STDEV.P(Table2[1M Return vs Nifty])</f>
        <v>-0.21906330298090654</v>
      </c>
      <c r="K365">
        <v>-28.425630608624601</v>
      </c>
      <c r="L365">
        <f>(Table2[[#This Row],[6M Return vs Nifty]]-AVERAGE(Table2[6M Return vs Nifty]))/_xlfn.STDEV.P(Table2[6M Return vs Nifty])</f>
        <v>-0.98238643599144215</v>
      </c>
      <c r="M365">
        <v>-5.28212980147969</v>
      </c>
      <c r="N365">
        <f>(Table2[[#This Row],[1W Return vs Nifty]]-AVERAGE(Table2[1W Return vs Nifty]))/_xlfn.STDEV.P(Table2[1W Return vs Nifty])</f>
        <v>-0.6301360512017069</v>
      </c>
      <c r="O365">
        <v>1796.82</v>
      </c>
      <c r="P365">
        <v>1928.04448851963</v>
      </c>
      <c r="Q365">
        <v>1914.54570890218</v>
      </c>
      <c r="R365">
        <v>20.4605882116998</v>
      </c>
      <c r="S365" s="1">
        <f>(Table2[[#This Row],[Close Price]]-Table2[[#This Row],[20D EMA]])/Table2[[#This Row],[20D EMA]]</f>
        <v>-9.5958415422802423E-2</v>
      </c>
      <c r="T365" s="1">
        <f>(Table2[[#This Row],[Close Price]]-Table2[[#This Row],[50D EMA]])/Table2[[#This Row],[50D EMA]]</f>
        <v>-0.15748832058993148</v>
      </c>
      <c r="U365" s="1">
        <f>(Table2[[#This Row],[Close Price]]-Table2[[#This Row],[200D EMA]])/Table2[[#This Row],[200D EMA]]</f>
        <v>-0.1515480709356124</v>
      </c>
      <c r="V365">
        <v>1.5083416346229499</v>
      </c>
      <c r="W365">
        <v>1615.65</v>
      </c>
      <c r="X365">
        <v>1675.25</v>
      </c>
      <c r="Y365">
        <v>1565.8</v>
      </c>
      <c r="Z365">
        <v>1721.95</v>
      </c>
      <c r="AA365">
        <v>1565.8</v>
      </c>
      <c r="AB365">
        <v>1965</v>
      </c>
      <c r="AC365" s="1">
        <f>(Table2[[#This Row],[Close Price]]/Table2[[#This Row],[Day Low]])-1</f>
        <v>5.4157769318849969E-3</v>
      </c>
      <c r="AD365" s="1">
        <f>(Table2[[#This Row],[Day High]]/Table2[[#This Row],[Close Price]])-1</f>
        <v>3.1303866042846629E-2</v>
      </c>
      <c r="AE365" s="1">
        <f>(Table2[[#This Row],[Close Price]]/Table2[[#This Row],[Current Week Low]])-1</f>
        <v>3.742495848767402E-2</v>
      </c>
      <c r="AF365" s="1">
        <f>(Table2[[#This Row],[Current Week High]]/Table2[[#This Row],[Close Price]])-1</f>
        <v>6.0052942624969186E-2</v>
      </c>
      <c r="AG365" s="1">
        <f>(Table2[[#This Row],[Close Price]]/Table2[[#This Row],[Current Month Low]])-1</f>
        <v>3.742495848767402E-2</v>
      </c>
      <c r="AH365" s="1">
        <f>(Table2[[#This Row],[Current Month High]]/Table2[[#This Row],[Close Price]])-1</f>
        <v>0.20967741935483875</v>
      </c>
      <c r="AI365">
        <v>50.846466387589203</v>
      </c>
      <c r="AJ365">
        <v>25.902960781274199</v>
      </c>
      <c r="AK365" t="str">
        <f>IF(AND(Table2[[#This Row],[20D EMA]]&gt;Table2[[#This Row],[50D EMA]],Table2[[#This Row],[50D EMA]]&gt;Table2[[#This Row],[200D EMA]]),"Uptrend","Downtrend/NoTrend")</f>
        <v>Downtrend/NoTrend</v>
      </c>
      <c r="AL365">
        <v>-0.28000000000000003</v>
      </c>
      <c r="AM365" t="s">
        <v>3169</v>
      </c>
      <c r="AN365">
        <v>-13.49</v>
      </c>
      <c r="AO365" t="s">
        <v>3169</v>
      </c>
      <c r="AP365">
        <v>0.22451739748683999</v>
      </c>
      <c r="AQ365">
        <f>(Table2[[#This Row],[Sharpe Ratio]]-AVERAGE(Table2[Sharpe Ratio]))/_xlfn.STDEV.P(Table2[Sharpe Ratio])</f>
        <v>1.9444231948745652</v>
      </c>
      <c r="AR3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5">
        <f>_xlfn.RANK.AVG(Table2[[#This Row],[1Y Return vs Nifty Z-Score]],Table2[1Y Return vs Nifty Z-Score])</f>
        <v>428</v>
      </c>
      <c r="AT365">
        <f>_xlfn.RANK.AVG(Table2[[#This Row],[6M Return vs Nifty Z-Score]],Table2[6M Return vs Nifty Z-Score])</f>
        <v>659</v>
      </c>
      <c r="AU365">
        <f>_xlfn.RANK.AVG(Table2[[#This Row],[Sharpe Ratio Z-Score]],Table2[Sharpe Ratio Z-Score])</f>
        <v>17</v>
      </c>
      <c r="AV365">
        <f>(Table2[[#This Row],[Rank 1Y]]+Table2[[#This Row],[Rank 6M]]+Table2[[#This Row],[Rank Sharpe]])/3</f>
        <v>368</v>
      </c>
    </row>
    <row r="366" spans="1:48" hidden="1" x14ac:dyDescent="0.3">
      <c r="A366" t="s">
        <v>1073</v>
      </c>
      <c r="B366" t="s">
        <v>1074</v>
      </c>
      <c r="C366" t="s">
        <v>3124</v>
      </c>
      <c r="D366" t="s">
        <v>1075</v>
      </c>
      <c r="E366">
        <v>11707.833087360001</v>
      </c>
      <c r="F366">
        <v>364.8</v>
      </c>
      <c r="G366">
        <v>8.8969934848555496</v>
      </c>
      <c r="H366">
        <f>(Table2[[#This Row],[1Y Return vs Nifty]]-AVERAGE(Table2[1Y Return vs Nifty]))/_xlfn.STDEV.P(Table2[1Y Return vs Nifty])</f>
        <v>-8.5799008283920841E-2</v>
      </c>
      <c r="I366">
        <v>-8.2813943751516206</v>
      </c>
      <c r="J366">
        <f>(Table2[[#This Row],[1M Return vs Nifty]]-AVERAGE(Table2[1M Return vs Nifty]))/_xlfn.STDEV.P(Table2[1M Return vs Nifty])</f>
        <v>-0.36653367594180347</v>
      </c>
      <c r="K366">
        <v>-20.550987399190198</v>
      </c>
      <c r="L366">
        <f>(Table2[[#This Row],[6M Return vs Nifty]]-AVERAGE(Table2[6M Return vs Nifty]))/_xlfn.STDEV.P(Table2[6M Return vs Nifty])</f>
        <v>-0.71943556312597257</v>
      </c>
      <c r="M366">
        <v>-3.9081656877551398</v>
      </c>
      <c r="N366">
        <f>(Table2[[#This Row],[1W Return vs Nifty]]-AVERAGE(Table2[1W Return vs Nifty]))/_xlfn.STDEV.P(Table2[1W Return vs Nifty])</f>
        <v>-0.29747224956021234</v>
      </c>
      <c r="O366">
        <v>392.1</v>
      </c>
      <c r="P366">
        <v>416.925118735985</v>
      </c>
      <c r="Q366">
        <v>409.01095429238097</v>
      </c>
      <c r="R366">
        <v>27.703603037608399</v>
      </c>
      <c r="S366" s="1">
        <f>(Table2[[#This Row],[Close Price]]-Table2[[#This Row],[20D EMA]])/Table2[[#This Row],[20D EMA]]</f>
        <v>-6.9625095638867665E-2</v>
      </c>
      <c r="T366" s="1">
        <f>(Table2[[#This Row],[Close Price]]-Table2[[#This Row],[50D EMA]])/Table2[[#This Row],[50D EMA]]</f>
        <v>-0.12502273524323887</v>
      </c>
      <c r="U366" s="1">
        <f>(Table2[[#This Row],[Close Price]]-Table2[[#This Row],[200D EMA]])/Table2[[#This Row],[200D EMA]]</f>
        <v>-0.10809234771931515</v>
      </c>
      <c r="V366">
        <v>0.443692736203606</v>
      </c>
      <c r="W366">
        <v>360.65</v>
      </c>
      <c r="X366">
        <v>367.8</v>
      </c>
      <c r="Y366">
        <v>360</v>
      </c>
      <c r="Z366">
        <v>384.9</v>
      </c>
      <c r="AA366">
        <v>360</v>
      </c>
      <c r="AB366">
        <v>427</v>
      </c>
      <c r="AC366" s="1">
        <f>(Table2[[#This Row],[Close Price]]/Table2[[#This Row],[Day Low]])-1</f>
        <v>1.1507001247747173E-2</v>
      </c>
      <c r="AD366" s="1">
        <f>(Table2[[#This Row],[Day High]]/Table2[[#This Row],[Close Price]])-1</f>
        <v>8.2236842105263275E-3</v>
      </c>
      <c r="AE366" s="1">
        <f>(Table2[[#This Row],[Close Price]]/Table2[[#This Row],[Current Week Low]])-1</f>
        <v>1.3333333333333419E-2</v>
      </c>
      <c r="AF366" s="1">
        <f>(Table2[[#This Row],[Current Week High]]/Table2[[#This Row],[Close Price]])-1</f>
        <v>5.5098684210526327E-2</v>
      </c>
      <c r="AG366" s="1">
        <f>(Table2[[#This Row],[Close Price]]/Table2[[#This Row],[Current Month Low]])-1</f>
        <v>1.3333333333333419E-2</v>
      </c>
      <c r="AH366" s="1">
        <f>(Table2[[#This Row],[Current Month High]]/Table2[[#This Row],[Close Price]])-1</f>
        <v>0.17050438596491224</v>
      </c>
      <c r="AI366">
        <v>69.353070175438503</v>
      </c>
      <c r="AJ366">
        <v>38.5754985754985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-0.25</v>
      </c>
      <c r="AM366" t="s">
        <v>3169</v>
      </c>
      <c r="AN366">
        <v>-10.52</v>
      </c>
      <c r="AO366" t="s">
        <v>3169</v>
      </c>
      <c r="AP366">
        <v>0.107342977448574</v>
      </c>
      <c r="AQ366">
        <f>(Table2[[#This Row],[Sharpe Ratio]]-AVERAGE(Table2[Sharpe Ratio]))/_xlfn.STDEV.P(Table2[Sharpe Ratio])</f>
        <v>0.57611321974911789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324</v>
      </c>
      <c r="AT366">
        <f>_xlfn.RANK.AVG(Table2[[#This Row],[6M Return vs Nifty Z-Score]],Table2[6M Return vs Nifty Z-Score])</f>
        <v>572</v>
      </c>
      <c r="AU366">
        <f>_xlfn.RANK.AVG(Table2[[#This Row],[Sharpe Ratio Z-Score]],Table2[Sharpe Ratio Z-Score])</f>
        <v>209</v>
      </c>
      <c r="AV366">
        <f>(Table2[[#This Row],[Rank 1Y]]+Table2[[#This Row],[Rank 6M]]+Table2[[#This Row],[Rank Sharpe]])/3</f>
        <v>368.33333333333331</v>
      </c>
    </row>
    <row r="367" spans="1:48" hidden="1" x14ac:dyDescent="0.3">
      <c r="A367" t="s">
        <v>313</v>
      </c>
      <c r="B367" t="s">
        <v>314</v>
      </c>
      <c r="C367" t="s">
        <v>3129</v>
      </c>
      <c r="D367" t="s">
        <v>155</v>
      </c>
      <c r="E367">
        <v>79516.495516380004</v>
      </c>
      <c r="F367">
        <v>79.38</v>
      </c>
      <c r="G367">
        <v>25.113657142793901</v>
      </c>
      <c r="H367">
        <f>(Table2[[#This Row],[1Y Return vs Nifty]]-AVERAGE(Table2[1Y Return vs Nifty]))/_xlfn.STDEV.P(Table2[1Y Return vs Nifty])</f>
        <v>0.2385534160876622</v>
      </c>
      <c r="I367">
        <v>-0.74511000071351896</v>
      </c>
      <c r="J367">
        <f>(Table2[[#This Row],[1M Return vs Nifty]]-AVERAGE(Table2[1M Return vs Nifty]))/_xlfn.STDEV.P(Table2[1M Return vs Nifty])</f>
        <v>0.37820305108191854</v>
      </c>
      <c r="K367">
        <v>-30.730760836632001</v>
      </c>
      <c r="L367">
        <f>(Table2[[#This Row],[6M Return vs Nifty]]-AVERAGE(Table2[6M Return vs Nifty]))/_xlfn.STDEV.P(Table2[6M Return vs Nifty])</f>
        <v>-1.0593595748883167</v>
      </c>
      <c r="M367">
        <v>-0.65061812367571403</v>
      </c>
      <c r="N367">
        <f>(Table2[[#This Row],[1W Return vs Nifty]]-AVERAGE(Table2[1W Return vs Nifty]))/_xlfn.STDEV.P(Table2[1W Return vs Nifty])</f>
        <v>0.49124424301035252</v>
      </c>
      <c r="O367">
        <v>81.37</v>
      </c>
      <c r="P367">
        <v>86.232698537319607</v>
      </c>
      <c r="Q367">
        <v>87.838734683461297</v>
      </c>
      <c r="R367">
        <v>41.227136784607097</v>
      </c>
      <c r="S367" s="1">
        <f>(Table2[[#This Row],[Close Price]]-Table2[[#This Row],[20D EMA]])/Table2[[#This Row],[20D EMA]]</f>
        <v>-2.4456187784195761E-2</v>
      </c>
      <c r="T367" s="1">
        <f>(Table2[[#This Row],[Close Price]]-Table2[[#This Row],[50D EMA]])/Table2[[#This Row],[50D EMA]]</f>
        <v>-7.9467518163703468E-2</v>
      </c>
      <c r="U367" s="1">
        <f>(Table2[[#This Row],[Close Price]]-Table2[[#This Row],[200D EMA]])/Table2[[#This Row],[200D EMA]]</f>
        <v>-9.6298457781108654E-2</v>
      </c>
      <c r="V367">
        <v>0.78359150905131603</v>
      </c>
      <c r="W367">
        <v>78.86</v>
      </c>
      <c r="X367">
        <v>80.540000000000006</v>
      </c>
      <c r="Y367">
        <v>76.41</v>
      </c>
      <c r="Z367">
        <v>80.540000000000006</v>
      </c>
      <c r="AA367">
        <v>76.41</v>
      </c>
      <c r="AB367">
        <v>85.59</v>
      </c>
      <c r="AC367" s="1">
        <f>(Table2[[#This Row],[Close Price]]/Table2[[#This Row],[Day Low]])-1</f>
        <v>6.5939639868120015E-3</v>
      </c>
      <c r="AD367" s="1">
        <f>(Table2[[#This Row],[Day High]]/Table2[[#This Row],[Close Price]])-1</f>
        <v>1.4613252708491009E-2</v>
      </c>
      <c r="AE367" s="1">
        <f>(Table2[[#This Row],[Close Price]]/Table2[[#This Row],[Current Week Low]])-1</f>
        <v>3.8869257950530089E-2</v>
      </c>
      <c r="AF367" s="1">
        <f>(Table2[[#This Row],[Current Week High]]/Table2[[#This Row],[Close Price]])-1</f>
        <v>1.4613252708491009E-2</v>
      </c>
      <c r="AG367" s="1">
        <f>(Table2[[#This Row],[Close Price]]/Table2[[#This Row],[Current Month Low]])-1</f>
        <v>3.8869257950530089E-2</v>
      </c>
      <c r="AH367" s="1">
        <f>(Table2[[#This Row],[Current Month High]]/Table2[[#This Row],[Close Price]])-1</f>
        <v>7.8231292517007001E-2</v>
      </c>
      <c r="AI367">
        <v>49.155958679768197</v>
      </c>
      <c r="AJ367">
        <v>47.958993476234802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-0.05</v>
      </c>
      <c r="AM367" t="s">
        <v>3169</v>
      </c>
      <c r="AN367">
        <v>-4.97</v>
      </c>
      <c r="AO367" t="s">
        <v>3169</v>
      </c>
      <c r="AP367">
        <v>0.111362666824028</v>
      </c>
      <c r="AQ367">
        <f>(Table2[[#This Row],[Sharpe Ratio]]-AVERAGE(Table2[Sharpe Ratio]))/_xlfn.STDEV.P(Table2[Sharpe Ratio])</f>
        <v>0.62305333746033231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233</v>
      </c>
      <c r="AT367">
        <f>_xlfn.RANK.AVG(Table2[[#This Row],[6M Return vs Nifty Z-Score]],Table2[6M Return vs Nifty Z-Score])</f>
        <v>679</v>
      </c>
      <c r="AU367">
        <f>_xlfn.RANK.AVG(Table2[[#This Row],[Sharpe Ratio Z-Score]],Table2[Sharpe Ratio Z-Score])</f>
        <v>194</v>
      </c>
      <c r="AV367">
        <f>(Table2[[#This Row],[Rank 1Y]]+Table2[[#This Row],[Rank 6M]]+Table2[[#This Row],[Rank Sharpe]])/3</f>
        <v>368.66666666666669</v>
      </c>
    </row>
    <row r="368" spans="1:48" hidden="1" x14ac:dyDescent="0.3">
      <c r="A368" t="s">
        <v>61</v>
      </c>
      <c r="B368" t="s">
        <v>62</v>
      </c>
      <c r="C368" t="s">
        <v>3123</v>
      </c>
      <c r="D368" t="s">
        <v>24</v>
      </c>
      <c r="E368">
        <v>353498.17968864</v>
      </c>
      <c r="F368">
        <v>1142.4000000000001</v>
      </c>
      <c r="G368">
        <v>-6.2139976326843902</v>
      </c>
      <c r="H368">
        <f>(Table2[[#This Row],[1Y Return vs Nifty]]-AVERAGE(Table2[1Y Return vs Nifty]))/_xlfn.STDEV.P(Table2[1Y Return vs Nifty])</f>
        <v>-0.38803667609373987</v>
      </c>
      <c r="I368">
        <v>-1.83608887696016</v>
      </c>
      <c r="J368">
        <f>(Table2[[#This Row],[1M Return vs Nifty]]-AVERAGE(Table2[1M Return vs Nifty]))/_xlfn.STDEV.P(Table2[1M Return vs Nifty])</f>
        <v>0.27039235854704191</v>
      </c>
      <c r="K368">
        <v>-4.3381074977559102</v>
      </c>
      <c r="L368">
        <f>(Table2[[#This Row],[6M Return vs Nifty]]-AVERAGE(Table2[6M Return vs Nifty]))/_xlfn.STDEV.P(Table2[6M Return vs Nifty])</f>
        <v>-0.17805345750402429</v>
      </c>
      <c r="M368">
        <v>-0.95554457398020198</v>
      </c>
      <c r="N368">
        <f>(Table2[[#This Row],[1W Return vs Nifty]]-AVERAGE(Table2[1W Return vs Nifty]))/_xlfn.STDEV.P(Table2[1W Return vs Nifty])</f>
        <v>0.41741553732141096</v>
      </c>
      <c r="O368">
        <v>1154.76</v>
      </c>
      <c r="P368">
        <v>1170.9877334037101</v>
      </c>
      <c r="Q368">
        <v>1149.6929122562501</v>
      </c>
      <c r="R368">
        <v>44.555844056636303</v>
      </c>
      <c r="S368" s="1">
        <f>(Table2[[#This Row],[Close Price]]-Table2[[#This Row],[20D EMA]])/Table2[[#This Row],[20D EMA]]</f>
        <v>-1.0703522809934446E-2</v>
      </c>
      <c r="T368" s="1">
        <f>(Table2[[#This Row],[Close Price]]-Table2[[#This Row],[50D EMA]])/Table2[[#This Row],[50D EMA]]</f>
        <v>-2.4413350019144971E-2</v>
      </c>
      <c r="U368" s="1">
        <f>(Table2[[#This Row],[Close Price]]-Table2[[#This Row],[200D EMA]])/Table2[[#This Row],[200D EMA]]</f>
        <v>-6.3433567159580208E-3</v>
      </c>
      <c r="V368">
        <v>1.11344225665248</v>
      </c>
      <c r="W368">
        <v>1127.55</v>
      </c>
      <c r="X368">
        <v>1147.9000000000001</v>
      </c>
      <c r="Y368">
        <v>1115.75</v>
      </c>
      <c r="Z368">
        <v>1152</v>
      </c>
      <c r="AA368">
        <v>1115.75</v>
      </c>
      <c r="AB368">
        <v>1187</v>
      </c>
      <c r="AC368" s="1">
        <f>(Table2[[#This Row],[Close Price]]/Table2[[#This Row],[Day Low]])-1</f>
        <v>1.317014766529212E-2</v>
      </c>
      <c r="AD368" s="1">
        <f>(Table2[[#This Row],[Day High]]/Table2[[#This Row],[Close Price]])-1</f>
        <v>4.8144257703082172E-3</v>
      </c>
      <c r="AE368" s="1">
        <f>(Table2[[#This Row],[Close Price]]/Table2[[#This Row],[Current Week Low]])-1</f>
        <v>2.3885278960340761E-2</v>
      </c>
      <c r="AF368" s="1">
        <f>(Table2[[#This Row],[Current Week High]]/Table2[[#This Row],[Close Price]])-1</f>
        <v>8.4033613445377853E-3</v>
      </c>
      <c r="AG368" s="1">
        <f>(Table2[[#This Row],[Close Price]]/Table2[[#This Row],[Current Month Low]])-1</f>
        <v>2.3885278960340761E-2</v>
      </c>
      <c r="AH368" s="1">
        <f>(Table2[[#This Row],[Current Month High]]/Table2[[#This Row],[Close Price]])-1</f>
        <v>3.9040616246498461E-2</v>
      </c>
      <c r="AI368">
        <v>17.266281512605001</v>
      </c>
      <c r="AJ368">
        <v>15.627530364372401</v>
      </c>
      <c r="AK368" t="str">
        <f>IF(AND(Table2[[#This Row],[20D EMA]]&gt;Table2[[#This Row],[50D EMA]],Table2[[#This Row],[50D EMA]]&gt;Table2[[#This Row],[200D EMA]]),"Uptrend","Downtrend/NoTrend")</f>
        <v>Downtrend/NoTrend</v>
      </c>
      <c r="AL368">
        <v>-0.03</v>
      </c>
      <c r="AM368" t="s">
        <v>3169</v>
      </c>
      <c r="AN368">
        <v>0.28000000000000003</v>
      </c>
      <c r="AO368" t="s">
        <v>3170</v>
      </c>
      <c r="AP368">
        <v>6.908926979011E-2</v>
      </c>
      <c r="AQ368">
        <f>(Table2[[#This Row],[Sharpe Ratio]]-AVERAGE(Table2[Sharpe Ratio]))/_xlfn.STDEV.P(Table2[Sharpe Ratio])</f>
        <v>0.12940369255440062</v>
      </c>
      <c r="AR3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8">
        <f>_xlfn.RANK.AVG(Table2[[#This Row],[1Y Return vs Nifty Z-Score]],Table2[1Y Return vs Nifty Z-Score])</f>
        <v>438</v>
      </c>
      <c r="AT368">
        <f>_xlfn.RANK.AVG(Table2[[#This Row],[6M Return vs Nifty Z-Score]],Table2[6M Return vs Nifty Z-Score])</f>
        <v>362</v>
      </c>
      <c r="AU368">
        <f>_xlfn.RANK.AVG(Table2[[#This Row],[Sharpe Ratio Z-Score]],Table2[Sharpe Ratio Z-Score])</f>
        <v>314</v>
      </c>
      <c r="AV368">
        <f>(Table2[[#This Row],[Rank 1Y]]+Table2[[#This Row],[Rank 6M]]+Table2[[#This Row],[Rank Sharpe]])/3</f>
        <v>371.33333333333331</v>
      </c>
    </row>
    <row r="369" spans="1:48" hidden="1" x14ac:dyDescent="0.3">
      <c r="A369" t="s">
        <v>103</v>
      </c>
      <c r="B369" t="s">
        <v>104</v>
      </c>
      <c r="C369" t="s">
        <v>3133</v>
      </c>
      <c r="D369" t="s">
        <v>105</v>
      </c>
      <c r="E369">
        <v>238431.99515366001</v>
      </c>
      <c r="F369">
        <v>944.15</v>
      </c>
      <c r="G369">
        <v>2.1927403461296402</v>
      </c>
      <c r="H369">
        <f>(Table2[[#This Row],[1Y Return vs Nifty]]-AVERAGE(Table2[1Y Return vs Nifty]))/_xlfn.STDEV.P(Table2[1Y Return vs Nifty])</f>
        <v>-0.21989198850566122</v>
      </c>
      <c r="I369">
        <v>-1.59027856639343</v>
      </c>
      <c r="J369">
        <f>(Table2[[#This Row],[1M Return vs Nifty]]-AVERAGE(Table2[1M Return vs Nifty]))/_xlfn.STDEV.P(Table2[1M Return vs Nifty])</f>
        <v>0.29468336948355528</v>
      </c>
      <c r="K369">
        <v>-2.6989365509243499</v>
      </c>
      <c r="L369">
        <f>(Table2[[#This Row],[6M Return vs Nifty]]-AVERAGE(Table2[6M Return vs Nifty]))/_xlfn.STDEV.P(Table2[6M Return vs Nifty])</f>
        <v>-0.1233180974652759</v>
      </c>
      <c r="M369">
        <v>-0.82854143251943602</v>
      </c>
      <c r="N369">
        <f>(Table2[[#This Row],[1W Return vs Nifty]]-AVERAGE(Table2[1W Return vs Nifty]))/_xlfn.STDEV.P(Table2[1W Return vs Nifty])</f>
        <v>0.44816550192144777</v>
      </c>
      <c r="O369">
        <v>965.83</v>
      </c>
      <c r="P369">
        <v>966.14365590789203</v>
      </c>
      <c r="Q369">
        <v>912.66911766777503</v>
      </c>
      <c r="R369">
        <v>58.073752663106099</v>
      </c>
      <c r="S369" s="1">
        <f>(Table2[[#This Row],[Close Price]]-Table2[[#This Row],[20D EMA]])/Table2[[#This Row],[20D EMA]]</f>
        <v>-2.2447014484950834E-2</v>
      </c>
      <c r="T369" s="1">
        <f>(Table2[[#This Row],[Close Price]]-Table2[[#This Row],[50D EMA]])/Table2[[#This Row],[50D EMA]]</f>
        <v>-2.2764374400641749E-2</v>
      </c>
      <c r="U369" s="1">
        <f>(Table2[[#This Row],[Close Price]]-Table2[[#This Row],[200D EMA]])/Table2[[#This Row],[200D EMA]]</f>
        <v>3.4493204298038337E-2</v>
      </c>
      <c r="V369">
        <v>0.71184226913243098</v>
      </c>
      <c r="W369">
        <v>939.05</v>
      </c>
      <c r="X369">
        <v>981.3</v>
      </c>
      <c r="Y369">
        <v>934.9</v>
      </c>
      <c r="Z369">
        <v>981.3</v>
      </c>
      <c r="AA369">
        <v>928.05</v>
      </c>
      <c r="AB369">
        <v>1018.95</v>
      </c>
      <c r="AC369" s="1">
        <f>(Table2[[#This Row],[Close Price]]/Table2[[#This Row],[Day Low]])-1</f>
        <v>5.4310207124221854E-3</v>
      </c>
      <c r="AD369" s="1">
        <f>(Table2[[#This Row],[Day High]]/Table2[[#This Row],[Close Price]])-1</f>
        <v>3.9347561298522349E-2</v>
      </c>
      <c r="AE369" s="1">
        <f>(Table2[[#This Row],[Close Price]]/Table2[[#This Row],[Current Week Low]])-1</f>
        <v>9.8941063215316483E-3</v>
      </c>
      <c r="AF369" s="1">
        <f>(Table2[[#This Row],[Current Week High]]/Table2[[#This Row],[Close Price]])-1</f>
        <v>3.9347561298522349E-2</v>
      </c>
      <c r="AG369" s="1">
        <f>(Table2[[#This Row],[Close Price]]/Table2[[#This Row],[Current Month Low]])-1</f>
        <v>1.73482032218093E-2</v>
      </c>
      <c r="AH369" s="1">
        <f>(Table2[[#This Row],[Current Month High]]/Table2[[#This Row],[Close Price]])-1</f>
        <v>7.9224699465127335E-2</v>
      </c>
      <c r="AI369">
        <v>12.5880421543187</v>
      </c>
      <c r="AJ369">
        <v>23.944863800459402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0.1</v>
      </c>
      <c r="AM369" t="s">
        <v>3170</v>
      </c>
      <c r="AN369">
        <v>2.35</v>
      </c>
      <c r="AO369" t="s">
        <v>3170</v>
      </c>
      <c r="AP369">
        <v>4.5719934740671E-2</v>
      </c>
      <c r="AQ369">
        <f>(Table2[[#This Row],[Sharpe Ratio]]-AVERAGE(Table2[Sharpe Ratio]))/_xlfn.STDEV.P(Table2[Sharpe Ratio])</f>
        <v>-0.14349285133080456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9">
        <f>_xlfn.RANK.AVG(Table2[[#This Row],[1Y Return vs Nifty Z-Score]],Table2[1Y Return vs Nifty Z-Score])</f>
        <v>381</v>
      </c>
      <c r="AT369">
        <f>_xlfn.RANK.AVG(Table2[[#This Row],[6M Return vs Nifty Z-Score]],Table2[6M Return vs Nifty Z-Score])</f>
        <v>341</v>
      </c>
      <c r="AU369">
        <f>_xlfn.RANK.AVG(Table2[[#This Row],[Sharpe Ratio Z-Score]],Table2[Sharpe Ratio Z-Score])</f>
        <v>392</v>
      </c>
      <c r="AV369">
        <f>(Table2[[#This Row],[Rank 1Y]]+Table2[[#This Row],[Rank 6M]]+Table2[[#This Row],[Rank Sharpe]])/3</f>
        <v>371.33333333333331</v>
      </c>
    </row>
    <row r="370" spans="1:48" hidden="1" x14ac:dyDescent="0.3">
      <c r="A370" t="s">
        <v>94</v>
      </c>
      <c r="B370" t="s">
        <v>95</v>
      </c>
      <c r="C370" t="s">
        <v>3121</v>
      </c>
      <c r="D370" t="s">
        <v>96</v>
      </c>
      <c r="E370">
        <v>255167.76637943499</v>
      </c>
      <c r="F370">
        <v>414.05</v>
      </c>
      <c r="G370">
        <v>3.9860674224271699</v>
      </c>
      <c r="H370">
        <f>(Table2[[#This Row],[1Y Return vs Nifty]]-AVERAGE(Table2[1Y Return vs Nifty]))/_xlfn.STDEV.P(Table2[1Y Return vs Nifty])</f>
        <v>-0.18402332913419003</v>
      </c>
      <c r="I370">
        <v>-13.859526014801601</v>
      </c>
      <c r="J370">
        <f>(Table2[[#This Row],[1M Return vs Nifty]]-AVERAGE(Table2[1M Return vs Nifty]))/_xlfn.STDEV.P(Table2[1M Return vs Nifty])</f>
        <v>-0.91776546256478786</v>
      </c>
      <c r="K370">
        <v>-23.265190584001498</v>
      </c>
      <c r="L370">
        <f>(Table2[[#This Row],[6M Return vs Nifty]]-AVERAGE(Table2[6M Return vs Nifty]))/_xlfn.STDEV.P(Table2[6M Return vs Nifty])</f>
        <v>-0.81006850707006151</v>
      </c>
      <c r="M370">
        <v>-3.2269875733079401</v>
      </c>
      <c r="N370">
        <f>(Table2[[#This Row],[1W Return vs Nifty]]-AVERAGE(Table2[1W Return vs Nifty]))/_xlfn.STDEV.P(Table2[1W Return vs Nifty])</f>
        <v>-0.13254559763135448</v>
      </c>
      <c r="O370">
        <v>432.07</v>
      </c>
      <c r="P370">
        <v>458.95948954425103</v>
      </c>
      <c r="Q370">
        <v>452.79142848023997</v>
      </c>
      <c r="R370">
        <v>36.417830536013497</v>
      </c>
      <c r="S370" s="1">
        <f>(Table2[[#This Row],[Close Price]]-Table2[[#This Row],[20D EMA]])/Table2[[#This Row],[20D EMA]]</f>
        <v>-4.1706205013076543E-2</v>
      </c>
      <c r="T370" s="1">
        <f>(Table2[[#This Row],[Close Price]]-Table2[[#This Row],[50D EMA]])/Table2[[#This Row],[50D EMA]]</f>
        <v>-9.785066126172999E-2</v>
      </c>
      <c r="U370" s="1">
        <f>(Table2[[#This Row],[Close Price]]-Table2[[#This Row],[200D EMA]])/Table2[[#This Row],[200D EMA]]</f>
        <v>-8.5561311551927172E-2</v>
      </c>
      <c r="V370">
        <v>0.96343935483348397</v>
      </c>
      <c r="W370">
        <v>406.4</v>
      </c>
      <c r="X370">
        <v>415.75</v>
      </c>
      <c r="Y370">
        <v>404.15</v>
      </c>
      <c r="Z370">
        <v>422</v>
      </c>
      <c r="AA370">
        <v>402.6</v>
      </c>
      <c r="AB370">
        <v>459.55</v>
      </c>
      <c r="AC370" s="1">
        <f>(Table2[[#This Row],[Close Price]]/Table2[[#This Row],[Day Low]])-1</f>
        <v>1.8823818897637956E-2</v>
      </c>
      <c r="AD370" s="1">
        <f>(Table2[[#This Row],[Day High]]/Table2[[#This Row],[Close Price]])-1</f>
        <v>4.105784325564521E-3</v>
      </c>
      <c r="AE370" s="1">
        <f>(Table2[[#This Row],[Close Price]]/Table2[[#This Row],[Current Week Low]])-1</f>
        <v>2.4495855499195862E-2</v>
      </c>
      <c r="AF370" s="1">
        <f>(Table2[[#This Row],[Current Week High]]/Table2[[#This Row],[Close Price]])-1</f>
        <v>1.9200579640139992E-2</v>
      </c>
      <c r="AG370" s="1">
        <f>(Table2[[#This Row],[Close Price]]/Table2[[#This Row],[Current Month Low]])-1</f>
        <v>2.8440139095876837E-2</v>
      </c>
      <c r="AH370" s="1">
        <f>(Table2[[#This Row],[Current Month High]]/Table2[[#This Row],[Close Price]])-1</f>
        <v>0.10989010989010994</v>
      </c>
      <c r="AI370">
        <v>31.2764158918005</v>
      </c>
      <c r="AJ370">
        <v>25.469696969696901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-0.17</v>
      </c>
      <c r="AM370" t="s">
        <v>3169</v>
      </c>
      <c r="AN370">
        <v>-6.6</v>
      </c>
      <c r="AO370" t="s">
        <v>3169</v>
      </c>
      <c r="AP370">
        <v>0.12521513464494499</v>
      </c>
      <c r="AQ370">
        <f>(Table2[[#This Row],[Sharpe Ratio]]-AVERAGE(Table2[Sharpe Ratio]))/_xlfn.STDEV.P(Table2[Sharpe Ratio])</f>
        <v>0.78481620254022744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364</v>
      </c>
      <c r="AT370">
        <f>_xlfn.RANK.AVG(Table2[[#This Row],[6M Return vs Nifty Z-Score]],Table2[6M Return vs Nifty Z-Score])</f>
        <v>603</v>
      </c>
      <c r="AU370">
        <f>_xlfn.RANK.AVG(Table2[[#This Row],[Sharpe Ratio Z-Score]],Table2[Sharpe Ratio Z-Score])</f>
        <v>151</v>
      </c>
      <c r="AV370">
        <f>(Table2[[#This Row],[Rank 1Y]]+Table2[[#This Row],[Rank 6M]]+Table2[[#This Row],[Rank Sharpe]])/3</f>
        <v>372.66666666666669</v>
      </c>
    </row>
    <row r="371" spans="1:48" hidden="1" x14ac:dyDescent="0.3">
      <c r="A371" t="s">
        <v>475</v>
      </c>
      <c r="B371" t="s">
        <v>476</v>
      </c>
      <c r="C371" t="s">
        <v>3123</v>
      </c>
      <c r="D371" t="s">
        <v>54</v>
      </c>
      <c r="E371">
        <v>46197.656043125004</v>
      </c>
      <c r="F371">
        <v>4192.55</v>
      </c>
      <c r="G371">
        <v>10.3272989744114</v>
      </c>
      <c r="H371">
        <f>(Table2[[#This Row],[1Y Return vs Nifty]]-AVERAGE(Table2[1Y Return vs Nifty]))/_xlfn.STDEV.P(Table2[1Y Return vs Nifty])</f>
        <v>-5.7191209360846713E-2</v>
      </c>
      <c r="I371">
        <v>-16.426823173180502</v>
      </c>
      <c r="J371">
        <f>(Table2[[#This Row],[1M Return vs Nifty]]-AVERAGE(Table2[1M Return vs Nifty]))/_xlfn.STDEV.P(Table2[1M Return vs Nifty])</f>
        <v>-1.1714661442314025</v>
      </c>
      <c r="K371">
        <v>-12.654754796836301</v>
      </c>
      <c r="L371">
        <f>(Table2[[#This Row],[6M Return vs Nifty]]-AVERAGE(Table2[6M Return vs Nifty]))/_xlfn.STDEV.P(Table2[6M Return vs Nifty])</f>
        <v>-0.45576377509497334</v>
      </c>
      <c r="M371">
        <v>-2.77159869651075</v>
      </c>
      <c r="N371">
        <f>(Table2[[#This Row],[1W Return vs Nifty]]-AVERAGE(Table2[1W Return vs Nifty]))/_xlfn.STDEV.P(Table2[1W Return vs Nifty])</f>
        <v>-2.2286971902084417E-2</v>
      </c>
      <c r="O371">
        <v>4479.17</v>
      </c>
      <c r="P371">
        <v>4667.0328425304497</v>
      </c>
      <c r="Q371">
        <v>4385.7743071016403</v>
      </c>
      <c r="R371">
        <v>32.192444706331798</v>
      </c>
      <c r="S371" s="1">
        <f>(Table2[[#This Row],[Close Price]]-Table2[[#This Row],[20D EMA]])/Table2[[#This Row],[20D EMA]]</f>
        <v>-6.3989533775230659E-2</v>
      </c>
      <c r="T371" s="1">
        <f>(Table2[[#This Row],[Close Price]]-Table2[[#This Row],[50D EMA]])/Table2[[#This Row],[50D EMA]]</f>
        <v>-0.10166691740553221</v>
      </c>
      <c r="U371" s="1">
        <f>(Table2[[#This Row],[Close Price]]-Table2[[#This Row],[200D EMA]])/Table2[[#This Row],[200D EMA]]</f>
        <v>-4.4057056649897078E-2</v>
      </c>
      <c r="V371">
        <v>0.69445267818858802</v>
      </c>
      <c r="W371">
        <v>4095.2</v>
      </c>
      <c r="X371">
        <v>4232.25</v>
      </c>
      <c r="Y371">
        <v>4027.3</v>
      </c>
      <c r="Z371">
        <v>4239.55</v>
      </c>
      <c r="AA371">
        <v>4027.3</v>
      </c>
      <c r="AB371">
        <v>5025</v>
      </c>
      <c r="AC371" s="1">
        <f>(Table2[[#This Row],[Close Price]]/Table2[[#This Row],[Day Low]])-1</f>
        <v>2.3771732760304864E-2</v>
      </c>
      <c r="AD371" s="1">
        <f>(Table2[[#This Row],[Day High]]/Table2[[#This Row],[Close Price]])-1</f>
        <v>9.4691774695589981E-3</v>
      </c>
      <c r="AE371" s="1">
        <f>(Table2[[#This Row],[Close Price]]/Table2[[#This Row],[Current Week Low]])-1</f>
        <v>4.1032453504829647E-2</v>
      </c>
      <c r="AF371" s="1">
        <f>(Table2[[#This Row],[Current Week High]]/Table2[[#This Row],[Close Price]])-1</f>
        <v>1.1210361236001942E-2</v>
      </c>
      <c r="AG371" s="1">
        <f>(Table2[[#This Row],[Close Price]]/Table2[[#This Row],[Current Month Low]])-1</f>
        <v>4.1032453504829647E-2</v>
      </c>
      <c r="AH371" s="1">
        <f>(Table2[[#This Row],[Current Month High]]/Table2[[#This Row],[Close Price]])-1</f>
        <v>0.1985545789555283</v>
      </c>
      <c r="AI371">
        <v>32.040166485790202</v>
      </c>
      <c r="AJ371">
        <v>35.001851523884604</v>
      </c>
      <c r="AK371" t="str">
        <f>IF(AND(Table2[[#This Row],[20D EMA]]&gt;Table2[[#This Row],[50D EMA]],Table2[[#This Row],[50D EMA]]&gt;Table2[[#This Row],[200D EMA]]),"Uptrend","Downtrend/NoTrend")</f>
        <v>Downtrend/NoTrend</v>
      </c>
      <c r="AL371">
        <v>-0.13</v>
      </c>
      <c r="AM371" t="s">
        <v>3169</v>
      </c>
      <c r="AN371">
        <v>-15.68</v>
      </c>
      <c r="AO371" t="s">
        <v>3169</v>
      </c>
      <c r="AP371">
        <v>6.4952875575666993E-2</v>
      </c>
      <c r="AQ371">
        <f>(Table2[[#This Row],[Sharpe Ratio]]-AVERAGE(Table2[Sharpe Ratio]))/_xlfn.STDEV.P(Table2[Sharpe Ratio])</f>
        <v>8.1100748423546851E-2</v>
      </c>
      <c r="AR3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1">
        <f>_xlfn.RANK.AVG(Table2[[#This Row],[1Y Return vs Nifty Z-Score]],Table2[1Y Return vs Nifty Z-Score])</f>
        <v>315</v>
      </c>
      <c r="AT371">
        <f>_xlfn.RANK.AVG(Table2[[#This Row],[6M Return vs Nifty Z-Score]],Table2[6M Return vs Nifty Z-Score])</f>
        <v>478</v>
      </c>
      <c r="AU371">
        <f>_xlfn.RANK.AVG(Table2[[#This Row],[Sharpe Ratio Z-Score]],Table2[Sharpe Ratio Z-Score])</f>
        <v>328</v>
      </c>
      <c r="AV371">
        <f>(Table2[[#This Row],[Rank 1Y]]+Table2[[#This Row],[Rank 6M]]+Table2[[#This Row],[Rank Sharpe]])/3</f>
        <v>373.66666666666669</v>
      </c>
    </row>
    <row r="372" spans="1:48" hidden="1" x14ac:dyDescent="0.3">
      <c r="A372" t="s">
        <v>212</v>
      </c>
      <c r="B372" t="s">
        <v>213</v>
      </c>
      <c r="C372" t="s">
        <v>3123</v>
      </c>
      <c r="D372" t="s">
        <v>34</v>
      </c>
      <c r="E372">
        <v>114722.559701176</v>
      </c>
      <c r="F372">
        <v>99.82</v>
      </c>
      <c r="G372">
        <v>10.0685462734287</v>
      </c>
      <c r="H372">
        <f>(Table2[[#This Row],[1Y Return vs Nifty]]-AVERAGE(Table2[1Y Return vs Nifty]))/_xlfn.STDEV.P(Table2[1Y Return vs Nifty])</f>
        <v>-6.2366568956798527E-2</v>
      </c>
      <c r="I372">
        <v>-4.1105834261005896</v>
      </c>
      <c r="J372">
        <f>(Table2[[#This Row],[1M Return vs Nifty]]-AVERAGE(Table2[1M Return vs Nifty]))/_xlfn.STDEV.P(Table2[1M Return vs Nifty])</f>
        <v>4.5626473662763539E-2</v>
      </c>
      <c r="K372">
        <v>-26.477943822117901</v>
      </c>
      <c r="L372">
        <f>(Table2[[#This Row],[6M Return vs Nifty]]-AVERAGE(Table2[6M Return vs Nifty]))/_xlfn.STDEV.P(Table2[6M Return vs Nifty])</f>
        <v>-0.91734908420807626</v>
      </c>
      <c r="M372">
        <v>-5.5098603360010801</v>
      </c>
      <c r="N372">
        <f>(Table2[[#This Row],[1W Return vs Nifty]]-AVERAGE(Table2[1W Return vs Nifty]))/_xlfn.STDEV.P(Table2[1W Return vs Nifty])</f>
        <v>-0.68527410364935837</v>
      </c>
      <c r="O372">
        <v>101.55</v>
      </c>
      <c r="P372">
        <v>104.500492863551</v>
      </c>
      <c r="Q372">
        <v>108.232578096964</v>
      </c>
      <c r="R372">
        <v>45.2964819419104</v>
      </c>
      <c r="S372" s="1">
        <f>(Table2[[#This Row],[Close Price]]-Table2[[#This Row],[20D EMA]])/Table2[[#This Row],[20D EMA]]</f>
        <v>-1.7035942885278228E-2</v>
      </c>
      <c r="T372" s="1">
        <f>(Table2[[#This Row],[Close Price]]-Table2[[#This Row],[50D EMA]])/Table2[[#This Row],[50D EMA]]</f>
        <v>-4.4789194149184065E-2</v>
      </c>
      <c r="U372" s="1">
        <f>(Table2[[#This Row],[Close Price]]-Table2[[#This Row],[200D EMA]])/Table2[[#This Row],[200D EMA]]</f>
        <v>-7.7726856782689813E-2</v>
      </c>
      <c r="V372">
        <v>0.90671983143332802</v>
      </c>
      <c r="W372">
        <v>97.05</v>
      </c>
      <c r="X372">
        <v>100.25</v>
      </c>
      <c r="Y372">
        <v>94.81</v>
      </c>
      <c r="Z372">
        <v>103.72</v>
      </c>
      <c r="AA372">
        <v>94.81</v>
      </c>
      <c r="AB372">
        <v>107.9</v>
      </c>
      <c r="AC372" s="1">
        <f>(Table2[[#This Row],[Close Price]]/Table2[[#This Row],[Day Low]])-1</f>
        <v>2.8541988665636175E-2</v>
      </c>
      <c r="AD372" s="1">
        <f>(Table2[[#This Row],[Day High]]/Table2[[#This Row],[Close Price]])-1</f>
        <v>4.3077539571227952E-3</v>
      </c>
      <c r="AE372" s="1">
        <f>(Table2[[#This Row],[Close Price]]/Table2[[#This Row],[Current Week Low]])-1</f>
        <v>5.2842527159582264E-2</v>
      </c>
      <c r="AF372" s="1">
        <f>(Table2[[#This Row],[Current Week High]]/Table2[[#This Row],[Close Price]])-1</f>
        <v>3.9070326587858251E-2</v>
      </c>
      <c r="AG372" s="1">
        <f>(Table2[[#This Row],[Close Price]]/Table2[[#This Row],[Current Month Low]])-1</f>
        <v>5.2842527159582264E-2</v>
      </c>
      <c r="AH372" s="1">
        <f>(Table2[[#This Row],[Current Month High]]/Table2[[#This Row],[Close Price]])-1</f>
        <v>8.0945702264075381E-2</v>
      </c>
      <c r="AI372">
        <v>43.1576838308956</v>
      </c>
      <c r="AJ372">
        <v>32.037037037037003</v>
      </c>
      <c r="AK372" t="str">
        <f>IF(AND(Table2[[#This Row],[20D EMA]]&gt;Table2[[#This Row],[50D EMA]],Table2[[#This Row],[50D EMA]]&gt;Table2[[#This Row],[200D EMA]]),"Uptrend","Downtrend/NoTrend")</f>
        <v>Downtrend/NoTrend</v>
      </c>
      <c r="AL372">
        <v>-0.13</v>
      </c>
      <c r="AM372" t="s">
        <v>3169</v>
      </c>
      <c r="AN372">
        <v>-3.7</v>
      </c>
      <c r="AO372" t="s">
        <v>3169</v>
      </c>
      <c r="AP372">
        <v>0.117827288218566</v>
      </c>
      <c r="AQ372">
        <f>(Table2[[#This Row],[Sharpe Ratio]]-AVERAGE(Table2[Sharpe Ratio]))/_xlfn.STDEV.P(Table2[Sharpe Ratio])</f>
        <v>0.69854426744886555</v>
      </c>
      <c r="AR3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2">
        <f>_xlfn.RANK.AVG(Table2[[#This Row],[1Y Return vs Nifty Z-Score]],Table2[1Y Return vs Nifty Z-Score])</f>
        <v>316</v>
      </c>
      <c r="AT372">
        <f>_xlfn.RANK.AVG(Table2[[#This Row],[6M Return vs Nifty Z-Score]],Table2[6M Return vs Nifty Z-Score])</f>
        <v>639</v>
      </c>
      <c r="AU372">
        <f>_xlfn.RANK.AVG(Table2[[#This Row],[Sharpe Ratio Z-Score]],Table2[Sharpe Ratio Z-Score])</f>
        <v>167</v>
      </c>
      <c r="AV372">
        <f>(Table2[[#This Row],[Rank 1Y]]+Table2[[#This Row],[Rank 6M]]+Table2[[#This Row],[Rank Sharpe]])/3</f>
        <v>374</v>
      </c>
    </row>
    <row r="373" spans="1:48" hidden="1" x14ac:dyDescent="0.3">
      <c r="A373" t="s">
        <v>1566</v>
      </c>
      <c r="B373" t="s">
        <v>1567</v>
      </c>
      <c r="C373" t="s">
        <v>3126</v>
      </c>
      <c r="D373" t="s">
        <v>48</v>
      </c>
      <c r="E373">
        <v>6062.6897494559998</v>
      </c>
      <c r="F373">
        <v>35.68</v>
      </c>
      <c r="G373">
        <v>0.59425223198946098</v>
      </c>
      <c r="H373">
        <f>(Table2[[#This Row],[1Y Return vs Nifty]]-AVERAGE(Table2[1Y Return vs Nifty]))/_xlfn.STDEV.P(Table2[1Y Return vs Nifty])</f>
        <v>-0.25186363853718452</v>
      </c>
      <c r="I373">
        <v>-8.3802217947061308</v>
      </c>
      <c r="J373">
        <f>(Table2[[#This Row],[1M Return vs Nifty]]-AVERAGE(Table2[1M Return vs Nifty]))/_xlfn.STDEV.P(Table2[1M Return vs Nifty])</f>
        <v>-0.37629981603450846</v>
      </c>
      <c r="K373">
        <v>-18.3436102317091</v>
      </c>
      <c r="L373">
        <f>(Table2[[#This Row],[6M Return vs Nifty]]-AVERAGE(Table2[6M Return vs Nifty]))/_xlfn.STDEV.P(Table2[6M Return vs Nifty])</f>
        <v>-0.64572660419345074</v>
      </c>
      <c r="M373">
        <v>-2.1213056209991699</v>
      </c>
      <c r="N373">
        <f>(Table2[[#This Row],[1W Return vs Nifty]]-AVERAGE(Table2[1W Return vs Nifty]))/_xlfn.STDEV.P(Table2[1W Return vs Nifty])</f>
        <v>0.13516180315681858</v>
      </c>
      <c r="O373">
        <v>37.86</v>
      </c>
      <c r="P373">
        <v>40.486316788782197</v>
      </c>
      <c r="Q373">
        <v>40.155938789601599</v>
      </c>
      <c r="R373">
        <v>38.721856330482197</v>
      </c>
      <c r="S373" s="1">
        <f>(Table2[[#This Row],[Close Price]]-Table2[[#This Row],[20D EMA]])/Table2[[#This Row],[20D EMA]]</f>
        <v>-5.758055995773903E-2</v>
      </c>
      <c r="T373" s="1">
        <f>(Table2[[#This Row],[Close Price]]-Table2[[#This Row],[50D EMA]])/Table2[[#This Row],[50D EMA]]</f>
        <v>-0.11871459717753122</v>
      </c>
      <c r="U373" s="1">
        <f>(Table2[[#This Row],[Close Price]]-Table2[[#This Row],[200D EMA]])/Table2[[#This Row],[200D EMA]]</f>
        <v>-0.11146393097801628</v>
      </c>
      <c r="V373">
        <v>0.84022892018422701</v>
      </c>
      <c r="W373">
        <v>35.4</v>
      </c>
      <c r="X373">
        <v>36.340000000000003</v>
      </c>
      <c r="Y373">
        <v>34.520000000000003</v>
      </c>
      <c r="Z373">
        <v>37.1</v>
      </c>
      <c r="AA373">
        <v>34.520000000000003</v>
      </c>
      <c r="AB373">
        <v>41.49</v>
      </c>
      <c r="AC373" s="1">
        <f>(Table2[[#This Row],[Close Price]]/Table2[[#This Row],[Day Low]])-1</f>
        <v>7.9096045197739606E-3</v>
      </c>
      <c r="AD373" s="1">
        <f>(Table2[[#This Row],[Day High]]/Table2[[#This Row],[Close Price]])-1</f>
        <v>1.8497757847533824E-2</v>
      </c>
      <c r="AE373" s="1">
        <f>(Table2[[#This Row],[Close Price]]/Table2[[#This Row],[Current Week Low]])-1</f>
        <v>3.3603707995364829E-2</v>
      </c>
      <c r="AF373" s="1">
        <f>(Table2[[#This Row],[Current Week High]]/Table2[[#This Row],[Close Price]])-1</f>
        <v>3.9798206278026882E-2</v>
      </c>
      <c r="AG373" s="1">
        <f>(Table2[[#This Row],[Close Price]]/Table2[[#This Row],[Current Month Low]])-1</f>
        <v>3.3603707995364829E-2</v>
      </c>
      <c r="AH373" s="1">
        <f>(Table2[[#This Row],[Current Month High]]/Table2[[#This Row],[Close Price]])-1</f>
        <v>0.1628363228699552</v>
      </c>
      <c r="AI373">
        <v>61.154708520179298</v>
      </c>
      <c r="AJ373">
        <v>34.1802992444266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-0.15</v>
      </c>
      <c r="AM373" t="s">
        <v>3169</v>
      </c>
      <c r="AN373">
        <v>-8.31</v>
      </c>
      <c r="AO373" t="s">
        <v>3169</v>
      </c>
      <c r="AP373">
        <v>0.111516838043696</v>
      </c>
      <c r="AQ373">
        <f>(Table2[[#This Row],[Sharpe Ratio]]-AVERAGE(Table2[Sharpe Ratio]))/_xlfn.STDEV.P(Table2[Sharpe Ratio])</f>
        <v>0.62485367935816361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390</v>
      </c>
      <c r="AT373">
        <f>_xlfn.RANK.AVG(Table2[[#This Row],[6M Return vs Nifty Z-Score]],Table2[6M Return vs Nifty Z-Score])</f>
        <v>540</v>
      </c>
      <c r="AU373">
        <f>_xlfn.RANK.AVG(Table2[[#This Row],[Sharpe Ratio Z-Score]],Table2[Sharpe Ratio Z-Score])</f>
        <v>192</v>
      </c>
      <c r="AV373">
        <f>(Table2[[#This Row],[Rank 1Y]]+Table2[[#This Row],[Rank 6M]]+Table2[[#This Row],[Rank Sharpe]])/3</f>
        <v>374</v>
      </c>
    </row>
    <row r="374" spans="1:48" hidden="1" x14ac:dyDescent="0.3">
      <c r="A374" t="s">
        <v>1338</v>
      </c>
      <c r="B374" t="s">
        <v>1339</v>
      </c>
      <c r="C374" t="s">
        <v>3123</v>
      </c>
      <c r="D374" t="s">
        <v>491</v>
      </c>
      <c r="E374">
        <v>8163.9055438710002</v>
      </c>
      <c r="F374">
        <v>247.17</v>
      </c>
      <c r="G374">
        <v>-9.0571069234934001</v>
      </c>
      <c r="H374">
        <f>(Table2[[#This Row],[1Y Return vs Nifty]]-AVERAGE(Table2[1Y Return vs Nifty]))/_xlfn.STDEV.P(Table2[1Y Return vs Nifty])</f>
        <v>-0.44490221950506026</v>
      </c>
      <c r="I374">
        <v>-3.6706973229789099</v>
      </c>
      <c r="J374">
        <f>(Table2[[#This Row],[1M Return vs Nifty]]-AVERAGE(Table2[1M Return vs Nifty]))/_xlfn.STDEV.P(Table2[1M Return vs Nifty])</f>
        <v>8.9096082879372318E-2</v>
      </c>
      <c r="K374">
        <v>6.91402770718729</v>
      </c>
      <c r="L374">
        <f>(Table2[[#This Row],[6M Return vs Nifty]]-AVERAGE(Table2[6M Return vs Nifty]))/_xlfn.STDEV.P(Table2[6M Return vs Nifty])</f>
        <v>0.19767896554662046</v>
      </c>
      <c r="M374">
        <v>0.29224109988291502</v>
      </c>
      <c r="N374">
        <f>(Table2[[#This Row],[1W Return vs Nifty]]-AVERAGE(Table2[1W Return vs Nifty]))/_xlfn.STDEV.P(Table2[1W Return vs Nifty])</f>
        <v>0.71952905088026331</v>
      </c>
      <c r="O374">
        <v>251.53</v>
      </c>
      <c r="P374">
        <v>257.77484242546097</v>
      </c>
      <c r="Q374">
        <v>244.46238346920501</v>
      </c>
      <c r="R374">
        <v>45.138489000839598</v>
      </c>
      <c r="S374" s="1">
        <f>(Table2[[#This Row],[Close Price]]-Table2[[#This Row],[20D EMA]])/Table2[[#This Row],[20D EMA]]</f>
        <v>-1.7333916431439642E-2</v>
      </c>
      <c r="T374" s="1">
        <f>(Table2[[#This Row],[Close Price]]-Table2[[#This Row],[50D EMA]])/Table2[[#This Row],[50D EMA]]</f>
        <v>-4.1139943392759587E-2</v>
      </c>
      <c r="U374" s="1">
        <f>(Table2[[#This Row],[Close Price]]-Table2[[#This Row],[200D EMA]])/Table2[[#This Row],[200D EMA]]</f>
        <v>1.1075800261662992E-2</v>
      </c>
      <c r="V374">
        <v>0.48423255425457701</v>
      </c>
      <c r="W374">
        <v>245</v>
      </c>
      <c r="X374">
        <v>249.4</v>
      </c>
      <c r="Y374">
        <v>241.07</v>
      </c>
      <c r="Z374">
        <v>255</v>
      </c>
      <c r="AA374">
        <v>238.32</v>
      </c>
      <c r="AB374">
        <v>255</v>
      </c>
      <c r="AC374" s="1">
        <f>(Table2[[#This Row],[Close Price]]/Table2[[#This Row],[Day Low]])-1</f>
        <v>8.8571428571428967E-3</v>
      </c>
      <c r="AD374" s="1">
        <f>(Table2[[#This Row],[Day High]]/Table2[[#This Row],[Close Price]])-1</f>
        <v>9.0221305174575939E-3</v>
      </c>
      <c r="AE374" s="1">
        <f>(Table2[[#This Row],[Close Price]]/Table2[[#This Row],[Current Week Low]])-1</f>
        <v>2.5303853652466124E-2</v>
      </c>
      <c r="AF374" s="1">
        <f>(Table2[[#This Row],[Current Week High]]/Table2[[#This Row],[Close Price]])-1</f>
        <v>3.1678601772059833E-2</v>
      </c>
      <c r="AG374" s="1">
        <f>(Table2[[#This Row],[Close Price]]/Table2[[#This Row],[Current Month Low]])-1</f>
        <v>3.7134944612285947E-2</v>
      </c>
      <c r="AH374" s="1">
        <f>(Table2[[#This Row],[Current Month High]]/Table2[[#This Row],[Close Price]])-1</f>
        <v>3.1678601772059833E-2</v>
      </c>
      <c r="AI374">
        <v>20.402961524456799</v>
      </c>
      <c r="AJ374">
        <v>22.6041666666666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-7.0000000000000007E-2</v>
      </c>
      <c r="AM374" t="s">
        <v>3169</v>
      </c>
      <c r="AN374">
        <v>0.84</v>
      </c>
      <c r="AO374" t="s">
        <v>3170</v>
      </c>
      <c r="AP374">
        <v>3.5969346368949003E-2</v>
      </c>
      <c r="AQ374">
        <f>(Table2[[#This Row],[Sharpe Ratio]]-AVERAGE(Table2[Sharpe Ratio]))/_xlfn.STDEV.P(Table2[Sharpe Ratio])</f>
        <v>-0.25735582012563474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464</v>
      </c>
      <c r="AT374">
        <f>_xlfn.RANK.AVG(Table2[[#This Row],[6M Return vs Nifty Z-Score]],Table2[6M Return vs Nifty Z-Score])</f>
        <v>245</v>
      </c>
      <c r="AU374">
        <f>_xlfn.RANK.AVG(Table2[[#This Row],[Sharpe Ratio Z-Score]],Table2[Sharpe Ratio Z-Score])</f>
        <v>414</v>
      </c>
      <c r="AV374">
        <f>(Table2[[#This Row],[Rank 1Y]]+Table2[[#This Row],[Rank 6M]]+Table2[[#This Row],[Rank Sharpe]])/3</f>
        <v>374.33333333333331</v>
      </c>
    </row>
    <row r="375" spans="1:48" hidden="1" x14ac:dyDescent="0.3">
      <c r="A375" t="s">
        <v>1809</v>
      </c>
      <c r="B375" t="s">
        <v>1810</v>
      </c>
      <c r="C375" t="s">
        <v>3125</v>
      </c>
      <c r="D375" t="s">
        <v>1811</v>
      </c>
      <c r="E375">
        <v>4207.7495028800004</v>
      </c>
      <c r="F375">
        <v>822.8</v>
      </c>
      <c r="G375">
        <v>20.146769120395401</v>
      </c>
      <c r="H375">
        <f>(Table2[[#This Row],[1Y Return vs Nifty]]-AVERAGE(Table2[1Y Return vs Nifty]))/_xlfn.STDEV.P(Table2[1Y Return vs Nifty])</f>
        <v>0.13920978994921746</v>
      </c>
      <c r="I375">
        <v>-4.4606416121911296</v>
      </c>
      <c r="J375">
        <f>(Table2[[#This Row],[1M Return vs Nifty]]-AVERAGE(Table2[1M Return vs Nifty]))/_xlfn.STDEV.P(Table2[1M Return vs Nifty])</f>
        <v>1.1033672379788138E-2</v>
      </c>
      <c r="K375">
        <v>-12.6386325146104</v>
      </c>
      <c r="L375">
        <f>(Table2[[#This Row],[6M Return vs Nifty]]-AVERAGE(Table2[6M Return vs Nifty]))/_xlfn.STDEV.P(Table2[6M Return vs Nifty])</f>
        <v>-0.45522541823598511</v>
      </c>
      <c r="M375">
        <v>-4.7275851162589602</v>
      </c>
      <c r="N375">
        <f>(Table2[[#This Row],[1W Return vs Nifty]]-AVERAGE(Table2[1W Return vs Nifty]))/_xlfn.STDEV.P(Table2[1W Return vs Nifty])</f>
        <v>-0.49586984925154626</v>
      </c>
      <c r="O375">
        <v>878.48</v>
      </c>
      <c r="P375">
        <v>925.23562366971805</v>
      </c>
      <c r="Q375">
        <v>885.59498945101404</v>
      </c>
      <c r="R375">
        <v>31.1400824114254</v>
      </c>
      <c r="S375" s="1">
        <f>(Table2[[#This Row],[Close Price]]-Table2[[#This Row],[20D EMA]])/Table2[[#This Row],[20D EMA]]</f>
        <v>-6.338220562790281E-2</v>
      </c>
      <c r="T375" s="1">
        <f>(Table2[[#This Row],[Close Price]]-Table2[[#This Row],[50D EMA]])/Table2[[#This Row],[50D EMA]]</f>
        <v>-0.11071301304140513</v>
      </c>
      <c r="U375" s="1">
        <f>(Table2[[#This Row],[Close Price]]-Table2[[#This Row],[200D EMA]])/Table2[[#This Row],[200D EMA]]</f>
        <v>-7.0907119167353358E-2</v>
      </c>
      <c r="V375">
        <v>0.67058804895989599</v>
      </c>
      <c r="W375">
        <v>812.55</v>
      </c>
      <c r="X375">
        <v>834.4</v>
      </c>
      <c r="Y375">
        <v>812.55</v>
      </c>
      <c r="Z375">
        <v>865.7</v>
      </c>
      <c r="AA375">
        <v>810.5</v>
      </c>
      <c r="AB375">
        <v>964.4</v>
      </c>
      <c r="AC375" s="1">
        <f>(Table2[[#This Row],[Close Price]]/Table2[[#This Row],[Day Low]])-1</f>
        <v>1.2614608331795063E-2</v>
      </c>
      <c r="AD375" s="1">
        <f>(Table2[[#This Row],[Day High]]/Table2[[#This Row],[Close Price]])-1</f>
        <v>1.4098201263976762E-2</v>
      </c>
      <c r="AE375" s="1">
        <f>(Table2[[#This Row],[Close Price]]/Table2[[#This Row],[Current Week Low]])-1</f>
        <v>1.2614608331795063E-2</v>
      </c>
      <c r="AF375" s="1">
        <f>(Table2[[#This Row],[Current Week High]]/Table2[[#This Row],[Close Price]])-1</f>
        <v>5.2139037433155178E-2</v>
      </c>
      <c r="AG375" s="1">
        <f>(Table2[[#This Row],[Close Price]]/Table2[[#This Row],[Current Month Low]])-1</f>
        <v>1.5175817396668734E-2</v>
      </c>
      <c r="AH375" s="1">
        <f>(Table2[[#This Row],[Current Month High]]/Table2[[#This Row],[Close Price]])-1</f>
        <v>0.17209528439474964</v>
      </c>
      <c r="AI375">
        <v>45.964997569275603</v>
      </c>
      <c r="AJ375">
        <v>41.228973566769596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-0.16</v>
      </c>
      <c r="AM375" t="s">
        <v>3169</v>
      </c>
      <c r="AN375">
        <v>-12.41</v>
      </c>
      <c r="AO375" t="s">
        <v>3169</v>
      </c>
      <c r="AP375">
        <v>4.6971447676466001E-2</v>
      </c>
      <c r="AQ375">
        <f>(Table2[[#This Row],[Sharpe Ratio]]-AVERAGE(Table2[Sharpe Ratio]))/_xlfn.STDEV.P(Table2[Sharpe Ratio])</f>
        <v>-0.12887824830151207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265</v>
      </c>
      <c r="AT375">
        <f>_xlfn.RANK.AVG(Table2[[#This Row],[6M Return vs Nifty Z-Score]],Table2[6M Return vs Nifty Z-Score])</f>
        <v>477</v>
      </c>
      <c r="AU375">
        <f>_xlfn.RANK.AVG(Table2[[#This Row],[Sharpe Ratio Z-Score]],Table2[Sharpe Ratio Z-Score])</f>
        <v>388</v>
      </c>
      <c r="AV375">
        <f>(Table2[[#This Row],[Rank 1Y]]+Table2[[#This Row],[Rank 6M]]+Table2[[#This Row],[Rank Sharpe]])/3</f>
        <v>376.66666666666669</v>
      </c>
    </row>
    <row r="376" spans="1:48" hidden="1" x14ac:dyDescent="0.3">
      <c r="A376" t="s">
        <v>1327</v>
      </c>
      <c r="B376" t="s">
        <v>1328</v>
      </c>
      <c r="C376" t="s">
        <v>3126</v>
      </c>
      <c r="D376" t="s">
        <v>48</v>
      </c>
      <c r="E376">
        <v>8338.3177968950004</v>
      </c>
      <c r="F376">
        <v>1279.5999999999999</v>
      </c>
      <c r="G376">
        <v>24.936179966930499</v>
      </c>
      <c r="H376">
        <f>(Table2[[#This Row],[1Y Return vs Nifty]]-AVERAGE(Table2[1Y Return vs Nifty]))/_xlfn.STDEV.P(Table2[1Y Return vs Nifty])</f>
        <v>0.23500366297714881</v>
      </c>
      <c r="I376">
        <v>-6.0201201112024201</v>
      </c>
      <c r="J376">
        <f>(Table2[[#This Row],[1M Return vs Nifty]]-AVERAGE(Table2[1M Return vs Nifty]))/_xlfn.STDEV.P(Table2[1M Return vs Nifty])</f>
        <v>-0.14307422157878188</v>
      </c>
      <c r="K376">
        <v>-24.8994079206165</v>
      </c>
      <c r="L376">
        <f>(Table2[[#This Row],[6M Return vs Nifty]]-AVERAGE(Table2[6M Return vs Nifty]))/_xlfn.STDEV.P(Table2[6M Return vs Nifty])</f>
        <v>-0.86463845566150532</v>
      </c>
      <c r="M376">
        <v>2.2551630486412599</v>
      </c>
      <c r="N376">
        <f>(Table2[[#This Row],[1W Return vs Nifty]]-AVERAGE(Table2[1W Return vs Nifty]))/_xlfn.STDEV.P(Table2[1W Return vs Nifty])</f>
        <v>1.1947911565471607</v>
      </c>
      <c r="O376">
        <v>1302.6099999999999</v>
      </c>
      <c r="P376">
        <v>1392.03008834261</v>
      </c>
      <c r="Q376">
        <v>1349.8204014769501</v>
      </c>
      <c r="R376">
        <v>49.483079965812898</v>
      </c>
      <c r="S376" s="1">
        <f>(Table2[[#This Row],[Close Price]]-Table2[[#This Row],[20D EMA]])/Table2[[#This Row],[20D EMA]]</f>
        <v>-1.7664535048863429E-2</v>
      </c>
      <c r="T376" s="1">
        <f>(Table2[[#This Row],[Close Price]]-Table2[[#This Row],[50D EMA]])/Table2[[#This Row],[50D EMA]]</f>
        <v>-8.0766995831586183E-2</v>
      </c>
      <c r="U376" s="1">
        <f>(Table2[[#This Row],[Close Price]]-Table2[[#This Row],[200D EMA]])/Table2[[#This Row],[200D EMA]]</f>
        <v>-5.2022033005365939E-2</v>
      </c>
      <c r="V376">
        <v>1.18420238217401</v>
      </c>
      <c r="W376">
        <v>1265.0999999999999</v>
      </c>
      <c r="X376">
        <v>1299.0999999999999</v>
      </c>
      <c r="Y376">
        <v>1191.0999999999999</v>
      </c>
      <c r="Z376">
        <v>1299.0999999999999</v>
      </c>
      <c r="AA376">
        <v>1177.7</v>
      </c>
      <c r="AB376">
        <v>1415.6</v>
      </c>
      <c r="AC376" s="1">
        <f>(Table2[[#This Row],[Close Price]]/Table2[[#This Row],[Day Low]])-1</f>
        <v>1.1461544541933488E-2</v>
      </c>
      <c r="AD376" s="1">
        <f>(Table2[[#This Row],[Day High]]/Table2[[#This Row],[Close Price]])-1</f>
        <v>1.5239137230384392E-2</v>
      </c>
      <c r="AE376" s="1">
        <f>(Table2[[#This Row],[Close Price]]/Table2[[#This Row],[Current Week Low]])-1</f>
        <v>7.4301066241289515E-2</v>
      </c>
      <c r="AF376" s="1">
        <f>(Table2[[#This Row],[Current Week High]]/Table2[[#This Row],[Close Price]])-1</f>
        <v>1.5239137230384392E-2</v>
      </c>
      <c r="AG376" s="1">
        <f>(Table2[[#This Row],[Close Price]]/Table2[[#This Row],[Current Month Low]])-1</f>
        <v>8.6524581812006396E-2</v>
      </c>
      <c r="AH376" s="1">
        <f>(Table2[[#This Row],[Current Month High]]/Table2[[#This Row],[Close Price]])-1</f>
        <v>0.10628321350421999</v>
      </c>
      <c r="AI376">
        <v>46.913097843075903</v>
      </c>
      <c r="AJ376">
        <v>58.936778039994998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-0.08</v>
      </c>
      <c r="AM376" t="s">
        <v>3169</v>
      </c>
      <c r="AN376">
        <v>-3.82</v>
      </c>
      <c r="AO376" t="s">
        <v>3169</v>
      </c>
      <c r="AP376">
        <v>8.4237262451087994E-2</v>
      </c>
      <c r="AQ376">
        <f>(Table2[[#This Row],[Sharpe Ratio]]-AVERAGE(Table2[Sharpe Ratio]))/_xlfn.STDEV.P(Table2[Sharpe Ratio])</f>
        <v>0.30629511181104663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236</v>
      </c>
      <c r="AT376">
        <f>_xlfn.RANK.AVG(Table2[[#This Row],[6M Return vs Nifty Z-Score]],Table2[6M Return vs Nifty Z-Score])</f>
        <v>625</v>
      </c>
      <c r="AU376">
        <f>_xlfn.RANK.AVG(Table2[[#This Row],[Sharpe Ratio Z-Score]],Table2[Sharpe Ratio Z-Score])</f>
        <v>271</v>
      </c>
      <c r="AV376">
        <f>(Table2[[#This Row],[Rank 1Y]]+Table2[[#This Row],[Rank 6M]]+Table2[[#This Row],[Rank Sharpe]])/3</f>
        <v>377.33333333333331</v>
      </c>
    </row>
    <row r="377" spans="1:48" hidden="1" x14ac:dyDescent="0.3">
      <c r="A377" t="s">
        <v>563</v>
      </c>
      <c r="B377" t="s">
        <v>564</v>
      </c>
      <c r="C377" t="s">
        <v>3123</v>
      </c>
      <c r="D377" t="s">
        <v>565</v>
      </c>
      <c r="E377">
        <v>33963.639934999999</v>
      </c>
      <c r="F377">
        <v>617.45000000000005</v>
      </c>
      <c r="G377">
        <v>13.2277664726754</v>
      </c>
      <c r="H377">
        <f>(Table2[[#This Row],[1Y Return vs Nifty]]-AVERAGE(Table2[1Y Return vs Nifty]))/_xlfn.STDEV.P(Table2[1Y Return vs Nifty])</f>
        <v>8.2156593725739313E-4</v>
      </c>
      <c r="I377">
        <v>3.26610380574557</v>
      </c>
      <c r="J377">
        <f>(Table2[[#This Row],[1M Return vs Nifty]]-AVERAGE(Table2[1M Return vs Nifty]))/_xlfn.STDEV.P(Table2[1M Return vs Nifty])</f>
        <v>0.77459178765177994</v>
      </c>
      <c r="K377">
        <v>-11.6065042841512</v>
      </c>
      <c r="L377">
        <f>(Table2[[#This Row],[6M Return vs Nifty]]-AVERAGE(Table2[6M Return vs Nifty]))/_xlfn.STDEV.P(Table2[6M Return vs Nifty])</f>
        <v>-0.42076048923663906</v>
      </c>
      <c r="M377">
        <v>-1.2139157532946601</v>
      </c>
      <c r="N377">
        <f>(Table2[[#This Row],[1W Return vs Nifty]]-AVERAGE(Table2[1W Return vs Nifty]))/_xlfn.STDEV.P(Table2[1W Return vs Nifty])</f>
        <v>0.35485878064430376</v>
      </c>
      <c r="O377">
        <v>620.54</v>
      </c>
      <c r="P377">
        <v>636.33483181960605</v>
      </c>
      <c r="Q377">
        <v>637.45411537828704</v>
      </c>
      <c r="R377">
        <v>48.665083306941</v>
      </c>
      <c r="S377" s="1">
        <f>(Table2[[#This Row],[Close Price]]-Table2[[#This Row],[20D EMA]])/Table2[[#This Row],[20D EMA]]</f>
        <v>-4.9795339542977376E-3</v>
      </c>
      <c r="T377" s="1">
        <f>(Table2[[#This Row],[Close Price]]-Table2[[#This Row],[50D EMA]])/Table2[[#This Row],[50D EMA]]</f>
        <v>-2.9677507619070034E-2</v>
      </c>
      <c r="U377" s="1">
        <f>(Table2[[#This Row],[Close Price]]-Table2[[#This Row],[200D EMA]])/Table2[[#This Row],[200D EMA]]</f>
        <v>-3.1381263208907002E-2</v>
      </c>
      <c r="V377">
        <v>0.63066868481000204</v>
      </c>
      <c r="W377">
        <v>606.29999999999995</v>
      </c>
      <c r="X377">
        <v>618.54999999999995</v>
      </c>
      <c r="Y377">
        <v>600.35</v>
      </c>
      <c r="Z377">
        <v>625.4</v>
      </c>
      <c r="AA377">
        <v>600.35</v>
      </c>
      <c r="AB377">
        <v>644.20000000000005</v>
      </c>
      <c r="AC377" s="1">
        <f>(Table2[[#This Row],[Close Price]]/Table2[[#This Row],[Day Low]])-1</f>
        <v>1.8390235856836634E-2</v>
      </c>
      <c r="AD377" s="1">
        <f>(Table2[[#This Row],[Day High]]/Table2[[#This Row],[Close Price]])-1</f>
        <v>1.7815207709124259E-3</v>
      </c>
      <c r="AE377" s="1">
        <f>(Table2[[#This Row],[Close Price]]/Table2[[#This Row],[Current Week Low]])-1</f>
        <v>2.848338469226297E-2</v>
      </c>
      <c r="AF377" s="1">
        <f>(Table2[[#This Row],[Current Week High]]/Table2[[#This Row],[Close Price]])-1</f>
        <v>1.2875536480686511E-2</v>
      </c>
      <c r="AG377" s="1">
        <f>(Table2[[#This Row],[Close Price]]/Table2[[#This Row],[Current Month Low]])-1</f>
        <v>2.848338469226297E-2</v>
      </c>
      <c r="AH377" s="1">
        <f>(Table2[[#This Row],[Current Month High]]/Table2[[#This Row],[Close Price]])-1</f>
        <v>4.3323346019920717E-2</v>
      </c>
      <c r="AI377">
        <v>33.897481577455601</v>
      </c>
      <c r="AJ377">
        <v>36.573766865737603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-0.1</v>
      </c>
      <c r="AM377" t="s">
        <v>3169</v>
      </c>
      <c r="AN377">
        <v>-0.87</v>
      </c>
      <c r="AO377" t="s">
        <v>3169</v>
      </c>
      <c r="AP377">
        <v>5.4022174152426002E-2</v>
      </c>
      <c r="AQ377">
        <f>(Table2[[#This Row],[Sharpe Ratio]]-AVERAGE(Table2[Sharpe Ratio]))/_xlfn.STDEV.P(Table2[Sharpe Ratio])</f>
        <v>-4.6543047787726534E-2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302</v>
      </c>
      <c r="AT377">
        <f>_xlfn.RANK.AVG(Table2[[#This Row],[6M Return vs Nifty Z-Score]],Table2[6M Return vs Nifty Z-Score])</f>
        <v>468</v>
      </c>
      <c r="AU377">
        <f>_xlfn.RANK.AVG(Table2[[#This Row],[Sharpe Ratio Z-Score]],Table2[Sharpe Ratio Z-Score])</f>
        <v>364</v>
      </c>
      <c r="AV377">
        <f>(Table2[[#This Row],[Rank 1Y]]+Table2[[#This Row],[Rank 6M]]+Table2[[#This Row],[Rank Sharpe]])/3</f>
        <v>378</v>
      </c>
    </row>
    <row r="378" spans="1:48" hidden="1" x14ac:dyDescent="0.3">
      <c r="A378" t="s">
        <v>1094</v>
      </c>
      <c r="B378" t="s">
        <v>1095</v>
      </c>
      <c r="C378" t="s">
        <v>3123</v>
      </c>
      <c r="D378" t="s">
        <v>565</v>
      </c>
      <c r="E378">
        <v>11222.229654999999</v>
      </c>
      <c r="F378">
        <v>842.8</v>
      </c>
      <c r="G378">
        <v>-10.702782064231601</v>
      </c>
      <c r="H378">
        <f>(Table2[[#This Row],[1Y Return vs Nifty]]-AVERAGE(Table2[1Y Return vs Nifty]))/_xlfn.STDEV.P(Table2[1Y Return vs Nifty])</f>
        <v>-0.47781766579448159</v>
      </c>
      <c r="I378">
        <v>-2.2789641045233502</v>
      </c>
      <c r="J378">
        <f>(Table2[[#This Row],[1M Return vs Nifty]]-AVERAGE(Table2[1M Return vs Nifty]))/_xlfn.STDEV.P(Table2[1M Return vs Nifty])</f>
        <v>0.22662736361478947</v>
      </c>
      <c r="K378">
        <v>8.1743072801231307</v>
      </c>
      <c r="L378">
        <f>(Table2[[#This Row],[6M Return vs Nifty]]-AVERAGE(Table2[6M Return vs Nifty]))/_xlfn.STDEV.P(Table2[6M Return vs Nifty])</f>
        <v>0.23976234697029802</v>
      </c>
      <c r="M378">
        <v>-1.2623267005515699</v>
      </c>
      <c r="N378">
        <f>(Table2[[#This Row],[1W Return vs Nifty]]-AVERAGE(Table2[1W Return vs Nifty]))/_xlfn.STDEV.P(Table2[1W Return vs Nifty])</f>
        <v>0.34313753582089046</v>
      </c>
      <c r="O378">
        <v>844.6</v>
      </c>
      <c r="P378">
        <v>853.24170346373501</v>
      </c>
      <c r="Q378">
        <v>823.38796392985898</v>
      </c>
      <c r="R378">
        <v>51.793946236340403</v>
      </c>
      <c r="S378" s="1">
        <f>(Table2[[#This Row],[Close Price]]-Table2[[#This Row],[20D EMA]])/Table2[[#This Row],[20D EMA]]</f>
        <v>-2.1311863604073743E-3</v>
      </c>
      <c r="T378" s="1">
        <f>(Table2[[#This Row],[Close Price]]-Table2[[#This Row],[50D EMA]])/Table2[[#This Row],[50D EMA]]</f>
        <v>-1.2237685313958463E-2</v>
      </c>
      <c r="U378" s="1">
        <f>(Table2[[#This Row],[Close Price]]-Table2[[#This Row],[200D EMA]])/Table2[[#This Row],[200D EMA]]</f>
        <v>2.3575807420710127E-2</v>
      </c>
      <c r="V378">
        <v>0.37950122109578599</v>
      </c>
      <c r="W378">
        <v>823.5</v>
      </c>
      <c r="X378">
        <v>848.35</v>
      </c>
      <c r="Y378">
        <v>811.9</v>
      </c>
      <c r="Z378">
        <v>852.2</v>
      </c>
      <c r="AA378">
        <v>810.5</v>
      </c>
      <c r="AB378">
        <v>891.9</v>
      </c>
      <c r="AC378" s="1">
        <f>(Table2[[#This Row],[Close Price]]/Table2[[#This Row],[Day Low]])-1</f>
        <v>2.3436551305403786E-2</v>
      </c>
      <c r="AD378" s="1">
        <f>(Table2[[#This Row],[Day High]]/Table2[[#This Row],[Close Price]])-1</f>
        <v>6.5851922164215093E-3</v>
      </c>
      <c r="AE378" s="1">
        <f>(Table2[[#This Row],[Close Price]]/Table2[[#This Row],[Current Week Low]])-1</f>
        <v>3.805887424559673E-2</v>
      </c>
      <c r="AF378" s="1">
        <f>(Table2[[#This Row],[Current Week High]]/Table2[[#This Row],[Close Price]])-1</f>
        <v>1.115329852871394E-2</v>
      </c>
      <c r="AG378" s="1">
        <f>(Table2[[#This Row],[Close Price]]/Table2[[#This Row],[Current Month Low]])-1</f>
        <v>3.9851943244910482E-2</v>
      </c>
      <c r="AH378" s="1">
        <f>(Table2[[#This Row],[Current Month High]]/Table2[[#This Row],[Close Price]])-1</f>
        <v>5.82581869957286E-2</v>
      </c>
      <c r="AI378">
        <v>12.927147603227301</v>
      </c>
      <c r="AJ378">
        <v>23.9411764705882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-0.03</v>
      </c>
      <c r="AM378" t="s">
        <v>3169</v>
      </c>
      <c r="AN378">
        <v>-1.58</v>
      </c>
      <c r="AO378" t="s">
        <v>3169</v>
      </c>
      <c r="AP378">
        <v>3.2784875664621002E-2</v>
      </c>
      <c r="AQ378">
        <f>(Table2[[#This Row],[Sharpe Ratio]]-AVERAGE(Table2[Sharpe Ratio]))/_xlfn.STDEV.P(Table2[Sharpe Ratio])</f>
        <v>-0.2945426312812075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480</v>
      </c>
      <c r="AT378">
        <f>_xlfn.RANK.AVG(Table2[[#This Row],[6M Return vs Nifty Z-Score]],Table2[6M Return vs Nifty Z-Score])</f>
        <v>235</v>
      </c>
      <c r="AU378">
        <f>_xlfn.RANK.AVG(Table2[[#This Row],[Sharpe Ratio Z-Score]],Table2[Sharpe Ratio Z-Score])</f>
        <v>420</v>
      </c>
      <c r="AV378">
        <f>(Table2[[#This Row],[Rank 1Y]]+Table2[[#This Row],[Rank 6M]]+Table2[[#This Row],[Rank Sharpe]])/3</f>
        <v>378.33333333333331</v>
      </c>
    </row>
    <row r="379" spans="1:48" hidden="1" x14ac:dyDescent="0.3">
      <c r="A379" t="s">
        <v>1442</v>
      </c>
      <c r="B379" t="s">
        <v>1443</v>
      </c>
      <c r="C379" t="s">
        <v>3140</v>
      </c>
      <c r="D379" t="s">
        <v>1444</v>
      </c>
      <c r="E379">
        <v>7042.2135882000002</v>
      </c>
      <c r="F379">
        <v>920.05</v>
      </c>
      <c r="G379">
        <v>-7.5201329921860696</v>
      </c>
      <c r="H379">
        <f>(Table2[[#This Row],[1Y Return vs Nifty]]-AVERAGE(Table2[1Y Return vs Nifty]))/_xlfn.STDEV.P(Table2[1Y Return vs Nifty])</f>
        <v>-0.4141609257759139</v>
      </c>
      <c r="I379">
        <v>2.9121840978077498</v>
      </c>
      <c r="J379">
        <f>(Table2[[#This Row],[1M Return vs Nifty]]-AVERAGE(Table2[1M Return vs Nifty]))/_xlfn.STDEV.P(Table2[1M Return vs Nifty])</f>
        <v>0.73961739021359207</v>
      </c>
      <c r="K379">
        <v>43.673364863096801</v>
      </c>
      <c r="L379">
        <f>(Table2[[#This Row],[6M Return vs Nifty]]-AVERAGE(Table2[6M Return vs Nifty]))/_xlfn.STDEV.P(Table2[6M Return vs Nifty])</f>
        <v>1.4251504247642308</v>
      </c>
      <c r="M379">
        <v>-0.95410744941996795</v>
      </c>
      <c r="N379">
        <f>(Table2[[#This Row],[1W Return vs Nifty]]-AVERAGE(Table2[1W Return vs Nifty]))/_xlfn.STDEV.P(Table2[1W Return vs Nifty])</f>
        <v>0.41776349351245279</v>
      </c>
      <c r="O379">
        <v>917.66</v>
      </c>
      <c r="P379">
        <v>926.710849769064</v>
      </c>
      <c r="Q379">
        <v>866.36871598928803</v>
      </c>
      <c r="R379">
        <v>52.388152537896403</v>
      </c>
      <c r="S379" s="1">
        <f>(Table2[[#This Row],[Close Price]]-Table2[[#This Row],[20D EMA]])/Table2[[#This Row],[20D EMA]]</f>
        <v>2.604450450057741E-3</v>
      </c>
      <c r="T379" s="1">
        <f>(Table2[[#This Row],[Close Price]]-Table2[[#This Row],[50D EMA]])/Table2[[#This Row],[50D EMA]]</f>
        <v>-7.1876246735688102E-3</v>
      </c>
      <c r="U379" s="1">
        <f>(Table2[[#This Row],[Close Price]]-Table2[[#This Row],[200D EMA]])/Table2[[#This Row],[200D EMA]]</f>
        <v>6.1961244698701297E-2</v>
      </c>
      <c r="V379">
        <v>0.52890381848254697</v>
      </c>
      <c r="W379">
        <v>909.3</v>
      </c>
      <c r="X379">
        <v>934.25</v>
      </c>
      <c r="Y379">
        <v>875.1</v>
      </c>
      <c r="Z379">
        <v>942.3</v>
      </c>
      <c r="AA379">
        <v>872.15</v>
      </c>
      <c r="AB379">
        <v>967</v>
      </c>
      <c r="AC379" s="1">
        <f>(Table2[[#This Row],[Close Price]]/Table2[[#This Row],[Day Low]])-1</f>
        <v>1.1822280875398716E-2</v>
      </c>
      <c r="AD379" s="1">
        <f>(Table2[[#This Row],[Day High]]/Table2[[#This Row],[Close Price]])-1</f>
        <v>1.5433943807401818E-2</v>
      </c>
      <c r="AE379" s="1">
        <f>(Table2[[#This Row],[Close Price]]/Table2[[#This Row],[Current Week Low]])-1</f>
        <v>5.1365558221917462E-2</v>
      </c>
      <c r="AF379" s="1">
        <f>(Table2[[#This Row],[Current Week High]]/Table2[[#This Row],[Close Price]])-1</f>
        <v>2.4183468289766807E-2</v>
      </c>
      <c r="AG379" s="1">
        <f>(Table2[[#This Row],[Close Price]]/Table2[[#This Row],[Current Month Low]])-1</f>
        <v>5.4921745112652687E-2</v>
      </c>
      <c r="AH379" s="1">
        <f>(Table2[[#This Row],[Current Month High]]/Table2[[#This Row],[Close Price]])-1</f>
        <v>5.1029835335036244E-2</v>
      </c>
      <c r="AI379">
        <v>21.4064453018857</v>
      </c>
      <c r="AJ379">
        <v>55.545224006762403</v>
      </c>
      <c r="AK379" t="str">
        <f>IF(AND(Table2[[#This Row],[20D EMA]]&gt;Table2[[#This Row],[50D EMA]],Table2[[#This Row],[50D EMA]]&gt;Table2[[#This Row],[200D EMA]]),"Uptrend","Downtrend/NoTrend")</f>
        <v>Downtrend/NoTrend</v>
      </c>
      <c r="AL379">
        <v>-0.01</v>
      </c>
      <c r="AM379" t="s">
        <v>3169</v>
      </c>
      <c r="AN379">
        <v>-1.25</v>
      </c>
      <c r="AO379" t="s">
        <v>3169</v>
      </c>
      <c r="AP379">
        <v>-3.5671166034459002E-2</v>
      </c>
      <c r="AQ379">
        <f>(Table2[[#This Row],[Sharpe Ratio]]-AVERAGE(Table2[Sharpe Ratio]))/_xlfn.STDEV.P(Table2[Sharpe Ratio])</f>
        <v>-1.0939413796075481</v>
      </c>
      <c r="AR3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9">
        <f>_xlfn.RANK.AVG(Table2[[#This Row],[1Y Return vs Nifty Z-Score]],Table2[1Y Return vs Nifty Z-Score])</f>
        <v>448</v>
      </c>
      <c r="AT379">
        <f>_xlfn.RANK.AVG(Table2[[#This Row],[6M Return vs Nifty Z-Score]],Table2[6M Return vs Nifty Z-Score])</f>
        <v>57</v>
      </c>
      <c r="AU379">
        <f>_xlfn.RANK.AVG(Table2[[#This Row],[Sharpe Ratio Z-Score]],Table2[Sharpe Ratio Z-Score])</f>
        <v>632</v>
      </c>
      <c r="AV379">
        <f>(Table2[[#This Row],[Rank 1Y]]+Table2[[#This Row],[Rank 6M]]+Table2[[#This Row],[Rank Sharpe]])/3</f>
        <v>379</v>
      </c>
    </row>
    <row r="380" spans="1:48" hidden="1" x14ac:dyDescent="0.3">
      <c r="A380" t="s">
        <v>1098</v>
      </c>
      <c r="B380" t="s">
        <v>1099</v>
      </c>
      <c r="C380" t="s">
        <v>3129</v>
      </c>
      <c r="D380" t="s">
        <v>155</v>
      </c>
      <c r="E380">
        <v>11171.13788801</v>
      </c>
      <c r="F380">
        <v>16.34</v>
      </c>
      <c r="G380">
        <v>2.64928789283295</v>
      </c>
      <c r="H380">
        <f>(Table2[[#This Row],[1Y Return vs Nifty]]-AVERAGE(Table2[1Y Return vs Nifty]))/_xlfn.STDEV.P(Table2[1Y Return vs Nifty])</f>
        <v>-0.21076049840771943</v>
      </c>
      <c r="I380">
        <v>-12.231610298117801</v>
      </c>
      <c r="J380">
        <f>(Table2[[#This Row],[1M Return vs Nifty]]-AVERAGE(Table2[1M Return vs Nifty]))/_xlfn.STDEV.P(Table2[1M Return vs Nifty])</f>
        <v>-0.75689459271999593</v>
      </c>
      <c r="K380">
        <v>-21.3501461794216</v>
      </c>
      <c r="L380">
        <f>(Table2[[#This Row],[6M Return vs Nifty]]-AVERAGE(Table2[6M Return vs Nifty]))/_xlfn.STDEV.P(Table2[6M Return vs Nifty])</f>
        <v>-0.74612115296554626</v>
      </c>
      <c r="M380">
        <v>-4.15571763589627</v>
      </c>
      <c r="N380">
        <f>(Table2[[#This Row],[1W Return vs Nifty]]-AVERAGE(Table2[1W Return vs Nifty]))/_xlfn.STDEV.P(Table2[1W Return vs Nifty])</f>
        <v>-0.35740945705331584</v>
      </c>
      <c r="O380">
        <v>17.559999999999999</v>
      </c>
      <c r="P380">
        <v>18.2407482663703</v>
      </c>
      <c r="Q380">
        <v>17.468237609626001</v>
      </c>
      <c r="R380">
        <v>25.161333255354499</v>
      </c>
      <c r="S380" s="1">
        <f>(Table2[[#This Row],[Close Price]]-Table2[[#This Row],[20D EMA]])/Table2[[#This Row],[20D EMA]]</f>
        <v>-6.9476082004555753E-2</v>
      </c>
      <c r="T380" s="1">
        <f>(Table2[[#This Row],[Close Price]]-Table2[[#This Row],[50D EMA]])/Table2[[#This Row],[50D EMA]]</f>
        <v>-0.10420341526639178</v>
      </c>
      <c r="U380" s="1">
        <f>(Table2[[#This Row],[Close Price]]-Table2[[#This Row],[200D EMA]])/Table2[[#This Row],[200D EMA]]</f>
        <v>-6.4587947269750784E-2</v>
      </c>
      <c r="V380">
        <v>0.81349466125085601</v>
      </c>
      <c r="W380">
        <v>16.079999999999998</v>
      </c>
      <c r="X380">
        <v>16.43</v>
      </c>
      <c r="Y380">
        <v>16.079999999999998</v>
      </c>
      <c r="Z380">
        <v>17.079999999999998</v>
      </c>
      <c r="AA380">
        <v>16.079999999999998</v>
      </c>
      <c r="AB380">
        <v>19.48</v>
      </c>
      <c r="AC380" s="1">
        <f>(Table2[[#This Row],[Close Price]]/Table2[[#This Row],[Day Low]])-1</f>
        <v>1.6169154228855787E-2</v>
      </c>
      <c r="AD380" s="1">
        <f>(Table2[[#This Row],[Day High]]/Table2[[#This Row],[Close Price]])-1</f>
        <v>5.5079559363524488E-3</v>
      </c>
      <c r="AE380" s="1">
        <f>(Table2[[#This Row],[Close Price]]/Table2[[#This Row],[Current Week Low]])-1</f>
        <v>1.6169154228855787E-2</v>
      </c>
      <c r="AF380" s="1">
        <f>(Table2[[#This Row],[Current Week High]]/Table2[[#This Row],[Close Price]])-1</f>
        <v>4.5287637698898209E-2</v>
      </c>
      <c r="AG380" s="1">
        <f>(Table2[[#This Row],[Close Price]]/Table2[[#This Row],[Current Month Low]])-1</f>
        <v>1.6169154228855787E-2</v>
      </c>
      <c r="AH380" s="1">
        <f>(Table2[[#This Row],[Current Month High]]/Table2[[#This Row],[Close Price]])-1</f>
        <v>0.19216646266829862</v>
      </c>
      <c r="AI380">
        <v>46.878824969400199</v>
      </c>
      <c r="AJ380">
        <v>33.387755102040799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0.08</v>
      </c>
      <c r="AM380" t="s">
        <v>3170</v>
      </c>
      <c r="AN380">
        <v>-8.84</v>
      </c>
      <c r="AO380" t="s">
        <v>3169</v>
      </c>
      <c r="AP380">
        <v>0.115007138304421</v>
      </c>
      <c r="AQ380">
        <f>(Table2[[#This Row],[Sharpe Ratio]]-AVERAGE(Table2[Sharpe Ratio]))/_xlfn.STDEV.P(Table2[Sharpe Ratio])</f>
        <v>0.66561182999695767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375</v>
      </c>
      <c r="AT380">
        <f>_xlfn.RANK.AVG(Table2[[#This Row],[6M Return vs Nifty Z-Score]],Table2[6M Return vs Nifty Z-Score])</f>
        <v>581</v>
      </c>
      <c r="AU380">
        <f>_xlfn.RANK.AVG(Table2[[#This Row],[Sharpe Ratio Z-Score]],Table2[Sharpe Ratio Z-Score])</f>
        <v>182</v>
      </c>
      <c r="AV380">
        <f>(Table2[[#This Row],[Rank 1Y]]+Table2[[#This Row],[Rank 6M]]+Table2[[#This Row],[Rank Sharpe]])/3</f>
        <v>379.33333333333331</v>
      </c>
    </row>
    <row r="381" spans="1:48" hidden="1" x14ac:dyDescent="0.3">
      <c r="A381" t="s">
        <v>377</v>
      </c>
      <c r="B381" t="s">
        <v>378</v>
      </c>
      <c r="C381" t="s">
        <v>3137</v>
      </c>
      <c r="D381" t="s">
        <v>166</v>
      </c>
      <c r="E381">
        <v>62449.973228409901</v>
      </c>
      <c r="F381">
        <v>4116.6499999999996</v>
      </c>
      <c r="G381">
        <v>-7.2466891544714302</v>
      </c>
      <c r="H381">
        <f>(Table2[[#This Row],[1Y Return vs Nifty]]-AVERAGE(Table2[1Y Return vs Nifty]))/_xlfn.STDEV.P(Table2[1Y Return vs Nifty])</f>
        <v>-0.4086917260956951</v>
      </c>
      <c r="I381">
        <v>-3.41623492045272</v>
      </c>
      <c r="J381">
        <f>(Table2[[#This Row],[1M Return vs Nifty]]-AVERAGE(Table2[1M Return vs Nifty]))/_xlfn.STDEV.P(Table2[1M Return vs Nifty])</f>
        <v>0.11424209481208644</v>
      </c>
      <c r="K381">
        <v>5.4737383172786096</v>
      </c>
      <c r="L381">
        <f>(Table2[[#This Row],[6M Return vs Nifty]]-AVERAGE(Table2[6M Return vs Nifty]))/_xlfn.STDEV.P(Table2[6M Return vs Nifty])</f>
        <v>0.14958467832842351</v>
      </c>
      <c r="M381">
        <v>-4.3260130224640996</v>
      </c>
      <c r="N381">
        <f>(Table2[[#This Row],[1W Return vs Nifty]]-AVERAGE(Table2[1W Return vs Nifty]))/_xlfn.STDEV.P(Table2[1W Return vs Nifty])</f>
        <v>-0.39864132776360095</v>
      </c>
      <c r="O381">
        <v>4379.58</v>
      </c>
      <c r="P381">
        <v>4430.6622168752901</v>
      </c>
      <c r="Q381">
        <v>4114.9456589125502</v>
      </c>
      <c r="R381">
        <v>21.918072689859901</v>
      </c>
      <c r="S381" s="1">
        <f>(Table2[[#This Row],[Close Price]]-Table2[[#This Row],[20D EMA]])/Table2[[#This Row],[20D EMA]]</f>
        <v>-6.0035437188040927E-2</v>
      </c>
      <c r="T381" s="1">
        <f>(Table2[[#This Row],[Close Price]]-Table2[[#This Row],[50D EMA]])/Table2[[#This Row],[50D EMA]]</f>
        <v>-7.0872524580929699E-2</v>
      </c>
      <c r="U381" s="1">
        <f>(Table2[[#This Row],[Close Price]]-Table2[[#This Row],[200D EMA]])/Table2[[#This Row],[200D EMA]]</f>
        <v>4.1418313356288557E-4</v>
      </c>
      <c r="V381">
        <v>1.7084134361185701</v>
      </c>
      <c r="W381">
        <v>4091.7</v>
      </c>
      <c r="X381">
        <v>4181</v>
      </c>
      <c r="Y381">
        <v>4073.6</v>
      </c>
      <c r="Z381">
        <v>4265</v>
      </c>
      <c r="AA381">
        <v>4045.85</v>
      </c>
      <c r="AB381">
        <v>4715</v>
      </c>
      <c r="AC381" s="1">
        <f>(Table2[[#This Row],[Close Price]]/Table2[[#This Row],[Day Low]])-1</f>
        <v>6.0977099982890692E-3</v>
      </c>
      <c r="AD381" s="1">
        <f>(Table2[[#This Row],[Day High]]/Table2[[#This Row],[Close Price]])-1</f>
        <v>1.5631642233369547E-2</v>
      </c>
      <c r="AE381" s="1">
        <f>(Table2[[#This Row],[Close Price]]/Table2[[#This Row],[Current Week Low]])-1</f>
        <v>1.0568047918303236E-2</v>
      </c>
      <c r="AF381" s="1">
        <f>(Table2[[#This Row],[Current Week High]]/Table2[[#This Row],[Close Price]])-1</f>
        <v>3.603658314406144E-2</v>
      </c>
      <c r="AG381" s="1">
        <f>(Table2[[#This Row],[Close Price]]/Table2[[#This Row],[Current Month Low]])-1</f>
        <v>1.7499412978731144E-2</v>
      </c>
      <c r="AH381" s="1">
        <f>(Table2[[#This Row],[Current Month High]]/Table2[[#This Row],[Close Price]])-1</f>
        <v>0.14534876659419682</v>
      </c>
      <c r="AI381">
        <v>16.698043311916202</v>
      </c>
      <c r="AJ381">
        <v>27.846273291925399</v>
      </c>
      <c r="AK381" t="str">
        <f>IF(AND(Table2[[#This Row],[20D EMA]]&gt;Table2[[#This Row],[50D EMA]],Table2[[#This Row],[50D EMA]]&gt;Table2[[#This Row],[200D EMA]]),"Uptrend","Downtrend/NoTrend")</f>
        <v>Downtrend/NoTrend</v>
      </c>
      <c r="AL381">
        <v>0.03</v>
      </c>
      <c r="AM381" t="s">
        <v>3170</v>
      </c>
      <c r="AN381">
        <v>-7.77</v>
      </c>
      <c r="AO381" t="s">
        <v>3169</v>
      </c>
      <c r="AP381">
        <v>2.4412477713127999E-2</v>
      </c>
      <c r="AQ381">
        <f>(Table2[[#This Row],[Sharpe Ratio]]-AVERAGE(Table2[Sharpe Ratio]))/_xlfn.STDEV.P(Table2[Sharpe Ratio])</f>
        <v>-0.39231171457606401</v>
      </c>
      <c r="AR3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1">
        <f>_xlfn.RANK.AVG(Table2[[#This Row],[1Y Return vs Nifty Z-Score]],Table2[1Y Return vs Nifty Z-Score])</f>
        <v>442</v>
      </c>
      <c r="AT381">
        <f>_xlfn.RANK.AVG(Table2[[#This Row],[6M Return vs Nifty Z-Score]],Table2[6M Return vs Nifty Z-Score])</f>
        <v>258</v>
      </c>
      <c r="AU381">
        <f>_xlfn.RANK.AVG(Table2[[#This Row],[Sharpe Ratio Z-Score]],Table2[Sharpe Ratio Z-Score])</f>
        <v>441</v>
      </c>
      <c r="AV381">
        <f>(Table2[[#This Row],[Rank 1Y]]+Table2[[#This Row],[Rank 6M]]+Table2[[#This Row],[Rank Sharpe]])/3</f>
        <v>380.33333333333331</v>
      </c>
    </row>
    <row r="382" spans="1:48" hidden="1" x14ac:dyDescent="0.3">
      <c r="A382" t="s">
        <v>536</v>
      </c>
      <c r="B382" t="s">
        <v>537</v>
      </c>
      <c r="C382" t="s">
        <v>3137</v>
      </c>
      <c r="D382" t="s">
        <v>280</v>
      </c>
      <c r="E382">
        <v>36428.535355485001</v>
      </c>
      <c r="F382">
        <v>2670.85</v>
      </c>
      <c r="G382">
        <v>4.5207146701801104</v>
      </c>
      <c r="H382">
        <f>(Table2[[#This Row],[1Y Return vs Nifty]]-AVERAGE(Table2[1Y Return vs Nifty]))/_xlfn.STDEV.P(Table2[1Y Return vs Nifty])</f>
        <v>-0.17332975278272078</v>
      </c>
      <c r="I382">
        <v>-3.3062757585573399</v>
      </c>
      <c r="J382">
        <f>(Table2[[#This Row],[1M Return vs Nifty]]-AVERAGE(Table2[1M Return vs Nifty]))/_xlfn.STDEV.P(Table2[1M Return vs Nifty])</f>
        <v>0.12510827531530594</v>
      </c>
      <c r="K382">
        <v>2.6222959196695701</v>
      </c>
      <c r="L382">
        <f>(Table2[[#This Row],[6M Return vs Nifty]]-AVERAGE(Table2[6M Return vs Nifty]))/_xlfn.STDEV.P(Table2[6M Return vs Nifty])</f>
        <v>5.4369028877969516E-2</v>
      </c>
      <c r="M382">
        <v>-0.92478185696580595</v>
      </c>
      <c r="N382">
        <f>(Table2[[#This Row],[1W Return vs Nifty]]-AVERAGE(Table2[1W Return vs Nifty]))/_xlfn.STDEV.P(Table2[1W Return vs Nifty])</f>
        <v>0.42486379764248222</v>
      </c>
      <c r="O382">
        <v>2674.25</v>
      </c>
      <c r="P382">
        <v>2741.62987138474</v>
      </c>
      <c r="Q382">
        <v>2613.8142804682202</v>
      </c>
      <c r="R382">
        <v>51.796220890837603</v>
      </c>
      <c r="S382" s="1">
        <f>(Table2[[#This Row],[Close Price]]-Table2[[#This Row],[20D EMA]])/Table2[[#This Row],[20D EMA]]</f>
        <v>-1.2713845003272286E-3</v>
      </c>
      <c r="T382" s="1">
        <f>(Table2[[#This Row],[Close Price]]-Table2[[#This Row],[50D EMA]])/Table2[[#This Row],[50D EMA]]</f>
        <v>-2.581671294272507E-2</v>
      </c>
      <c r="U382" s="1">
        <f>(Table2[[#This Row],[Close Price]]-Table2[[#This Row],[200D EMA]])/Table2[[#This Row],[200D EMA]]</f>
        <v>2.1820876853409315E-2</v>
      </c>
      <c r="V382">
        <v>1.3961839709530399</v>
      </c>
      <c r="W382">
        <v>2605.65</v>
      </c>
      <c r="X382">
        <v>2691.25</v>
      </c>
      <c r="Y382">
        <v>2511.75</v>
      </c>
      <c r="Z382">
        <v>2714</v>
      </c>
      <c r="AA382">
        <v>2453</v>
      </c>
      <c r="AB382">
        <v>2885.1</v>
      </c>
      <c r="AC382" s="1">
        <f>(Table2[[#This Row],[Close Price]]/Table2[[#This Row],[Day Low]])-1</f>
        <v>2.5022547157139252E-2</v>
      </c>
      <c r="AD382" s="1">
        <f>(Table2[[#This Row],[Day High]]/Table2[[#This Row],[Close Price]])-1</f>
        <v>7.6380178594830372E-3</v>
      </c>
      <c r="AE382" s="1">
        <f>(Table2[[#This Row],[Close Price]]/Table2[[#This Row],[Current Week Low]])-1</f>
        <v>6.3342291231213155E-2</v>
      </c>
      <c r="AF382" s="1">
        <f>(Table2[[#This Row],[Current Week High]]/Table2[[#This Row],[Close Price]])-1</f>
        <v>1.615590542336709E-2</v>
      </c>
      <c r="AG382" s="1">
        <f>(Table2[[#This Row],[Close Price]]/Table2[[#This Row],[Current Month Low]])-1</f>
        <v>8.8809620872401185E-2</v>
      </c>
      <c r="AH382" s="1">
        <f>(Table2[[#This Row],[Current Month High]]/Table2[[#This Row],[Close Price]])-1</f>
        <v>8.0217908156579476E-2</v>
      </c>
      <c r="AI382">
        <v>18.651365670105001</v>
      </c>
      <c r="AJ382">
        <v>32.1548738248391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0.04</v>
      </c>
      <c r="AM382" t="s">
        <v>3170</v>
      </c>
      <c r="AN382">
        <v>0.88</v>
      </c>
      <c r="AO382" t="s">
        <v>3170</v>
      </c>
      <c r="AP382">
        <v>7.737229406164E-3</v>
      </c>
      <c r="AQ382">
        <f>(Table2[[#This Row],[Sharpe Ratio]]-AVERAGE(Table2[Sharpe Ratio]))/_xlfn.STDEV.P(Table2[Sharpe Ratio])</f>
        <v>-0.58703773573888418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359</v>
      </c>
      <c r="AT382">
        <f>_xlfn.RANK.AVG(Table2[[#This Row],[6M Return vs Nifty Z-Score]],Table2[6M Return vs Nifty Z-Score])</f>
        <v>290</v>
      </c>
      <c r="AU382">
        <f>_xlfn.RANK.AVG(Table2[[#This Row],[Sharpe Ratio Z-Score]],Table2[Sharpe Ratio Z-Score])</f>
        <v>494</v>
      </c>
      <c r="AV382">
        <f>(Table2[[#This Row],[Rank 1Y]]+Table2[[#This Row],[Rank 6M]]+Table2[[#This Row],[Rank Sharpe]])/3</f>
        <v>381</v>
      </c>
    </row>
    <row r="383" spans="1:48" hidden="1" x14ac:dyDescent="0.3">
      <c r="A383" t="s">
        <v>1360</v>
      </c>
      <c r="B383" t="s">
        <v>1361</v>
      </c>
      <c r="C383" t="s">
        <v>3127</v>
      </c>
      <c r="D383" t="s">
        <v>51</v>
      </c>
      <c r="E383">
        <v>7945.9461496200001</v>
      </c>
      <c r="F383">
        <v>488.05</v>
      </c>
      <c r="G383">
        <v>-1.7364113836705399</v>
      </c>
      <c r="H383">
        <f>(Table2[[#This Row],[1Y Return vs Nifty]]-AVERAGE(Table2[1Y Return vs Nifty]))/_xlfn.STDEV.P(Table2[1Y Return vs Nifty])</f>
        <v>-0.29847966326825837</v>
      </c>
      <c r="I383">
        <v>-7.6844456971277202</v>
      </c>
      <c r="J383">
        <f>(Table2[[#This Row],[1M Return vs Nifty]]-AVERAGE(Table2[1M Return vs Nifty]))/_xlfn.STDEV.P(Table2[1M Return vs Nifty])</f>
        <v>-0.30754312004126344</v>
      </c>
      <c r="K383">
        <v>-4.4026720614893904</v>
      </c>
      <c r="L383">
        <f>(Table2[[#This Row],[6M Return vs Nifty]]-AVERAGE(Table2[6M Return vs Nifty]))/_xlfn.STDEV.P(Table2[6M Return vs Nifty])</f>
        <v>-0.18020940386735371</v>
      </c>
      <c r="M383">
        <v>-2.7922662724449099</v>
      </c>
      <c r="N383">
        <f>(Table2[[#This Row],[1W Return vs Nifty]]-AVERAGE(Table2[1W Return vs Nifty]))/_xlfn.STDEV.P(Table2[1W Return vs Nifty])</f>
        <v>-2.7290999527183116E-2</v>
      </c>
      <c r="O383">
        <v>510.76</v>
      </c>
      <c r="P383">
        <v>522.47684385554999</v>
      </c>
      <c r="Q383">
        <v>486.86865289288897</v>
      </c>
      <c r="R383">
        <v>27.163835180337699</v>
      </c>
      <c r="S383" s="1">
        <f>(Table2[[#This Row],[Close Price]]-Table2[[#This Row],[20D EMA]])/Table2[[#This Row],[20D EMA]]</f>
        <v>-4.4463152948547226E-2</v>
      </c>
      <c r="T383" s="1">
        <f>(Table2[[#This Row],[Close Price]]-Table2[[#This Row],[50D EMA]])/Table2[[#This Row],[50D EMA]]</f>
        <v>-6.5891616557590488E-2</v>
      </c>
      <c r="U383" s="1">
        <f>(Table2[[#This Row],[Close Price]]-Table2[[#This Row],[200D EMA]])/Table2[[#This Row],[200D EMA]]</f>
        <v>2.4264185013589965E-3</v>
      </c>
      <c r="V383">
        <v>0.14334318152994199</v>
      </c>
      <c r="W383">
        <v>478.25</v>
      </c>
      <c r="X383">
        <v>496.2</v>
      </c>
      <c r="Y383">
        <v>478.25</v>
      </c>
      <c r="Z383">
        <v>496.95</v>
      </c>
      <c r="AA383">
        <v>478.25</v>
      </c>
      <c r="AB383">
        <v>556</v>
      </c>
      <c r="AC383" s="1">
        <f>(Table2[[#This Row],[Close Price]]/Table2[[#This Row],[Day Low]])-1</f>
        <v>2.0491374803972784E-2</v>
      </c>
      <c r="AD383" s="1">
        <f>(Table2[[#This Row],[Day High]]/Table2[[#This Row],[Close Price]])-1</f>
        <v>1.6699108697879161E-2</v>
      </c>
      <c r="AE383" s="1">
        <f>(Table2[[#This Row],[Close Price]]/Table2[[#This Row],[Current Week Low]])-1</f>
        <v>2.0491374803972784E-2</v>
      </c>
      <c r="AF383" s="1">
        <f>(Table2[[#This Row],[Current Week High]]/Table2[[#This Row],[Close Price]])-1</f>
        <v>1.8235836492162649E-2</v>
      </c>
      <c r="AG383" s="1">
        <f>(Table2[[#This Row],[Close Price]]/Table2[[#This Row],[Current Month Low]])-1</f>
        <v>2.0491374803972784E-2</v>
      </c>
      <c r="AH383" s="1">
        <f>(Table2[[#This Row],[Current Month High]]/Table2[[#This Row],[Close Price]])-1</f>
        <v>0.13922753816207356</v>
      </c>
      <c r="AI383">
        <v>34.996414301813303</v>
      </c>
      <c r="AJ383">
        <v>29.045478582760399</v>
      </c>
      <c r="AK383" t="str">
        <f>IF(AND(Table2[[#This Row],[20D EMA]]&gt;Table2[[#This Row],[50D EMA]],Table2[[#This Row],[50D EMA]]&gt;Table2[[#This Row],[200D EMA]]),"Uptrend","Downtrend/NoTrend")</f>
        <v>Downtrend/NoTrend</v>
      </c>
      <c r="AL383">
        <v>-0.06</v>
      </c>
      <c r="AM383" t="s">
        <v>3169</v>
      </c>
      <c r="AN383">
        <v>-9.09</v>
      </c>
      <c r="AO383" t="s">
        <v>3169</v>
      </c>
      <c r="AP383">
        <v>5.1762927880534999E-2</v>
      </c>
      <c r="AQ383">
        <f>(Table2[[#This Row],[Sharpe Ratio]]-AVERAGE(Table2[Sharpe Ratio]))/_xlfn.STDEV.P(Table2[Sharpe Ratio])</f>
        <v>-7.2925505743002828E-2</v>
      </c>
      <c r="AR3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3">
        <f>_xlfn.RANK.AVG(Table2[[#This Row],[1Y Return vs Nifty Z-Score]],Table2[1Y Return vs Nifty Z-Score])</f>
        <v>406</v>
      </c>
      <c r="AT383">
        <f>_xlfn.RANK.AVG(Table2[[#This Row],[6M Return vs Nifty Z-Score]],Table2[6M Return vs Nifty Z-Score])</f>
        <v>363</v>
      </c>
      <c r="AU383">
        <f>_xlfn.RANK.AVG(Table2[[#This Row],[Sharpe Ratio Z-Score]],Table2[Sharpe Ratio Z-Score])</f>
        <v>374</v>
      </c>
      <c r="AV383">
        <f>(Table2[[#This Row],[Rank 1Y]]+Table2[[#This Row],[Rank 6M]]+Table2[[#This Row],[Rank Sharpe]])/3</f>
        <v>381</v>
      </c>
    </row>
    <row r="384" spans="1:48" x14ac:dyDescent="0.3">
      <c r="A384" t="s">
        <v>246</v>
      </c>
      <c r="B384" t="s">
        <v>247</v>
      </c>
      <c r="C384" t="s">
        <v>3127</v>
      </c>
      <c r="D384" t="s">
        <v>248</v>
      </c>
      <c r="E384">
        <v>99716.097476069903</v>
      </c>
      <c r="F384">
        <v>6935.1</v>
      </c>
      <c r="G384">
        <v>4.6918737398431496</v>
      </c>
      <c r="H384">
        <f>(Table2[[#This Row],[1Y Return vs Nifty]]-AVERAGE(Table2[1Y Return vs Nifty]))/_xlfn.STDEV.P(Table2[1Y Return vs Nifty])</f>
        <v>-0.16990636925763822</v>
      </c>
      <c r="I384">
        <v>-1.61268954161643</v>
      </c>
      <c r="J384">
        <f>(Table2[[#This Row],[1M Return vs Nifty]]-AVERAGE(Table2[1M Return vs Nifty]))/_xlfn.STDEV.P(Table2[1M Return vs Nifty])</f>
        <v>0.29246871362561055</v>
      </c>
      <c r="K384">
        <v>12.387459937213601</v>
      </c>
      <c r="L384">
        <f>(Table2[[#This Row],[6M Return vs Nifty]]-AVERAGE(Table2[6M Return vs Nifty]))/_xlfn.STDEV.P(Table2[6M Return vs Nifty])</f>
        <v>0.38044836146427824</v>
      </c>
      <c r="M384">
        <v>-3.4325077846537502</v>
      </c>
      <c r="N384">
        <f>(Table2[[#This Row],[1W Return vs Nifty]]-AVERAGE(Table2[1W Return vs Nifty]))/_xlfn.STDEV.P(Table2[1W Return vs Nifty])</f>
        <v>-0.18230609292924488</v>
      </c>
      <c r="O384">
        <v>6947.59</v>
      </c>
      <c r="P384">
        <v>6935.1293460540301</v>
      </c>
      <c r="Q384">
        <v>6472.8398798697799</v>
      </c>
      <c r="R384">
        <v>50.724148427541699</v>
      </c>
      <c r="S384" s="1">
        <f>(Table2[[#This Row],[Close Price]]-Table2[[#This Row],[20D EMA]])/Table2[[#This Row],[20D EMA]]</f>
        <v>-1.7977456931108171E-3</v>
      </c>
      <c r="T384" s="1">
        <f>(Table2[[#This Row],[Close Price]]-Table2[[#This Row],[50D EMA]])/Table2[[#This Row],[50D EMA]]</f>
        <v>-4.2315078155534794E-6</v>
      </c>
      <c r="U384" s="1">
        <f>(Table2[[#This Row],[Close Price]]-Table2[[#This Row],[200D EMA]])/Table2[[#This Row],[200D EMA]]</f>
        <v>7.1415349168118175E-2</v>
      </c>
      <c r="V384">
        <v>1.1243204781569101</v>
      </c>
      <c r="W384">
        <v>6751.6</v>
      </c>
      <c r="X384">
        <v>6950.3</v>
      </c>
      <c r="Y384">
        <v>6594.15</v>
      </c>
      <c r="Z384">
        <v>6950.3</v>
      </c>
      <c r="AA384">
        <v>6594.15</v>
      </c>
      <c r="AB384">
        <v>7545</v>
      </c>
      <c r="AC384" s="1">
        <f>(Table2[[#This Row],[Close Price]]/Table2[[#This Row],[Day Low]])-1</f>
        <v>2.7178742816517554E-2</v>
      </c>
      <c r="AD384" s="1">
        <f>(Table2[[#This Row],[Day High]]/Table2[[#This Row],[Close Price]])-1</f>
        <v>2.1917492177474518E-3</v>
      </c>
      <c r="AE384" s="1">
        <f>(Table2[[#This Row],[Close Price]]/Table2[[#This Row],[Current Week Low]])-1</f>
        <v>5.1704920270239541E-2</v>
      </c>
      <c r="AF384" s="1">
        <f>(Table2[[#This Row],[Current Week High]]/Table2[[#This Row],[Close Price]])-1</f>
        <v>2.1917492177474518E-3</v>
      </c>
      <c r="AG384" s="1">
        <f>(Table2[[#This Row],[Close Price]]/Table2[[#This Row],[Current Month Low]])-1</f>
        <v>5.1704920270239541E-2</v>
      </c>
      <c r="AH384" s="1">
        <f>(Table2[[#This Row],[Current Month High]]/Table2[[#This Row],[Close Price]])-1</f>
        <v>8.7943937362114477E-2</v>
      </c>
      <c r="AI384">
        <v>8.7943937362114397</v>
      </c>
      <c r="AJ384">
        <v>31.226051827393398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0.06</v>
      </c>
      <c r="AM384" t="s">
        <v>3170</v>
      </c>
      <c r="AN384">
        <v>-0.33</v>
      </c>
      <c r="AO384" t="s">
        <v>3169</v>
      </c>
      <c r="AP384">
        <v>-6.2803159767429997E-3</v>
      </c>
      <c r="AQ384">
        <f>(Table2[[#This Row],[Sharpe Ratio]]-AVERAGE(Table2[Sharpe Ratio]))/_xlfn.STDEV.P(Table2[Sharpe Ratio])</f>
        <v>-0.7507283020582356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-0.43002368915522993</v>
      </c>
      <c r="AS384">
        <f>_xlfn.RANK.AVG(Table2[[#This Row],[1Y Return vs Nifty Z-Score]],Table2[1Y Return vs Nifty Z-Score])</f>
        <v>355</v>
      </c>
      <c r="AT384">
        <f>_xlfn.RANK.AVG(Table2[[#This Row],[6M Return vs Nifty Z-Score]],Table2[6M Return vs Nifty Z-Score])</f>
        <v>207</v>
      </c>
      <c r="AU384">
        <f>_xlfn.RANK.AVG(Table2[[#This Row],[Sharpe Ratio Z-Score]],Table2[Sharpe Ratio Z-Score])</f>
        <v>581</v>
      </c>
      <c r="AV384">
        <f>(Table2[[#This Row],[Rank 1Y]]+Table2[[#This Row],[Rank 6M]]+Table2[[#This Row],[Rank Sharpe]])/3</f>
        <v>381</v>
      </c>
    </row>
    <row r="385" spans="1:48" hidden="1" x14ac:dyDescent="0.3">
      <c r="A385" t="s">
        <v>340</v>
      </c>
      <c r="B385" t="s">
        <v>341</v>
      </c>
      <c r="C385" t="s">
        <v>3127</v>
      </c>
      <c r="D385" t="s">
        <v>51</v>
      </c>
      <c r="E385">
        <v>71072.694606509904</v>
      </c>
      <c r="F385">
        <v>1223.7</v>
      </c>
      <c r="G385">
        <v>-4.7633446361301797</v>
      </c>
      <c r="H385">
        <f>(Table2[[#This Row],[1Y Return vs Nifty]]-AVERAGE(Table2[1Y Return vs Nifty]))/_xlfn.STDEV.P(Table2[1Y Return vs Nifty])</f>
        <v>-0.35902190300112963</v>
      </c>
      <c r="I385">
        <v>-14.520439590044001</v>
      </c>
      <c r="J385">
        <f>(Table2[[#This Row],[1M Return vs Nifty]]-AVERAGE(Table2[1M Return vs Nifty]))/_xlfn.STDEV.P(Table2[1M Return vs Nifty])</f>
        <v>-0.98307703898845089</v>
      </c>
      <c r="K385">
        <v>-5.7168969007010402</v>
      </c>
      <c r="L385">
        <f>(Table2[[#This Row],[6M Return vs Nifty]]-AVERAGE(Table2[6M Return vs Nifty]))/_xlfn.STDEV.P(Table2[6M Return vs Nifty])</f>
        <v>-0.22409413101259862</v>
      </c>
      <c r="M385">
        <v>-3.59964720030777</v>
      </c>
      <c r="N385">
        <f>(Table2[[#This Row],[1W Return vs Nifty]]-AVERAGE(Table2[1W Return vs Nifty]))/_xlfn.STDEV.P(Table2[1W Return vs Nifty])</f>
        <v>-0.22277384085672167</v>
      </c>
      <c r="O385">
        <v>1321.17</v>
      </c>
      <c r="P385">
        <v>1389.3427512471201</v>
      </c>
      <c r="Q385">
        <v>1289.1546068371599</v>
      </c>
      <c r="R385">
        <v>16.414938412229599</v>
      </c>
      <c r="S385" s="1">
        <f>(Table2[[#This Row],[Close Price]]-Table2[[#This Row],[20D EMA]])/Table2[[#This Row],[20D EMA]]</f>
        <v>-7.3775517155248771E-2</v>
      </c>
      <c r="T385" s="1">
        <f>(Table2[[#This Row],[Close Price]]-Table2[[#This Row],[50D EMA]])/Table2[[#This Row],[50D EMA]]</f>
        <v>-0.11922382083070114</v>
      </c>
      <c r="U385" s="1">
        <f>(Table2[[#This Row],[Close Price]]-Table2[[#This Row],[200D EMA]])/Table2[[#This Row],[200D EMA]]</f>
        <v>-5.0773279240530843E-2</v>
      </c>
      <c r="V385">
        <v>1.2289304549185101</v>
      </c>
      <c r="W385">
        <v>1215.5999999999999</v>
      </c>
      <c r="X385">
        <v>1231.4000000000001</v>
      </c>
      <c r="Y385">
        <v>1215.5999999999999</v>
      </c>
      <c r="Z385">
        <v>1267.3499999999999</v>
      </c>
      <c r="AA385">
        <v>1215.5999999999999</v>
      </c>
      <c r="AB385">
        <v>1417.3</v>
      </c>
      <c r="AC385" s="1">
        <f>(Table2[[#This Row],[Close Price]]/Table2[[#This Row],[Day Low]])-1</f>
        <v>6.6633761105627798E-3</v>
      </c>
      <c r="AD385" s="1">
        <f>(Table2[[#This Row],[Day High]]/Table2[[#This Row],[Close Price]])-1</f>
        <v>6.2923919261257399E-3</v>
      </c>
      <c r="AE385" s="1">
        <f>(Table2[[#This Row],[Close Price]]/Table2[[#This Row],[Current Week Low]])-1</f>
        <v>6.6633761105627798E-3</v>
      </c>
      <c r="AF385" s="1">
        <f>(Table2[[#This Row],[Current Week High]]/Table2[[#This Row],[Close Price]])-1</f>
        <v>3.5670507477322699E-2</v>
      </c>
      <c r="AG385" s="1">
        <f>(Table2[[#This Row],[Close Price]]/Table2[[#This Row],[Current Month Low]])-1</f>
        <v>6.6633761105627798E-3</v>
      </c>
      <c r="AH385" s="1">
        <f>(Table2[[#This Row],[Current Month High]]/Table2[[#This Row],[Close Price]])-1</f>
        <v>0.15820871128544578</v>
      </c>
      <c r="AI385">
        <v>30.097246057040099</v>
      </c>
      <c r="AJ385">
        <v>27.6682316118935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-0.17</v>
      </c>
      <c r="AM385" t="s">
        <v>3169</v>
      </c>
      <c r="AN385">
        <v>-13.04</v>
      </c>
      <c r="AO385" t="s">
        <v>3169</v>
      </c>
      <c r="AP385">
        <v>6.4403187949002003E-2</v>
      </c>
      <c r="AQ385">
        <f>(Table2[[#This Row],[Sharpe Ratio]]-AVERAGE(Table2[Sharpe Ratio]))/_xlfn.STDEV.P(Table2[Sharpe Ratio])</f>
        <v>7.4681744493140273E-2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426</v>
      </c>
      <c r="AT385">
        <f>_xlfn.RANK.AVG(Table2[[#This Row],[6M Return vs Nifty Z-Score]],Table2[6M Return vs Nifty Z-Score])</f>
        <v>387</v>
      </c>
      <c r="AU385">
        <f>_xlfn.RANK.AVG(Table2[[#This Row],[Sharpe Ratio Z-Score]],Table2[Sharpe Ratio Z-Score])</f>
        <v>332</v>
      </c>
      <c r="AV385">
        <f>(Table2[[#This Row],[Rank 1Y]]+Table2[[#This Row],[Rank 6M]]+Table2[[#This Row],[Rank Sharpe]])/3</f>
        <v>381.66666666666669</v>
      </c>
    </row>
    <row r="386" spans="1:48" x14ac:dyDescent="0.3">
      <c r="A386" t="s">
        <v>674</v>
      </c>
      <c r="B386" t="s">
        <v>675</v>
      </c>
      <c r="C386" t="s">
        <v>3127</v>
      </c>
      <c r="D386" t="s">
        <v>248</v>
      </c>
      <c r="E386">
        <v>25838.361008700002</v>
      </c>
      <c r="F386">
        <v>1258.95</v>
      </c>
      <c r="G386">
        <v>-19.5428621169427</v>
      </c>
      <c r="H386">
        <f>(Table2[[#This Row],[1Y Return vs Nifty]]-AVERAGE(Table2[1Y Return vs Nifty]))/_xlfn.STDEV.P(Table2[1Y Return vs Nifty])</f>
        <v>-0.65462970661966835</v>
      </c>
      <c r="I386">
        <v>0.92555993111949797</v>
      </c>
      <c r="J386">
        <f>(Table2[[#This Row],[1M Return vs Nifty]]-AVERAGE(Table2[1M Return vs Nifty]))/_xlfn.STDEV.P(Table2[1M Return vs Nifty])</f>
        <v>0.54329889873735326</v>
      </c>
      <c r="K386">
        <v>-6.4456322905327097</v>
      </c>
      <c r="L386">
        <f>(Table2[[#This Row],[6M Return vs Nifty]]-AVERAGE(Table2[6M Return vs Nifty]))/_xlfn.STDEV.P(Table2[6M Return vs Nifty])</f>
        <v>-0.2484281359634031</v>
      </c>
      <c r="M386">
        <v>-3.04752677779347</v>
      </c>
      <c r="N386">
        <f>(Table2[[#This Row],[1W Return vs Nifty]]-AVERAGE(Table2[1W Return vs Nifty]))/_xlfn.STDEV.P(Table2[1W Return vs Nifty])</f>
        <v>-8.9094600705666924E-2</v>
      </c>
      <c r="O386">
        <v>1260.0899999999999</v>
      </c>
      <c r="P386">
        <v>1255.61597487464</v>
      </c>
      <c r="Q386">
        <v>1228.6957486490601</v>
      </c>
      <c r="R386">
        <v>55.196477994109301</v>
      </c>
      <c r="S386" s="1">
        <f>(Table2[[#This Row],[Close Price]]-Table2[[#This Row],[20D EMA]])/Table2[[#This Row],[20D EMA]]</f>
        <v>-9.0469728352726611E-4</v>
      </c>
      <c r="T386" s="1">
        <f>(Table2[[#This Row],[Close Price]]-Table2[[#This Row],[50D EMA]])/Table2[[#This Row],[50D EMA]]</f>
        <v>2.6552904646605447E-3</v>
      </c>
      <c r="U386" s="1">
        <f>(Table2[[#This Row],[Close Price]]-Table2[[#This Row],[200D EMA]])/Table2[[#This Row],[200D EMA]]</f>
        <v>2.4623061798825497E-2</v>
      </c>
      <c r="V386">
        <v>1.0435073552912699</v>
      </c>
      <c r="W386">
        <v>1256</v>
      </c>
      <c r="X386">
        <v>1289.5</v>
      </c>
      <c r="Y386">
        <v>1247.25</v>
      </c>
      <c r="Z386">
        <v>1298</v>
      </c>
      <c r="AA386">
        <v>1185</v>
      </c>
      <c r="AB386">
        <v>1319.7</v>
      </c>
      <c r="AC386" s="1">
        <f>(Table2[[#This Row],[Close Price]]/Table2[[#This Row],[Day Low]])-1</f>
        <v>2.3487261146497573E-3</v>
      </c>
      <c r="AD386" s="1">
        <f>(Table2[[#This Row],[Day High]]/Table2[[#This Row],[Close Price]])-1</f>
        <v>2.4266253624051659E-2</v>
      </c>
      <c r="AE386" s="1">
        <f>(Table2[[#This Row],[Close Price]]/Table2[[#This Row],[Current Week Low]])-1</f>
        <v>9.3806374022851191E-3</v>
      </c>
      <c r="AF386" s="1">
        <f>(Table2[[#This Row],[Current Week High]]/Table2[[#This Row],[Close Price]])-1</f>
        <v>3.1017911751856753E-2</v>
      </c>
      <c r="AG386" s="1">
        <f>(Table2[[#This Row],[Close Price]]/Table2[[#This Row],[Current Month Low]])-1</f>
        <v>6.2405063291139262E-2</v>
      </c>
      <c r="AH386" s="1">
        <f>(Table2[[#This Row],[Current Month High]]/Table2[[#This Row],[Close Price]])-1</f>
        <v>4.825449779578217E-2</v>
      </c>
      <c r="AI386">
        <v>14.7702450454744</v>
      </c>
      <c r="AJ386">
        <v>16.5694444444444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0.05</v>
      </c>
      <c r="AM386" t="s">
        <v>3170</v>
      </c>
      <c r="AN386">
        <v>5.04</v>
      </c>
      <c r="AO386" t="s">
        <v>3170</v>
      </c>
      <c r="AP386">
        <v>0.104996328794407</v>
      </c>
      <c r="AQ386">
        <f>(Table2[[#This Row],[Sharpe Ratio]]-AVERAGE(Table2[Sharpe Ratio]))/_xlfn.STDEV.P(Table2[Sharpe Ratio])</f>
        <v>0.54871011623417998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9.9856571682794867E-2</v>
      </c>
      <c r="AS386">
        <f>_xlfn.RANK.AVG(Table2[[#This Row],[1Y Return vs Nifty Z-Score]],Table2[1Y Return vs Nifty Z-Score])</f>
        <v>547</v>
      </c>
      <c r="AT386">
        <f>_xlfn.RANK.AVG(Table2[[#This Row],[6M Return vs Nifty Z-Score]],Table2[6M Return vs Nifty Z-Score])</f>
        <v>395</v>
      </c>
      <c r="AU386">
        <f>_xlfn.RANK.AVG(Table2[[#This Row],[Sharpe Ratio Z-Score]],Table2[Sharpe Ratio Z-Score])</f>
        <v>213</v>
      </c>
      <c r="AV386">
        <f>(Table2[[#This Row],[Rank 1Y]]+Table2[[#This Row],[Rank 6M]]+Table2[[#This Row],[Rank Sharpe]])/3</f>
        <v>385</v>
      </c>
    </row>
    <row r="387" spans="1:48" hidden="1" x14ac:dyDescent="0.3">
      <c r="A387" t="s">
        <v>1553</v>
      </c>
      <c r="B387" t="s">
        <v>1554</v>
      </c>
      <c r="C387" t="s">
        <v>3132</v>
      </c>
      <c r="D387" t="s">
        <v>105</v>
      </c>
      <c r="E387">
        <v>6141.3582569399996</v>
      </c>
      <c r="F387">
        <v>565.04999999999995</v>
      </c>
      <c r="G387">
        <v>-5.0720396555720804</v>
      </c>
      <c r="H387">
        <f>(Table2[[#This Row],[1Y Return vs Nifty]]-AVERAGE(Table2[1Y Return vs Nifty]))/_xlfn.STDEV.P(Table2[1Y Return vs Nifty])</f>
        <v>-0.3651961679460895</v>
      </c>
      <c r="I387">
        <v>-10.158215262469399</v>
      </c>
      <c r="J387">
        <f>(Table2[[#This Row],[1M Return vs Nifty]]-AVERAGE(Table2[1M Return vs Nifty]))/_xlfn.STDEV.P(Table2[1M Return vs Nifty])</f>
        <v>-0.55200139124879311</v>
      </c>
      <c r="K387">
        <v>-8.6067681264460205</v>
      </c>
      <c r="L387">
        <f>(Table2[[#This Row],[6M Return vs Nifty]]-AVERAGE(Table2[6M Return vs Nifty]))/_xlfn.STDEV.P(Table2[6M Return vs Nifty])</f>
        <v>-0.32059299973188715</v>
      </c>
      <c r="M387">
        <v>-4.9702228816409004</v>
      </c>
      <c r="N387">
        <f>(Table2[[#This Row],[1W Return vs Nifty]]-AVERAGE(Table2[1W Return vs Nifty]))/_xlfn.STDEV.P(Table2[1W Return vs Nifty])</f>
        <v>-0.55461723620836112</v>
      </c>
      <c r="O387">
        <v>631.99</v>
      </c>
      <c r="P387">
        <v>651.20103848629401</v>
      </c>
      <c r="Q387">
        <v>622.07208163714597</v>
      </c>
      <c r="R387">
        <v>23.776414258766</v>
      </c>
      <c r="S387" s="1">
        <f>(Table2[[#This Row],[Close Price]]-Table2[[#This Row],[20D EMA]])/Table2[[#This Row],[20D EMA]]</f>
        <v>-0.10591939745882063</v>
      </c>
      <c r="T387" s="1">
        <f>(Table2[[#This Row],[Close Price]]-Table2[[#This Row],[50D EMA]])/Table2[[#This Row],[50D EMA]]</f>
        <v>-0.1322956097959406</v>
      </c>
      <c r="U387" s="1">
        <f>(Table2[[#This Row],[Close Price]]-Table2[[#This Row],[200D EMA]])/Table2[[#This Row],[200D EMA]]</f>
        <v>-9.1664749665468739E-2</v>
      </c>
      <c r="V387">
        <v>1.19996211292607</v>
      </c>
      <c r="W387">
        <v>558</v>
      </c>
      <c r="X387">
        <v>571.25</v>
      </c>
      <c r="Y387">
        <v>550.45000000000005</v>
      </c>
      <c r="Z387">
        <v>597.95000000000005</v>
      </c>
      <c r="AA387">
        <v>550.45000000000005</v>
      </c>
      <c r="AB387">
        <v>719.85</v>
      </c>
      <c r="AC387" s="1">
        <f>(Table2[[#This Row],[Close Price]]/Table2[[#This Row],[Day Low]])-1</f>
        <v>1.2634408602150371E-2</v>
      </c>
      <c r="AD387" s="1">
        <f>(Table2[[#This Row],[Day High]]/Table2[[#This Row],[Close Price]])-1</f>
        <v>1.0972480311477018E-2</v>
      </c>
      <c r="AE387" s="1">
        <f>(Table2[[#This Row],[Close Price]]/Table2[[#This Row],[Current Week Low]])-1</f>
        <v>2.6523753292760244E-2</v>
      </c>
      <c r="AF387" s="1">
        <f>(Table2[[#This Row],[Current Week High]]/Table2[[#This Row],[Close Price]])-1</f>
        <v>5.822493584638555E-2</v>
      </c>
      <c r="AG387" s="1">
        <f>(Table2[[#This Row],[Close Price]]/Table2[[#This Row],[Current Month Low]])-1</f>
        <v>2.6523753292760244E-2</v>
      </c>
      <c r="AH387" s="1">
        <f>(Table2[[#This Row],[Current Month High]]/Table2[[#This Row],[Close Price]])-1</f>
        <v>0.27395805680913199</v>
      </c>
      <c r="AI387">
        <v>48.951420228298304</v>
      </c>
      <c r="AJ387">
        <v>20.8533846647417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0</v>
      </c>
      <c r="AM387">
        <v>0</v>
      </c>
      <c r="AN387">
        <v>-16.489999999999998</v>
      </c>
      <c r="AO387" t="s">
        <v>3169</v>
      </c>
      <c r="AP387">
        <v>7.1469712295578997E-2</v>
      </c>
      <c r="AQ387">
        <f>(Table2[[#This Row],[Sharpe Ratio]]-AVERAGE(Table2[Sharpe Ratio]))/_xlfn.STDEV.P(Table2[Sharpe Ratio])</f>
        <v>0.15720142540754495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427</v>
      </c>
      <c r="AT387">
        <f>_xlfn.RANK.AVG(Table2[[#This Row],[6M Return vs Nifty Z-Score]],Table2[6M Return vs Nifty Z-Score])</f>
        <v>429</v>
      </c>
      <c r="AU387">
        <f>_xlfn.RANK.AVG(Table2[[#This Row],[Sharpe Ratio Z-Score]],Table2[Sharpe Ratio Z-Score])</f>
        <v>304</v>
      </c>
      <c r="AV387">
        <f>(Table2[[#This Row],[Rank 1Y]]+Table2[[#This Row],[Rank 6M]]+Table2[[#This Row],[Rank Sharpe]])/3</f>
        <v>386.66666666666669</v>
      </c>
    </row>
    <row r="388" spans="1:48" hidden="1" x14ac:dyDescent="0.3">
      <c r="A388" t="s">
        <v>237</v>
      </c>
      <c r="B388" t="s">
        <v>238</v>
      </c>
      <c r="C388" t="s">
        <v>3123</v>
      </c>
      <c r="D388" t="s">
        <v>54</v>
      </c>
      <c r="E388">
        <v>101589.61038480001</v>
      </c>
      <c r="F388">
        <v>1208.4000000000001</v>
      </c>
      <c r="G388">
        <v>-12.870048384431801</v>
      </c>
      <c r="H388">
        <f>(Table2[[#This Row],[1Y Return vs Nifty]]-AVERAGE(Table2[1Y Return vs Nifty]))/_xlfn.STDEV.P(Table2[1Y Return vs Nifty])</f>
        <v>-0.52116555165087375</v>
      </c>
      <c r="I388">
        <v>-13.4949429974743</v>
      </c>
      <c r="J388">
        <f>(Table2[[#This Row],[1M Return vs Nifty]]-AVERAGE(Table2[1M Return vs Nifty]))/_xlfn.STDEV.P(Table2[1M Return vs Nifty])</f>
        <v>-0.88173731532903388</v>
      </c>
      <c r="K388">
        <v>-10.626250399412401</v>
      </c>
      <c r="L388">
        <f>(Table2[[#This Row],[6M Return vs Nifty]]-AVERAGE(Table2[6M Return vs Nifty]))/_xlfn.STDEV.P(Table2[6M Return vs Nifty])</f>
        <v>-0.38802775357275265</v>
      </c>
      <c r="M388">
        <v>-2.0295592132579299</v>
      </c>
      <c r="N388">
        <f>(Table2[[#This Row],[1W Return vs Nifty]]-AVERAGE(Table2[1W Return vs Nifty]))/_xlfn.STDEV.P(Table2[1W Return vs Nifty])</f>
        <v>0.15737541738537061</v>
      </c>
      <c r="O388">
        <v>1279.7</v>
      </c>
      <c r="P388">
        <v>1361.57671369481</v>
      </c>
      <c r="Q388">
        <v>1329.9080730829501</v>
      </c>
      <c r="R388">
        <v>31.794485258847899</v>
      </c>
      <c r="S388" s="1">
        <f>(Table2[[#This Row],[Close Price]]-Table2[[#This Row],[20D EMA]])/Table2[[#This Row],[20D EMA]]</f>
        <v>-5.5716183480503202E-2</v>
      </c>
      <c r="T388" s="1">
        <f>(Table2[[#This Row],[Close Price]]-Table2[[#This Row],[50D EMA]])/Table2[[#This Row],[50D EMA]]</f>
        <v>-0.11249951042357767</v>
      </c>
      <c r="U388" s="1">
        <f>(Table2[[#This Row],[Close Price]]-Table2[[#This Row],[200D EMA]])/Table2[[#This Row],[200D EMA]]</f>
        <v>-9.1365768463435124E-2</v>
      </c>
      <c r="V388">
        <v>1.0331116176550099</v>
      </c>
      <c r="W388">
        <v>1185</v>
      </c>
      <c r="X388">
        <v>1219.4000000000001</v>
      </c>
      <c r="Y388">
        <v>1185</v>
      </c>
      <c r="Z388">
        <v>1254.25</v>
      </c>
      <c r="AA388">
        <v>1181.1500000000001</v>
      </c>
      <c r="AB388">
        <v>1320</v>
      </c>
      <c r="AC388" s="1">
        <f>(Table2[[#This Row],[Close Price]]/Table2[[#This Row],[Day Low]])-1</f>
        <v>1.9746835443038124E-2</v>
      </c>
      <c r="AD388" s="1">
        <f>(Table2[[#This Row],[Day High]]/Table2[[#This Row],[Close Price]])-1</f>
        <v>9.1029460443561305E-3</v>
      </c>
      <c r="AE388" s="1">
        <f>(Table2[[#This Row],[Close Price]]/Table2[[#This Row],[Current Week Low]])-1</f>
        <v>1.9746835443038124E-2</v>
      </c>
      <c r="AF388" s="1">
        <f>(Table2[[#This Row],[Current Week High]]/Table2[[#This Row],[Close Price]])-1</f>
        <v>3.7942734193975536E-2</v>
      </c>
      <c r="AG388" s="1">
        <f>(Table2[[#This Row],[Close Price]]/Table2[[#This Row],[Current Month Low]])-1</f>
        <v>2.3070736146975301E-2</v>
      </c>
      <c r="AH388" s="1">
        <f>(Table2[[#This Row],[Current Month High]]/Table2[[#This Row],[Close Price]])-1</f>
        <v>9.235352532274077E-2</v>
      </c>
      <c r="AI388">
        <v>36.7096987752399</v>
      </c>
      <c r="AJ388">
        <v>19.501582278480999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-0.18</v>
      </c>
      <c r="AM388" t="s">
        <v>3169</v>
      </c>
      <c r="AN388">
        <v>-3.42</v>
      </c>
      <c r="AO388" t="s">
        <v>3169</v>
      </c>
      <c r="AP388">
        <v>0.103375742092742</v>
      </c>
      <c r="AQ388">
        <f>(Table2[[#This Row],[Sharpe Ratio]]-AVERAGE(Table2[Sharpe Ratio]))/_xlfn.STDEV.P(Table2[Sharpe Ratio])</f>
        <v>0.52978563639703036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496</v>
      </c>
      <c r="AT388">
        <f>_xlfn.RANK.AVG(Table2[[#This Row],[6M Return vs Nifty Z-Score]],Table2[6M Return vs Nifty Z-Score])</f>
        <v>451</v>
      </c>
      <c r="AU388">
        <f>_xlfn.RANK.AVG(Table2[[#This Row],[Sharpe Ratio Z-Score]],Table2[Sharpe Ratio Z-Score])</f>
        <v>217</v>
      </c>
      <c r="AV388">
        <f>(Table2[[#This Row],[Rank 1Y]]+Table2[[#This Row],[Rank 6M]]+Table2[[#This Row],[Rank Sharpe]])/3</f>
        <v>388</v>
      </c>
    </row>
    <row r="389" spans="1:48" hidden="1" x14ac:dyDescent="0.3">
      <c r="A389" t="s">
        <v>1909</v>
      </c>
      <c r="B389" t="s">
        <v>1910</v>
      </c>
      <c r="C389" t="s">
        <v>3126</v>
      </c>
      <c r="D389" t="s">
        <v>48</v>
      </c>
      <c r="E389">
        <v>3717.9973104300002</v>
      </c>
      <c r="F389">
        <v>537.29999999999995</v>
      </c>
      <c r="G389">
        <v>-50.187405430995803</v>
      </c>
      <c r="H389">
        <f>(Table2[[#This Row],[1Y Return vs Nifty]]-AVERAGE(Table2[1Y Return vs Nifty]))/_xlfn.STDEV.P(Table2[1Y Return vs Nifty])</f>
        <v>-1.2675567628460258</v>
      </c>
      <c r="I389">
        <v>-13.956688074897199</v>
      </c>
      <c r="J389">
        <f>(Table2[[#This Row],[1M Return vs Nifty]]-AVERAGE(Table2[1M Return vs Nifty]))/_xlfn.STDEV.P(Table2[1M Return vs Nifty])</f>
        <v>-0.92736703159155021</v>
      </c>
      <c r="K389">
        <v>2.9705915623687602</v>
      </c>
      <c r="L389">
        <f>(Table2[[#This Row],[6M Return vs Nifty]]-AVERAGE(Table2[6M Return vs Nifty]))/_xlfn.STDEV.P(Table2[6M Return vs Nifty])</f>
        <v>6.5999351779871485E-2</v>
      </c>
      <c r="M389">
        <v>-3.9333872236924501</v>
      </c>
      <c r="N389">
        <f>(Table2[[#This Row],[1W Return vs Nifty]]-AVERAGE(Table2[1W Return vs Nifty]))/_xlfn.STDEV.P(Table2[1W Return vs Nifty])</f>
        <v>-0.30357888069004491</v>
      </c>
      <c r="O389">
        <v>586.33000000000004</v>
      </c>
      <c r="P389">
        <v>619.69298095140903</v>
      </c>
      <c r="Q389">
        <v>621.31134410983202</v>
      </c>
      <c r="R389">
        <v>25.698100183255399</v>
      </c>
      <c r="S389" s="1">
        <f>(Table2[[#This Row],[Close Price]]-Table2[[#This Row],[20D EMA]])/Table2[[#This Row],[20D EMA]]</f>
        <v>-8.3621851175959078E-2</v>
      </c>
      <c r="T389" s="1">
        <f>(Table2[[#This Row],[Close Price]]-Table2[[#This Row],[50D EMA]])/Table2[[#This Row],[50D EMA]]</f>
        <v>-0.13295774437353136</v>
      </c>
      <c r="U389" s="1">
        <f>(Table2[[#This Row],[Close Price]]-Table2[[#This Row],[200D EMA]])/Table2[[#This Row],[200D EMA]]</f>
        <v>-0.13521617608672054</v>
      </c>
      <c r="V389">
        <v>0.83323794495298797</v>
      </c>
      <c r="W389">
        <v>529.9</v>
      </c>
      <c r="X389">
        <v>547.1</v>
      </c>
      <c r="Y389">
        <v>529.9</v>
      </c>
      <c r="Z389">
        <v>563.04999999999995</v>
      </c>
      <c r="AA389">
        <v>529.9</v>
      </c>
      <c r="AB389">
        <v>649</v>
      </c>
      <c r="AC389" s="1">
        <f>(Table2[[#This Row],[Close Price]]/Table2[[#This Row],[Day Low]])-1</f>
        <v>1.3964899037554268E-2</v>
      </c>
      <c r="AD389" s="1">
        <f>(Table2[[#This Row],[Day High]]/Table2[[#This Row],[Close Price]])-1</f>
        <v>1.8239344872510888E-2</v>
      </c>
      <c r="AE389" s="1">
        <f>(Table2[[#This Row],[Close Price]]/Table2[[#This Row],[Current Week Low]])-1</f>
        <v>1.3964899037554268E-2</v>
      </c>
      <c r="AF389" s="1">
        <f>(Table2[[#This Row],[Current Week High]]/Table2[[#This Row],[Close Price]])-1</f>
        <v>4.7924809231341792E-2</v>
      </c>
      <c r="AG389" s="1">
        <f>(Table2[[#This Row],[Close Price]]/Table2[[#This Row],[Current Month Low]])-1</f>
        <v>1.3964899037554268E-2</v>
      </c>
      <c r="AH389" s="1">
        <f>(Table2[[#This Row],[Current Month High]]/Table2[[#This Row],[Close Price]])-1</f>
        <v>0.20789130839382097</v>
      </c>
      <c r="AI389">
        <v>87.800111669458403</v>
      </c>
      <c r="AJ389">
        <v>25.9050966608084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-0.16</v>
      </c>
      <c r="AM389" t="s">
        <v>3169</v>
      </c>
      <c r="AN389">
        <v>-14.71</v>
      </c>
      <c r="AO389" t="s">
        <v>3169</v>
      </c>
      <c r="AP389">
        <v>0.11769850626657</v>
      </c>
      <c r="AQ389">
        <f>(Table2[[#This Row],[Sharpe Ratio]]-AVERAGE(Table2[Sharpe Ratio]))/_xlfn.STDEV.P(Table2[Sharpe Ratio])</f>
        <v>0.69704040995612337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711</v>
      </c>
      <c r="AT389">
        <f>_xlfn.RANK.AVG(Table2[[#This Row],[6M Return vs Nifty Z-Score]],Table2[6M Return vs Nifty Z-Score])</f>
        <v>285</v>
      </c>
      <c r="AU389">
        <f>_xlfn.RANK.AVG(Table2[[#This Row],[Sharpe Ratio Z-Score]],Table2[Sharpe Ratio Z-Score])</f>
        <v>168</v>
      </c>
      <c r="AV389">
        <f>(Table2[[#This Row],[Rank 1Y]]+Table2[[#This Row],[Rank 6M]]+Table2[[#This Row],[Rank Sharpe]])/3</f>
        <v>388</v>
      </c>
    </row>
    <row r="390" spans="1:48" hidden="1" x14ac:dyDescent="0.3">
      <c r="A390" t="s">
        <v>292</v>
      </c>
      <c r="B390" t="s">
        <v>293</v>
      </c>
      <c r="C390" t="s">
        <v>3123</v>
      </c>
      <c r="D390" t="s">
        <v>34</v>
      </c>
      <c r="E390">
        <v>87994.387873259999</v>
      </c>
      <c r="F390">
        <v>97.01</v>
      </c>
      <c r="G390">
        <v>2.2349059111869201</v>
      </c>
      <c r="H390">
        <f>(Table2[[#This Row],[1Y Return vs Nifty]]-AVERAGE(Table2[1Y Return vs Nifty]))/_xlfn.STDEV.P(Table2[1Y Return vs Nifty])</f>
        <v>-0.21904862740871753</v>
      </c>
      <c r="I390">
        <v>-5.6435276859866299</v>
      </c>
      <c r="J390">
        <f>(Table2[[#This Row],[1M Return vs Nifty]]-AVERAGE(Table2[1M Return vs Nifty]))/_xlfn.STDEV.P(Table2[1M Return vs Nifty])</f>
        <v>-0.10585930289439448</v>
      </c>
      <c r="K390">
        <v>-22.165280279038399</v>
      </c>
      <c r="L390">
        <f>(Table2[[#This Row],[6M Return vs Nifty]]-AVERAGE(Table2[6M Return vs Nifty]))/_xlfn.STDEV.P(Table2[6M Return vs Nifty])</f>
        <v>-0.77334019226625395</v>
      </c>
      <c r="M390">
        <v>-5.2136944514488599</v>
      </c>
      <c r="N390">
        <f>(Table2[[#This Row],[1W Return vs Nifty]]-AVERAGE(Table2[1W Return vs Nifty]))/_xlfn.STDEV.P(Table2[1W Return vs Nifty])</f>
        <v>-0.61356650365638687</v>
      </c>
      <c r="O390">
        <v>100.39</v>
      </c>
      <c r="P390">
        <v>103.299912935761</v>
      </c>
      <c r="Q390">
        <v>104.618639794831</v>
      </c>
      <c r="R390">
        <v>38.871715490198099</v>
      </c>
      <c r="S390" s="1">
        <f>(Table2[[#This Row],[Close Price]]-Table2[[#This Row],[20D EMA]])/Table2[[#This Row],[20D EMA]]</f>
        <v>-3.3668692100806807E-2</v>
      </c>
      <c r="T390" s="1">
        <f>(Table2[[#This Row],[Close Price]]-Table2[[#This Row],[50D EMA]])/Table2[[#This Row],[50D EMA]]</f>
        <v>-6.0889818364827625E-2</v>
      </c>
      <c r="U390" s="1">
        <f>(Table2[[#This Row],[Close Price]]-Table2[[#This Row],[200D EMA]])/Table2[[#This Row],[200D EMA]]</f>
        <v>-7.2727382135271468E-2</v>
      </c>
      <c r="V390">
        <v>0.91096573146070103</v>
      </c>
      <c r="W390">
        <v>94.95</v>
      </c>
      <c r="X390">
        <v>97.78</v>
      </c>
      <c r="Y390">
        <v>92.52</v>
      </c>
      <c r="Z390">
        <v>101.27</v>
      </c>
      <c r="AA390">
        <v>92.52</v>
      </c>
      <c r="AB390">
        <v>106.49</v>
      </c>
      <c r="AC390" s="1">
        <f>(Table2[[#This Row],[Close Price]]/Table2[[#This Row],[Day Low]])-1</f>
        <v>2.1695629278567719E-2</v>
      </c>
      <c r="AD390" s="1">
        <f>(Table2[[#This Row],[Day High]]/Table2[[#This Row],[Close Price]])-1</f>
        <v>7.9373260488608821E-3</v>
      </c>
      <c r="AE390" s="1">
        <f>(Table2[[#This Row],[Close Price]]/Table2[[#This Row],[Current Week Low]])-1</f>
        <v>4.8530047557284961E-2</v>
      </c>
      <c r="AF390" s="1">
        <f>(Table2[[#This Row],[Current Week High]]/Table2[[#This Row],[Close Price]])-1</f>
        <v>4.3912998659931812E-2</v>
      </c>
      <c r="AG390" s="1">
        <f>(Table2[[#This Row],[Close Price]]/Table2[[#This Row],[Current Month Low]])-1</f>
        <v>4.8530047557284961E-2</v>
      </c>
      <c r="AH390" s="1">
        <f>(Table2[[#This Row],[Current Month High]]/Table2[[#This Row],[Close Price]])-1</f>
        <v>9.7721884341820386E-2</v>
      </c>
      <c r="AI390">
        <v>32.872899701061698</v>
      </c>
      <c r="AJ390">
        <v>24.6915167095115</v>
      </c>
      <c r="AK390" t="str">
        <f>IF(AND(Table2[[#This Row],[20D EMA]]&gt;Table2[[#This Row],[50D EMA]],Table2[[#This Row],[50D EMA]]&gt;Table2[[#This Row],[200D EMA]]),"Uptrend","Downtrend/NoTrend")</f>
        <v>Downtrend/NoTrend</v>
      </c>
      <c r="AL390">
        <v>-0.12</v>
      </c>
      <c r="AM390" t="s">
        <v>3169</v>
      </c>
      <c r="AN390">
        <v>-4.8099999999999996</v>
      </c>
      <c r="AO390" t="s">
        <v>3169</v>
      </c>
      <c r="AP390">
        <v>0.111254000654715</v>
      </c>
      <c r="AQ390">
        <f>(Table2[[#This Row],[Sharpe Ratio]]-AVERAGE(Table2[Sharpe Ratio]))/_xlfn.STDEV.P(Table2[Sharpe Ratio])</f>
        <v>0.62178438299585881</v>
      </c>
      <c r="AR3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0">
        <f>_xlfn.RANK.AVG(Table2[[#This Row],[1Y Return vs Nifty Z-Score]],Table2[1Y Return vs Nifty Z-Score])</f>
        <v>380</v>
      </c>
      <c r="AT390">
        <f>_xlfn.RANK.AVG(Table2[[#This Row],[6M Return vs Nifty Z-Score]],Table2[6M Return vs Nifty Z-Score])</f>
        <v>592</v>
      </c>
      <c r="AU390">
        <f>_xlfn.RANK.AVG(Table2[[#This Row],[Sharpe Ratio Z-Score]],Table2[Sharpe Ratio Z-Score])</f>
        <v>195</v>
      </c>
      <c r="AV390">
        <f>(Table2[[#This Row],[Rank 1Y]]+Table2[[#This Row],[Rank 6M]]+Table2[[#This Row],[Rank Sharpe]])/3</f>
        <v>389</v>
      </c>
    </row>
    <row r="391" spans="1:48" hidden="1" x14ac:dyDescent="0.3">
      <c r="A391" t="s">
        <v>997</v>
      </c>
      <c r="B391" t="s">
        <v>998</v>
      </c>
      <c r="C391" t="s">
        <v>3127</v>
      </c>
      <c r="D391" t="s">
        <v>51</v>
      </c>
      <c r="E391">
        <v>13942.85371191</v>
      </c>
      <c r="F391">
        <v>6054.05</v>
      </c>
      <c r="G391">
        <v>2.4465700583696099</v>
      </c>
      <c r="H391">
        <f>(Table2[[#This Row],[1Y Return vs Nifty]]-AVERAGE(Table2[1Y Return vs Nifty]))/_xlfn.STDEV.P(Table2[1Y Return vs Nifty])</f>
        <v>-0.21481509449841127</v>
      </c>
      <c r="I391">
        <v>-7.5003228768959298</v>
      </c>
      <c r="J391">
        <f>(Table2[[#This Row],[1M Return vs Nifty]]-AVERAGE(Table2[1M Return vs Nifty]))/_xlfn.STDEV.P(Table2[1M Return vs Nifty])</f>
        <v>-0.2893480759456743</v>
      </c>
      <c r="K391">
        <v>2.77260554539532</v>
      </c>
      <c r="L391">
        <f>(Table2[[#This Row],[6M Return vs Nifty]]-AVERAGE(Table2[6M Return vs Nifty]))/_xlfn.STDEV.P(Table2[6M Return vs Nifty])</f>
        <v>5.9388182918791999E-2</v>
      </c>
      <c r="M391">
        <v>-3.1516345112882802</v>
      </c>
      <c r="N391">
        <f>(Table2[[#This Row],[1W Return vs Nifty]]-AVERAGE(Table2[1W Return vs Nifty]))/_xlfn.STDEV.P(Table2[1W Return vs Nifty])</f>
        <v>-0.11430113562074568</v>
      </c>
      <c r="O391">
        <v>6393.43</v>
      </c>
      <c r="P391">
        <v>6593.0252368051697</v>
      </c>
      <c r="Q391">
        <v>6174.7685035355198</v>
      </c>
      <c r="R391">
        <v>20.3134116747473</v>
      </c>
      <c r="S391" s="1">
        <f>(Table2[[#This Row],[Close Price]]-Table2[[#This Row],[20D EMA]])/Table2[[#This Row],[20D EMA]]</f>
        <v>-5.3082617624655326E-2</v>
      </c>
      <c r="T391" s="1">
        <f>(Table2[[#This Row],[Close Price]]-Table2[[#This Row],[50D EMA]])/Table2[[#This Row],[50D EMA]]</f>
        <v>-8.1749305887132431E-2</v>
      </c>
      <c r="U391" s="1">
        <f>(Table2[[#This Row],[Close Price]]-Table2[[#This Row],[200D EMA]])/Table2[[#This Row],[200D EMA]]</f>
        <v>-1.9550288155159048E-2</v>
      </c>
      <c r="V391">
        <v>0.69973651093516098</v>
      </c>
      <c r="W391">
        <v>6009.05</v>
      </c>
      <c r="X391">
        <v>6146.95</v>
      </c>
      <c r="Y391">
        <v>6009.05</v>
      </c>
      <c r="Z391">
        <v>6335</v>
      </c>
      <c r="AA391">
        <v>6009.05</v>
      </c>
      <c r="AB391">
        <v>6899</v>
      </c>
      <c r="AC391" s="1">
        <f>(Table2[[#This Row],[Close Price]]/Table2[[#This Row],[Day Low]])-1</f>
        <v>7.4887045373228656E-3</v>
      </c>
      <c r="AD391" s="1">
        <f>(Table2[[#This Row],[Day High]]/Table2[[#This Row],[Close Price]])-1</f>
        <v>1.5345099561450581E-2</v>
      </c>
      <c r="AE391" s="1">
        <f>(Table2[[#This Row],[Close Price]]/Table2[[#This Row],[Current Week Low]])-1</f>
        <v>7.4887045373228656E-3</v>
      </c>
      <c r="AF391" s="1">
        <f>(Table2[[#This Row],[Current Week High]]/Table2[[#This Row],[Close Price]])-1</f>
        <v>4.6406950718940188E-2</v>
      </c>
      <c r="AG391" s="1">
        <f>(Table2[[#This Row],[Close Price]]/Table2[[#This Row],[Current Month Low]])-1</f>
        <v>7.4887045373228656E-3</v>
      </c>
      <c r="AH391" s="1">
        <f>(Table2[[#This Row],[Current Month High]]/Table2[[#This Row],[Close Price]])-1</f>
        <v>0.13956772738910317</v>
      </c>
      <c r="AI391">
        <v>25.535798349864901</v>
      </c>
      <c r="AJ391">
        <v>28.972910615145398</v>
      </c>
      <c r="AK391" t="str">
        <f>IF(AND(Table2[[#This Row],[20D EMA]]&gt;Table2[[#This Row],[50D EMA]],Table2[[#This Row],[50D EMA]]&gt;Table2[[#This Row],[200D EMA]]),"Uptrend","Downtrend/NoTrend")</f>
        <v>Downtrend/NoTrend</v>
      </c>
      <c r="AL391">
        <v>-0.11</v>
      </c>
      <c r="AM391" t="s">
        <v>3169</v>
      </c>
      <c r="AN391">
        <v>-9.09</v>
      </c>
      <c r="AO391" t="s">
        <v>3169</v>
      </c>
      <c r="AP391">
        <v>5.8454954634989996E-3</v>
      </c>
      <c r="AQ391">
        <f>(Table2[[#This Row],[Sharpe Ratio]]-AVERAGE(Table2[Sharpe Ratio]))/_xlfn.STDEV.P(Table2[Sharpe Ratio])</f>
        <v>-0.60912855063847227</v>
      </c>
      <c r="AR3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1">
        <f>_xlfn.RANK.AVG(Table2[[#This Row],[1Y Return vs Nifty Z-Score]],Table2[1Y Return vs Nifty Z-Score])</f>
        <v>378</v>
      </c>
      <c r="AT391">
        <f>_xlfn.RANK.AVG(Table2[[#This Row],[6M Return vs Nifty Z-Score]],Table2[6M Return vs Nifty Z-Score])</f>
        <v>287</v>
      </c>
      <c r="AU391">
        <f>_xlfn.RANK.AVG(Table2[[#This Row],[Sharpe Ratio Z-Score]],Table2[Sharpe Ratio Z-Score])</f>
        <v>502</v>
      </c>
      <c r="AV391">
        <f>(Table2[[#This Row],[Rank 1Y]]+Table2[[#This Row],[Rank 6M]]+Table2[[#This Row],[Rank Sharpe]])/3</f>
        <v>389</v>
      </c>
    </row>
    <row r="392" spans="1:48" hidden="1" x14ac:dyDescent="0.3">
      <c r="A392" t="s">
        <v>1389</v>
      </c>
      <c r="B392" t="s">
        <v>1390</v>
      </c>
      <c r="C392" t="s">
        <v>3136</v>
      </c>
      <c r="D392" t="s">
        <v>134</v>
      </c>
      <c r="E392">
        <v>7613.7701409000001</v>
      </c>
      <c r="F392">
        <v>519.75</v>
      </c>
      <c r="G392">
        <v>-9.9921652909284209</v>
      </c>
      <c r="H392">
        <f>(Table2[[#This Row],[1Y Return vs Nifty]]-AVERAGE(Table2[1Y Return vs Nifty]))/_xlfn.STDEV.P(Table2[1Y Return vs Nifty])</f>
        <v>-0.46360449111923524</v>
      </c>
      <c r="I392">
        <v>-10.913495166523299</v>
      </c>
      <c r="J392">
        <f>(Table2[[#This Row],[1M Return vs Nifty]]-AVERAGE(Table2[1M Return vs Nifty]))/_xlfn.STDEV.P(Table2[1M Return vs Nifty])</f>
        <v>-0.62663826212375007</v>
      </c>
      <c r="K392">
        <v>12.4917088754512</v>
      </c>
      <c r="L392">
        <f>(Table2[[#This Row],[6M Return vs Nifty]]-AVERAGE(Table2[6M Return vs Nifty]))/_xlfn.STDEV.P(Table2[6M Return vs Nifty])</f>
        <v>0.38392945242621962</v>
      </c>
      <c r="M392">
        <v>-2.0794199498424901</v>
      </c>
      <c r="N392">
        <f>(Table2[[#This Row],[1W Return vs Nifty]]-AVERAGE(Table2[1W Return vs Nifty]))/_xlfn.STDEV.P(Table2[1W Return vs Nifty])</f>
        <v>0.14530314998101956</v>
      </c>
      <c r="O392">
        <v>530.72</v>
      </c>
      <c r="P392">
        <v>549.31004625129901</v>
      </c>
      <c r="Q392">
        <v>523.35547608215097</v>
      </c>
      <c r="R392">
        <v>47.5817144122733</v>
      </c>
      <c r="S392" s="1">
        <f>(Table2[[#This Row],[Close Price]]-Table2[[#This Row],[20D EMA]])/Table2[[#This Row],[20D EMA]]</f>
        <v>-2.0670033162496281E-2</v>
      </c>
      <c r="T392" s="1">
        <f>(Table2[[#This Row],[Close Price]]-Table2[[#This Row],[50D EMA]])/Table2[[#This Row],[50D EMA]]</f>
        <v>-5.3813045024441168E-2</v>
      </c>
      <c r="U392" s="1">
        <f>(Table2[[#This Row],[Close Price]]-Table2[[#This Row],[200D EMA]])/Table2[[#This Row],[200D EMA]]</f>
        <v>-6.8891532561035458E-3</v>
      </c>
      <c r="V392">
        <v>0.55036663351876203</v>
      </c>
      <c r="W392">
        <v>494.4</v>
      </c>
      <c r="X392">
        <v>528.79999999999995</v>
      </c>
      <c r="Y392">
        <v>492.6</v>
      </c>
      <c r="Z392">
        <v>528.79999999999995</v>
      </c>
      <c r="AA392">
        <v>486</v>
      </c>
      <c r="AB392">
        <v>570</v>
      </c>
      <c r="AC392" s="1">
        <f>(Table2[[#This Row],[Close Price]]/Table2[[#This Row],[Day Low]])-1</f>
        <v>5.1274271844660158E-2</v>
      </c>
      <c r="AD392" s="1">
        <f>(Table2[[#This Row],[Day High]]/Table2[[#This Row],[Close Price]])-1</f>
        <v>1.7412217412217323E-2</v>
      </c>
      <c r="AE392" s="1">
        <f>(Table2[[#This Row],[Close Price]]/Table2[[#This Row],[Current Week Low]])-1</f>
        <v>5.5115712545676043E-2</v>
      </c>
      <c r="AF392" s="1">
        <f>(Table2[[#This Row],[Current Week High]]/Table2[[#This Row],[Close Price]])-1</f>
        <v>1.7412217412217323E-2</v>
      </c>
      <c r="AG392" s="1">
        <f>(Table2[[#This Row],[Close Price]]/Table2[[#This Row],[Current Month Low]])-1</f>
        <v>6.944444444444442E-2</v>
      </c>
      <c r="AH392" s="1">
        <f>(Table2[[#This Row],[Current Month High]]/Table2[[#This Row],[Close Price]])-1</f>
        <v>9.6681096681096701E-2</v>
      </c>
      <c r="AI392">
        <v>34.4877344877344</v>
      </c>
      <c r="AJ392">
        <v>36.7583212735166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-0.03</v>
      </c>
      <c r="AM392" t="s">
        <v>3169</v>
      </c>
      <c r="AN392">
        <v>-5.76</v>
      </c>
      <c r="AO392" t="s">
        <v>3169</v>
      </c>
      <c r="AP392">
        <v>8.3673634506810004E-3</v>
      </c>
      <c r="AQ392">
        <f>(Table2[[#This Row],[Sharpe Ratio]]-AVERAGE(Table2[Sharpe Ratio]))/_xlfn.STDEV.P(Table2[Sharpe Ratio])</f>
        <v>-0.57967931486087021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475</v>
      </c>
      <c r="AT392">
        <f>_xlfn.RANK.AVG(Table2[[#This Row],[6M Return vs Nifty Z-Score]],Table2[6M Return vs Nifty Z-Score])</f>
        <v>206</v>
      </c>
      <c r="AU392">
        <f>_xlfn.RANK.AVG(Table2[[#This Row],[Sharpe Ratio Z-Score]],Table2[Sharpe Ratio Z-Score])</f>
        <v>490</v>
      </c>
      <c r="AV392">
        <f>(Table2[[#This Row],[Rank 1Y]]+Table2[[#This Row],[Rank 6M]]+Table2[[#This Row],[Rank Sharpe]])/3</f>
        <v>390.33333333333331</v>
      </c>
    </row>
    <row r="393" spans="1:48" hidden="1" x14ac:dyDescent="0.3">
      <c r="A393" t="s">
        <v>1273</v>
      </c>
      <c r="B393" t="s">
        <v>1274</v>
      </c>
      <c r="C393" t="s">
        <v>3140</v>
      </c>
      <c r="D393" t="s">
        <v>1056</v>
      </c>
      <c r="E393">
        <v>8742.1979654999996</v>
      </c>
      <c r="F393">
        <v>454.5</v>
      </c>
      <c r="G393">
        <v>0.35202763979995999</v>
      </c>
      <c r="H393">
        <f>(Table2[[#This Row],[1Y Return vs Nifty]]-AVERAGE(Table2[1Y Return vs Nifty]))/_xlfn.STDEV.P(Table2[1Y Return vs Nifty])</f>
        <v>-0.25670841643825559</v>
      </c>
      <c r="I393">
        <v>-9.7589662200381504</v>
      </c>
      <c r="J393">
        <f>(Table2[[#This Row],[1M Return vs Nifty]]-AVERAGE(Table2[1M Return vs Nifty]))/_xlfn.STDEV.P(Table2[1M Return vs Nifty])</f>
        <v>-0.51254754232874455</v>
      </c>
      <c r="K393">
        <v>4.8297248197264997</v>
      </c>
      <c r="L393">
        <f>(Table2[[#This Row],[6M Return vs Nifty]]-AVERAGE(Table2[6M Return vs Nifty]))/_xlfn.STDEV.P(Table2[6M Return vs Nifty])</f>
        <v>0.12807971526983256</v>
      </c>
      <c r="M393">
        <v>-8.7492699298836207</v>
      </c>
      <c r="N393">
        <f>(Table2[[#This Row],[1W Return vs Nifty]]-AVERAGE(Table2[1W Return vs Nifty]))/_xlfn.STDEV.P(Table2[1W Return vs Nifty])</f>
        <v>-1.4695990360186895</v>
      </c>
      <c r="O393">
        <v>492.41</v>
      </c>
      <c r="P393">
        <v>515.19089850134401</v>
      </c>
      <c r="Q393">
        <v>485.40006876292603</v>
      </c>
      <c r="R393">
        <v>32.633941645697398</v>
      </c>
      <c r="S393" s="1">
        <f>(Table2[[#This Row],[Close Price]]-Table2[[#This Row],[20D EMA]])/Table2[[#This Row],[20D EMA]]</f>
        <v>-7.6988688288215146E-2</v>
      </c>
      <c r="T393" s="1">
        <f>(Table2[[#This Row],[Close Price]]-Table2[[#This Row],[50D EMA]])/Table2[[#This Row],[50D EMA]]</f>
        <v>-0.11780273812656587</v>
      </c>
      <c r="U393" s="1">
        <f>(Table2[[#This Row],[Close Price]]-Table2[[#This Row],[200D EMA]])/Table2[[#This Row],[200D EMA]]</f>
        <v>-6.3658970716005209E-2</v>
      </c>
      <c r="V393">
        <v>0.39835341991325701</v>
      </c>
      <c r="W393">
        <v>446.85</v>
      </c>
      <c r="X393">
        <v>461.9</v>
      </c>
      <c r="Y393">
        <v>446.35</v>
      </c>
      <c r="Z393">
        <v>485</v>
      </c>
      <c r="AA393">
        <v>439.1</v>
      </c>
      <c r="AB393">
        <v>550</v>
      </c>
      <c r="AC393" s="1">
        <f>(Table2[[#This Row],[Close Price]]/Table2[[#This Row],[Day Low]])-1</f>
        <v>1.7119838872104776E-2</v>
      </c>
      <c r="AD393" s="1">
        <f>(Table2[[#This Row],[Day High]]/Table2[[#This Row],[Close Price]])-1</f>
        <v>1.6281628162816197E-2</v>
      </c>
      <c r="AE393" s="1">
        <f>(Table2[[#This Row],[Close Price]]/Table2[[#This Row],[Current Week Low]])-1</f>
        <v>1.8259213621597326E-2</v>
      </c>
      <c r="AF393" s="1">
        <f>(Table2[[#This Row],[Current Week High]]/Table2[[#This Row],[Close Price]])-1</f>
        <v>6.7106710671067216E-2</v>
      </c>
      <c r="AG393" s="1">
        <f>(Table2[[#This Row],[Close Price]]/Table2[[#This Row],[Current Month Low]])-1</f>
        <v>3.5071737645183232E-2</v>
      </c>
      <c r="AH393" s="1">
        <f>(Table2[[#This Row],[Current Month High]]/Table2[[#This Row],[Close Price]])-1</f>
        <v>0.21012101210121004</v>
      </c>
      <c r="AI393">
        <v>51.5731573157315</v>
      </c>
      <c r="AJ393">
        <v>39.4813564523553</v>
      </c>
      <c r="AK393" t="str">
        <f>IF(AND(Table2[[#This Row],[20D EMA]]&gt;Table2[[#This Row],[50D EMA]],Table2[[#This Row],[50D EMA]]&gt;Table2[[#This Row],[200D EMA]]),"Uptrend","Downtrend/NoTrend")</f>
        <v>Downtrend/NoTrend</v>
      </c>
      <c r="AL393">
        <v>-0.01</v>
      </c>
      <c r="AM393" t="s">
        <v>3169</v>
      </c>
      <c r="AN393">
        <v>-15.25</v>
      </c>
      <c r="AO393" t="s">
        <v>3169</v>
      </c>
      <c r="AP393">
        <v>9.2818306517899996E-4</v>
      </c>
      <c r="AQ393">
        <f>(Table2[[#This Row],[Sharpe Ratio]]-AVERAGE(Table2[Sharpe Ratio]))/_xlfn.STDEV.P(Table2[Sharpe Ratio])</f>
        <v>-0.66655070475053846</v>
      </c>
      <c r="AR3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3">
        <f>_xlfn.RANK.AVG(Table2[[#This Row],[1Y Return vs Nifty Z-Score]],Table2[1Y Return vs Nifty Z-Score])</f>
        <v>393</v>
      </c>
      <c r="AT393">
        <f>_xlfn.RANK.AVG(Table2[[#This Row],[6M Return vs Nifty Z-Score]],Table2[6M Return vs Nifty Z-Score])</f>
        <v>265</v>
      </c>
      <c r="AU393">
        <f>_xlfn.RANK.AVG(Table2[[#This Row],[Sharpe Ratio Z-Score]],Table2[Sharpe Ratio Z-Score])</f>
        <v>514</v>
      </c>
      <c r="AV393">
        <f>(Table2[[#This Row],[Rank 1Y]]+Table2[[#This Row],[Rank 6M]]+Table2[[#This Row],[Rank Sharpe]])/3</f>
        <v>390.66666666666669</v>
      </c>
    </row>
    <row r="394" spans="1:48" hidden="1" x14ac:dyDescent="0.3">
      <c r="A394" t="s">
        <v>251</v>
      </c>
      <c r="B394" t="s">
        <v>252</v>
      </c>
      <c r="C394" t="s">
        <v>3123</v>
      </c>
      <c r="D394" t="s">
        <v>43</v>
      </c>
      <c r="E394">
        <v>99296.218456720002</v>
      </c>
      <c r="F394">
        <v>687.2</v>
      </c>
      <c r="G394">
        <v>0.92158039384304002</v>
      </c>
      <c r="H394">
        <f>(Table2[[#This Row],[1Y Return vs Nifty]]-AVERAGE(Table2[1Y Return vs Nifty]))/_xlfn.STDEV.P(Table2[1Y Return vs Nifty])</f>
        <v>-0.24531668873901621</v>
      </c>
      <c r="I394">
        <v>-7.2245591642882498</v>
      </c>
      <c r="J394">
        <f>(Table2[[#This Row],[1M Return vs Nifty]]-AVERAGE(Table2[1M Return vs Nifty]))/_xlfn.STDEV.P(Table2[1M Return vs Nifty])</f>
        <v>-0.26209706542702382</v>
      </c>
      <c r="K394">
        <v>13.221689251437001</v>
      </c>
      <c r="L394">
        <f>(Table2[[#This Row],[6M Return vs Nifty]]-AVERAGE(Table2[6M Return vs Nifty]))/_xlfn.STDEV.P(Table2[6M Return vs Nifty])</f>
        <v>0.40830503007907898</v>
      </c>
      <c r="M394">
        <v>-3.2795316177224398</v>
      </c>
      <c r="N394">
        <f>(Table2[[#This Row],[1W Return vs Nifty]]-AVERAGE(Table2[1W Return vs Nifty]))/_xlfn.STDEV.P(Table2[1W Return vs Nifty])</f>
        <v>-0.14526754676666595</v>
      </c>
      <c r="O394">
        <v>711.55</v>
      </c>
      <c r="P394">
        <v>725.15936417080297</v>
      </c>
      <c r="Q394">
        <v>665.10856432528396</v>
      </c>
      <c r="R394">
        <v>33.1745441384667</v>
      </c>
      <c r="S394" s="1">
        <f>(Table2[[#This Row],[Close Price]]-Table2[[#This Row],[20D EMA]])/Table2[[#This Row],[20D EMA]]</f>
        <v>-3.4221066685404977E-2</v>
      </c>
      <c r="T394" s="1">
        <f>(Table2[[#This Row],[Close Price]]-Table2[[#This Row],[50D EMA]])/Table2[[#This Row],[50D EMA]]</f>
        <v>-5.2346237318755817E-2</v>
      </c>
      <c r="U394" s="1">
        <f>(Table2[[#This Row],[Close Price]]-Table2[[#This Row],[200D EMA]])/Table2[[#This Row],[200D EMA]]</f>
        <v>3.3214781555439186E-2</v>
      </c>
      <c r="V394">
        <v>0.68156670113531304</v>
      </c>
      <c r="W394">
        <v>671</v>
      </c>
      <c r="X394">
        <v>695</v>
      </c>
      <c r="Y394">
        <v>668.3</v>
      </c>
      <c r="Z394">
        <v>698.75</v>
      </c>
      <c r="AA394">
        <v>668.3</v>
      </c>
      <c r="AB394">
        <v>750</v>
      </c>
      <c r="AC394" s="1">
        <f>(Table2[[#This Row],[Close Price]]/Table2[[#This Row],[Day Low]])-1</f>
        <v>2.4143070044709392E-2</v>
      </c>
      <c r="AD394" s="1">
        <f>(Table2[[#This Row],[Day High]]/Table2[[#This Row],[Close Price]])-1</f>
        <v>1.1350407450523736E-2</v>
      </c>
      <c r="AE394" s="1">
        <f>(Table2[[#This Row],[Close Price]]/Table2[[#This Row],[Current Week Low]])-1</f>
        <v>2.8280712254975526E-2</v>
      </c>
      <c r="AF394" s="1">
        <f>(Table2[[#This Row],[Current Week High]]/Table2[[#This Row],[Close Price]])-1</f>
        <v>1.6807334109429473E-2</v>
      </c>
      <c r="AG394" s="1">
        <f>(Table2[[#This Row],[Close Price]]/Table2[[#This Row],[Current Month Low]])-1</f>
        <v>2.8280712254975526E-2</v>
      </c>
      <c r="AH394" s="1">
        <f>(Table2[[#This Row],[Current Month High]]/Table2[[#This Row],[Close Price]])-1</f>
        <v>9.1385331781140833E-2</v>
      </c>
      <c r="AI394">
        <v>15.948777648428299</v>
      </c>
      <c r="AJ394">
        <v>48.279210270795097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-0.09</v>
      </c>
      <c r="AM394" t="s">
        <v>3169</v>
      </c>
      <c r="AN394">
        <v>-6.61</v>
      </c>
      <c r="AO394" t="s">
        <v>3169</v>
      </c>
      <c r="AP394">
        <v>-1.2135067740768E-2</v>
      </c>
      <c r="AQ394">
        <f>(Table2[[#This Row],[Sharpe Ratio]]-AVERAGE(Table2[Sharpe Ratio]))/_xlfn.STDEV.P(Table2[Sharpe Ratio])</f>
        <v>-0.8190974498464858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386</v>
      </c>
      <c r="AT394">
        <f>_xlfn.RANK.AVG(Table2[[#This Row],[6M Return vs Nifty Z-Score]],Table2[6M Return vs Nifty Z-Score])</f>
        <v>196</v>
      </c>
      <c r="AU394">
        <f>_xlfn.RANK.AVG(Table2[[#This Row],[Sharpe Ratio Z-Score]],Table2[Sharpe Ratio Z-Score])</f>
        <v>592</v>
      </c>
      <c r="AV394">
        <f>(Table2[[#This Row],[Rank 1Y]]+Table2[[#This Row],[Rank 6M]]+Table2[[#This Row],[Rank Sharpe]])/3</f>
        <v>391.33333333333331</v>
      </c>
    </row>
    <row r="395" spans="1:48" x14ac:dyDescent="0.3">
      <c r="A395" t="s">
        <v>640</v>
      </c>
      <c r="B395" t="s">
        <v>641</v>
      </c>
      <c r="C395" t="s">
        <v>3123</v>
      </c>
      <c r="D395" t="s">
        <v>491</v>
      </c>
      <c r="E395">
        <v>27660.154938119998</v>
      </c>
      <c r="F395">
        <v>850.95</v>
      </c>
      <c r="G395">
        <v>4.2110572304501499</v>
      </c>
      <c r="H395">
        <f>(Table2[[#This Row],[1Y Return vs Nifty]]-AVERAGE(Table2[1Y Return vs Nifty]))/_xlfn.STDEV.P(Table2[1Y Return vs Nifty])</f>
        <v>-0.17952326727002063</v>
      </c>
      <c r="I395">
        <v>1.2168455321771701</v>
      </c>
      <c r="J395">
        <f>(Table2[[#This Row],[1M Return vs Nifty]]-AVERAGE(Table2[1M Return vs Nifty]))/_xlfn.STDEV.P(Table2[1M Return vs Nifty])</f>
        <v>0.57208378454880493</v>
      </c>
      <c r="K395">
        <v>12.821244335710199</v>
      </c>
      <c r="L395">
        <f>(Table2[[#This Row],[6M Return vs Nifty]]-AVERAGE(Table2[6M Return vs Nifty]))/_xlfn.STDEV.P(Table2[6M Return vs Nifty])</f>
        <v>0.39493333344160497</v>
      </c>
      <c r="M395">
        <v>-1.21650343142455</v>
      </c>
      <c r="N395">
        <f>(Table2[[#This Row],[1W Return vs Nifty]]-AVERAGE(Table2[1W Return vs Nifty]))/_xlfn.STDEV.P(Table2[1W Return vs Nifty])</f>
        <v>0.3542322527492045</v>
      </c>
      <c r="O395">
        <v>848.95</v>
      </c>
      <c r="P395">
        <v>845.88160061915596</v>
      </c>
      <c r="Q395">
        <v>787.07035307074705</v>
      </c>
      <c r="R395">
        <v>54.771120615281802</v>
      </c>
      <c r="S395" s="1">
        <f>(Table2[[#This Row],[Close Price]]-Table2[[#This Row],[20D EMA]])/Table2[[#This Row],[20D EMA]]</f>
        <v>2.3558513457800812E-3</v>
      </c>
      <c r="T395" s="1">
        <f>(Table2[[#This Row],[Close Price]]-Table2[[#This Row],[50D EMA]])/Table2[[#This Row],[50D EMA]]</f>
        <v>5.9918543885269428E-3</v>
      </c>
      <c r="U395" s="1">
        <f>(Table2[[#This Row],[Close Price]]-Table2[[#This Row],[200D EMA]])/Table2[[#This Row],[200D EMA]]</f>
        <v>8.1161292227597187E-2</v>
      </c>
      <c r="V395">
        <v>0.42225157873763502</v>
      </c>
      <c r="W395">
        <v>841.05</v>
      </c>
      <c r="X395">
        <v>857.55</v>
      </c>
      <c r="Y395">
        <v>828.3</v>
      </c>
      <c r="Z395">
        <v>857.55</v>
      </c>
      <c r="AA395">
        <v>828</v>
      </c>
      <c r="AB395">
        <v>875.85</v>
      </c>
      <c r="AC395" s="1">
        <f>(Table2[[#This Row],[Close Price]]/Table2[[#This Row],[Day Low]])-1</f>
        <v>1.1771000535045539E-2</v>
      </c>
      <c r="AD395" s="1">
        <f>(Table2[[#This Row],[Day High]]/Table2[[#This Row],[Close Price]])-1</f>
        <v>7.7560373699980811E-3</v>
      </c>
      <c r="AE395" s="1">
        <f>(Table2[[#This Row],[Close Price]]/Table2[[#This Row],[Current Week Low]])-1</f>
        <v>2.7345164795364196E-2</v>
      </c>
      <c r="AF395" s="1">
        <f>(Table2[[#This Row],[Current Week High]]/Table2[[#This Row],[Close Price]])-1</f>
        <v>7.7560373699980811E-3</v>
      </c>
      <c r="AG395" s="1">
        <f>(Table2[[#This Row],[Close Price]]/Table2[[#This Row],[Current Month Low]])-1</f>
        <v>2.7717391304347805E-2</v>
      </c>
      <c r="AH395" s="1">
        <f>(Table2[[#This Row],[Current Month High]]/Table2[[#This Row],[Close Price]])-1</f>
        <v>2.9261413714084306E-2</v>
      </c>
      <c r="AI395">
        <v>8.4023738174980807</v>
      </c>
      <c r="AJ395">
        <v>30.114678899082499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0.03</v>
      </c>
      <c r="AM395" t="s">
        <v>3170</v>
      </c>
      <c r="AN395">
        <v>-0.25</v>
      </c>
      <c r="AO395" t="s">
        <v>3169</v>
      </c>
      <c r="AP395">
        <v>-2.3259114799321998E-2</v>
      </c>
      <c r="AQ395">
        <f>(Table2[[#This Row],[Sharpe Ratio]]-AVERAGE(Table2[Sharpe Ratio]))/_xlfn.STDEV.P(Table2[Sharpe Ratio])</f>
        <v>-0.94899904909496946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0.1927270543746244</v>
      </c>
      <c r="AS395">
        <f>_xlfn.RANK.AVG(Table2[[#This Row],[1Y Return vs Nifty Z-Score]],Table2[1Y Return vs Nifty Z-Score])</f>
        <v>363</v>
      </c>
      <c r="AT395">
        <f>_xlfn.RANK.AVG(Table2[[#This Row],[6M Return vs Nifty Z-Score]],Table2[6M Return vs Nifty Z-Score])</f>
        <v>201</v>
      </c>
      <c r="AU395">
        <f>_xlfn.RANK.AVG(Table2[[#This Row],[Sharpe Ratio Z-Score]],Table2[Sharpe Ratio Z-Score])</f>
        <v>614</v>
      </c>
      <c r="AV395">
        <f>(Table2[[#This Row],[Rank 1Y]]+Table2[[#This Row],[Rank 6M]]+Table2[[#This Row],[Rank Sharpe]])/3</f>
        <v>392.66666666666669</v>
      </c>
    </row>
    <row r="396" spans="1:48" hidden="1" x14ac:dyDescent="0.3">
      <c r="A396" t="s">
        <v>176</v>
      </c>
      <c r="B396" t="s">
        <v>177</v>
      </c>
      <c r="C396" t="s">
        <v>3133</v>
      </c>
      <c r="D396" t="s">
        <v>178</v>
      </c>
      <c r="E396">
        <v>145808.12753192999</v>
      </c>
      <c r="F396">
        <v>648.04999999999995</v>
      </c>
      <c r="G396">
        <v>8.8737605621586493</v>
      </c>
      <c r="H396">
        <f>(Table2[[#This Row],[1Y Return vs Nifty]]-AVERAGE(Table2[1Y Return vs Nifty]))/_xlfn.STDEV.P(Table2[1Y Return vs Nifty])</f>
        <v>-8.6263694174985028E-2</v>
      </c>
      <c r="I396">
        <v>-10.3888841112182</v>
      </c>
      <c r="J396">
        <f>(Table2[[#This Row],[1M Return vs Nifty]]-AVERAGE(Table2[1M Return vs Nifty]))/_xlfn.STDEV.P(Table2[1M Return vs Nifty])</f>
        <v>-0.57479612070807262</v>
      </c>
      <c r="K396">
        <v>-11.1265605311043</v>
      </c>
      <c r="L396">
        <f>(Table2[[#This Row],[6M Return vs Nifty]]-AVERAGE(Table2[6M Return vs Nifty]))/_xlfn.STDEV.P(Table2[6M Return vs Nifty])</f>
        <v>-0.40473415948003338</v>
      </c>
      <c r="M396">
        <v>-2.2431557739246299</v>
      </c>
      <c r="N396">
        <f>(Table2[[#This Row],[1W Return vs Nifty]]-AVERAGE(Table2[1W Return vs Nifty]))/_xlfn.STDEV.P(Table2[1W Return vs Nifty])</f>
        <v>0.10565947867987271</v>
      </c>
      <c r="O396">
        <v>666.85</v>
      </c>
      <c r="P396">
        <v>684.56134600329494</v>
      </c>
      <c r="Q396">
        <v>644.96350456300104</v>
      </c>
      <c r="R396">
        <v>45.880102453223202</v>
      </c>
      <c r="S396" s="1">
        <f>(Table2[[#This Row],[Close Price]]-Table2[[#This Row],[20D EMA]])/Table2[[#This Row],[20D EMA]]</f>
        <v>-2.819224713203879E-2</v>
      </c>
      <c r="T396" s="1">
        <f>(Table2[[#This Row],[Close Price]]-Table2[[#This Row],[50D EMA]])/Table2[[#This Row],[50D EMA]]</f>
        <v>-5.3335389467227164E-2</v>
      </c>
      <c r="U396" s="1">
        <f>(Table2[[#This Row],[Close Price]]-Table2[[#This Row],[200D EMA]])/Table2[[#This Row],[200D EMA]]</f>
        <v>4.7855350189003176E-3</v>
      </c>
      <c r="V396">
        <v>1.2876815673336</v>
      </c>
      <c r="W396">
        <v>647.4</v>
      </c>
      <c r="X396">
        <v>657.3</v>
      </c>
      <c r="Y396">
        <v>634.29999999999995</v>
      </c>
      <c r="Z396">
        <v>663.1</v>
      </c>
      <c r="AA396">
        <v>622.54999999999995</v>
      </c>
      <c r="AB396">
        <v>714.25</v>
      </c>
      <c r="AC396" s="1">
        <f>(Table2[[#This Row],[Close Price]]/Table2[[#This Row],[Day Low]])-1</f>
        <v>1.0040160642570406E-3</v>
      </c>
      <c r="AD396" s="1">
        <f>(Table2[[#This Row],[Day High]]/Table2[[#This Row],[Close Price]])-1</f>
        <v>1.4273590000771552E-2</v>
      </c>
      <c r="AE396" s="1">
        <f>(Table2[[#This Row],[Close Price]]/Table2[[#This Row],[Current Week Low]])-1</f>
        <v>2.1677439697304068E-2</v>
      </c>
      <c r="AF396" s="1">
        <f>(Table2[[#This Row],[Current Week High]]/Table2[[#This Row],[Close Price]])-1</f>
        <v>2.3223516703958058E-2</v>
      </c>
      <c r="AG396" s="1">
        <f>(Table2[[#This Row],[Close Price]]/Table2[[#This Row],[Current Month Low]])-1</f>
        <v>4.0960565416432448E-2</v>
      </c>
      <c r="AH396" s="1">
        <f>(Table2[[#This Row],[Current Month High]]/Table2[[#This Row],[Close Price]])-1</f>
        <v>0.10215261168119749</v>
      </c>
      <c r="AI396">
        <v>19.226911503741999</v>
      </c>
      <c r="AJ396">
        <v>31.811247838909701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0</v>
      </c>
      <c r="AM396" t="s">
        <v>3168</v>
      </c>
      <c r="AN396">
        <v>-3.29</v>
      </c>
      <c r="AO396" t="s">
        <v>3169</v>
      </c>
      <c r="AP396">
        <v>4.5040000520369002E-2</v>
      </c>
      <c r="AQ396">
        <f>(Table2[[#This Row],[Sharpe Ratio]]-AVERAGE(Table2[Sharpe Ratio]))/_xlfn.STDEV.P(Table2[Sharpe Ratio])</f>
        <v>-0.15143281617777832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6">
        <f>_xlfn.RANK.AVG(Table2[[#This Row],[1Y Return vs Nifty Z-Score]],Table2[1Y Return vs Nifty Z-Score])</f>
        <v>325</v>
      </c>
      <c r="AT396">
        <f>_xlfn.RANK.AVG(Table2[[#This Row],[6M Return vs Nifty Z-Score]],Table2[6M Return vs Nifty Z-Score])</f>
        <v>461</v>
      </c>
      <c r="AU396">
        <f>_xlfn.RANK.AVG(Table2[[#This Row],[Sharpe Ratio Z-Score]],Table2[Sharpe Ratio Z-Score])</f>
        <v>395</v>
      </c>
      <c r="AV396">
        <f>(Table2[[#This Row],[Rank 1Y]]+Table2[[#This Row],[Rank 6M]]+Table2[[#This Row],[Rank Sharpe]])/3</f>
        <v>393.66666666666669</v>
      </c>
    </row>
    <row r="397" spans="1:48" x14ac:dyDescent="0.3">
      <c r="A397" t="s">
        <v>434</v>
      </c>
      <c r="B397" t="s">
        <v>435</v>
      </c>
      <c r="C397" t="s">
        <v>570</v>
      </c>
      <c r="D397" t="s">
        <v>436</v>
      </c>
      <c r="E397">
        <v>49930.818885330002</v>
      </c>
      <c r="F397">
        <v>44765.45</v>
      </c>
      <c r="G397">
        <v>-2.9962354989426698</v>
      </c>
      <c r="H397">
        <f>(Table2[[#This Row],[1Y Return vs Nifty]]-AVERAGE(Table2[1Y Return vs Nifty]))/_xlfn.STDEV.P(Table2[1Y Return vs Nifty])</f>
        <v>-0.32367763337416661</v>
      </c>
      <c r="I397">
        <v>1.3798919377090499</v>
      </c>
      <c r="J397">
        <f>(Table2[[#This Row],[1M Return vs Nifty]]-AVERAGE(Table2[1M Return vs Nifty]))/_xlfn.STDEV.P(Table2[1M Return vs Nifty])</f>
        <v>0.58819605425304466</v>
      </c>
      <c r="K397">
        <v>17.4406565323781</v>
      </c>
      <c r="L397">
        <f>(Table2[[#This Row],[6M Return vs Nifty]]-AVERAGE(Table2[6M Return vs Nifty]))/_xlfn.STDEV.P(Table2[6M Return vs Nifty])</f>
        <v>0.54918520707366314</v>
      </c>
      <c r="M397">
        <v>-3.39481806579114</v>
      </c>
      <c r="N397">
        <f>(Table2[[#This Row],[1W Return vs Nifty]]-AVERAGE(Table2[1W Return vs Nifty]))/_xlfn.STDEV.P(Table2[1W Return vs Nifty])</f>
        <v>-0.1731806688847646</v>
      </c>
      <c r="O397">
        <v>44731.5</v>
      </c>
      <c r="P397">
        <v>43804.273754721398</v>
      </c>
      <c r="Q397">
        <v>40768.860971487797</v>
      </c>
      <c r="R397">
        <v>48.491445804273603</v>
      </c>
      <c r="S397" s="1">
        <f>(Table2[[#This Row],[Close Price]]-Table2[[#This Row],[20D EMA]])/Table2[[#This Row],[20D EMA]]</f>
        <v>7.5897298324440474E-4</v>
      </c>
      <c r="T397" s="1">
        <f>(Table2[[#This Row],[Close Price]]-Table2[[#This Row],[50D EMA]])/Table2[[#This Row],[50D EMA]]</f>
        <v>2.1942522107788614E-2</v>
      </c>
      <c r="U397" s="1">
        <f>(Table2[[#This Row],[Close Price]]-Table2[[#This Row],[200D EMA]])/Table2[[#This Row],[200D EMA]]</f>
        <v>9.8030431394864434E-2</v>
      </c>
      <c r="V397">
        <v>1.9371677646904799</v>
      </c>
      <c r="W397">
        <v>44401.05</v>
      </c>
      <c r="X397">
        <v>45159.6</v>
      </c>
      <c r="Y397">
        <v>43969.55</v>
      </c>
      <c r="Z397">
        <v>45646.15</v>
      </c>
      <c r="AA397">
        <v>42621.05</v>
      </c>
      <c r="AB397">
        <v>48393.7</v>
      </c>
      <c r="AC397" s="1">
        <f>(Table2[[#This Row],[Close Price]]/Table2[[#This Row],[Day Low]])-1</f>
        <v>8.2070131224372123E-3</v>
      </c>
      <c r="AD397" s="1">
        <f>(Table2[[#This Row],[Day High]]/Table2[[#This Row],[Close Price]])-1</f>
        <v>8.8047813659866137E-3</v>
      </c>
      <c r="AE397" s="1">
        <f>(Table2[[#This Row],[Close Price]]/Table2[[#This Row],[Current Week Low]])-1</f>
        <v>1.8101163191344805E-2</v>
      </c>
      <c r="AF397" s="1">
        <f>(Table2[[#This Row],[Current Week High]]/Table2[[#This Row],[Close Price]])-1</f>
        <v>1.9673654570656618E-2</v>
      </c>
      <c r="AG397" s="1">
        <f>(Table2[[#This Row],[Close Price]]/Table2[[#This Row],[Current Month Low]])-1</f>
        <v>5.0313166850652236E-2</v>
      </c>
      <c r="AH397" s="1">
        <f>(Table2[[#This Row],[Current Month High]]/Table2[[#This Row],[Close Price]])-1</f>
        <v>8.1050229585539757E-2</v>
      </c>
      <c r="AI397">
        <v>8.1050229585539704</v>
      </c>
      <c r="AJ397">
        <v>35.365534675635402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0.14000000000000001</v>
      </c>
      <c r="AM397" t="s">
        <v>3170</v>
      </c>
      <c r="AN397">
        <v>4.0199999999999996</v>
      </c>
      <c r="AO397" t="s">
        <v>3170</v>
      </c>
      <c r="AP397">
        <v>-1.9389910503114002E-2</v>
      </c>
      <c r="AQ397">
        <f>(Table2[[#This Row],[Sharpe Ratio]]-AVERAGE(Table2[Sharpe Ratio]))/_xlfn.STDEV.P(Table2[Sharpe Ratio])</f>
        <v>-0.90381622819796248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-0.26329326913018591</v>
      </c>
      <c r="AS397">
        <f>_xlfn.RANK.AVG(Table2[[#This Row],[1Y Return vs Nifty Z-Score]],Table2[1Y Return vs Nifty Z-Score])</f>
        <v>415</v>
      </c>
      <c r="AT397">
        <f>_xlfn.RANK.AVG(Table2[[#This Row],[6M Return vs Nifty Z-Score]],Table2[6M Return vs Nifty Z-Score])</f>
        <v>164</v>
      </c>
      <c r="AU397">
        <f>_xlfn.RANK.AVG(Table2[[#This Row],[Sharpe Ratio Z-Score]],Table2[Sharpe Ratio Z-Score])</f>
        <v>604</v>
      </c>
      <c r="AV397">
        <f>(Table2[[#This Row],[Rank 1Y]]+Table2[[#This Row],[Rank 6M]]+Table2[[#This Row],[Rank Sharpe]])/3</f>
        <v>394.33333333333331</v>
      </c>
    </row>
    <row r="398" spans="1:48" hidden="1" x14ac:dyDescent="0.3">
      <c r="A398" t="s">
        <v>362</v>
      </c>
      <c r="B398" t="s">
        <v>363</v>
      </c>
      <c r="C398" t="s">
        <v>3133</v>
      </c>
      <c r="D398" t="s">
        <v>364</v>
      </c>
      <c r="E398">
        <v>64698.985350449999</v>
      </c>
      <c r="F398">
        <v>220.77</v>
      </c>
      <c r="G398">
        <v>8.0573961496127602</v>
      </c>
      <c r="H398">
        <f>(Table2[[#This Row],[1Y Return vs Nifty]]-AVERAGE(Table2[1Y Return vs Nifty]))/_xlfn.STDEV.P(Table2[1Y Return vs Nifty])</f>
        <v>-0.10259194651869834</v>
      </c>
      <c r="I398">
        <v>-0.971715572843872</v>
      </c>
      <c r="J398">
        <f>(Table2[[#This Row],[1M Return vs Nifty]]-AVERAGE(Table2[1M Return vs Nifty]))/_xlfn.STDEV.P(Table2[1M Return vs Nifty])</f>
        <v>0.35580985521392428</v>
      </c>
      <c r="K398">
        <v>-24.985659437921601</v>
      </c>
      <c r="L398">
        <f>(Table2[[#This Row],[6M Return vs Nifty]]-AVERAGE(Table2[6M Return vs Nifty]))/_xlfn.STDEV.P(Table2[6M Return vs Nifty])</f>
        <v>-0.86751857494540829</v>
      </c>
      <c r="M398">
        <v>-2.8932023733810102</v>
      </c>
      <c r="N398">
        <f>(Table2[[#This Row],[1W Return vs Nifty]]-AVERAGE(Table2[1W Return vs Nifty]))/_xlfn.STDEV.P(Table2[1W Return vs Nifty])</f>
        <v>-5.1729619666431054E-2</v>
      </c>
      <c r="O398">
        <v>225.15</v>
      </c>
      <c r="P398">
        <v>226.30984800806399</v>
      </c>
      <c r="Q398">
        <v>222.591776011706</v>
      </c>
      <c r="R398">
        <v>42.324720137407098</v>
      </c>
      <c r="S398" s="1">
        <f>(Table2[[#This Row],[Close Price]]-Table2[[#This Row],[20D EMA]])/Table2[[#This Row],[20D EMA]]</f>
        <v>-1.9453697534976663E-2</v>
      </c>
      <c r="T398" s="1">
        <f>(Table2[[#This Row],[Close Price]]-Table2[[#This Row],[50D EMA]])/Table2[[#This Row],[50D EMA]]</f>
        <v>-2.4479040823122224E-2</v>
      </c>
      <c r="U398" s="1">
        <f>(Table2[[#This Row],[Close Price]]-Table2[[#This Row],[200D EMA]])/Table2[[#This Row],[200D EMA]]</f>
        <v>-8.1843814913008552E-3</v>
      </c>
      <c r="V398">
        <v>1.2299303481277399</v>
      </c>
      <c r="W398">
        <v>218.31</v>
      </c>
      <c r="X398">
        <v>222.3</v>
      </c>
      <c r="Y398">
        <v>215.21</v>
      </c>
      <c r="Z398">
        <v>229.4</v>
      </c>
      <c r="AA398">
        <v>215.21</v>
      </c>
      <c r="AB398">
        <v>246.24</v>
      </c>
      <c r="AC398" s="1">
        <f>(Table2[[#This Row],[Close Price]]/Table2[[#This Row],[Day Low]])-1</f>
        <v>1.1268379826851804E-2</v>
      </c>
      <c r="AD398" s="1">
        <f>(Table2[[#This Row],[Day High]]/Table2[[#This Row],[Close Price]])-1</f>
        <v>6.9302894415002037E-3</v>
      </c>
      <c r="AE398" s="1">
        <f>(Table2[[#This Row],[Close Price]]/Table2[[#This Row],[Current Week Low]])-1</f>
        <v>2.5835230704892798E-2</v>
      </c>
      <c r="AF398" s="1">
        <f>(Table2[[#This Row],[Current Week High]]/Table2[[#This Row],[Close Price]])-1</f>
        <v>3.9090456130814744E-2</v>
      </c>
      <c r="AG398" s="1">
        <f>(Table2[[#This Row],[Close Price]]/Table2[[#This Row],[Current Month Low]])-1</f>
        <v>2.5835230704892798E-2</v>
      </c>
      <c r="AH398" s="1">
        <f>(Table2[[#This Row],[Current Month High]]/Table2[[#This Row],[Close Price]])-1</f>
        <v>0.1153689359967387</v>
      </c>
      <c r="AI398">
        <v>29.7051229786655</v>
      </c>
      <c r="AJ398">
        <v>31.176470588235201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7.0000000000000007E-2</v>
      </c>
      <c r="AM398" t="s">
        <v>3170</v>
      </c>
      <c r="AN398">
        <v>-2.5299999999999998</v>
      </c>
      <c r="AO398" t="s">
        <v>3169</v>
      </c>
      <c r="AP398">
        <v>0.100388621764796</v>
      </c>
      <c r="AQ398">
        <f>(Table2[[#This Row],[Sharpe Ratio]]-AVERAGE(Table2[Sharpe Ratio]))/_xlfn.STDEV.P(Table2[Sharpe Ratio])</f>
        <v>0.49490339383680521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8">
        <f>_xlfn.RANK.AVG(Table2[[#This Row],[1Y Return vs Nifty Z-Score]],Table2[1Y Return vs Nifty Z-Score])</f>
        <v>331</v>
      </c>
      <c r="AT398">
        <f>_xlfn.RANK.AVG(Table2[[#This Row],[6M Return vs Nifty Z-Score]],Table2[6M Return vs Nifty Z-Score])</f>
        <v>626</v>
      </c>
      <c r="AU398">
        <f>_xlfn.RANK.AVG(Table2[[#This Row],[Sharpe Ratio Z-Score]],Table2[Sharpe Ratio Z-Score])</f>
        <v>227</v>
      </c>
      <c r="AV398">
        <f>(Table2[[#This Row],[Rank 1Y]]+Table2[[#This Row],[Rank 6M]]+Table2[[#This Row],[Rank Sharpe]])/3</f>
        <v>394.66666666666669</v>
      </c>
    </row>
    <row r="399" spans="1:48" hidden="1" x14ac:dyDescent="0.3">
      <c r="A399" t="s">
        <v>191</v>
      </c>
      <c r="B399" t="s">
        <v>192</v>
      </c>
      <c r="C399" t="s">
        <v>3121</v>
      </c>
      <c r="D399" t="s">
        <v>18</v>
      </c>
      <c r="E399">
        <v>124016.17937447999</v>
      </c>
      <c r="F399">
        <v>285.85000000000002</v>
      </c>
      <c r="G399">
        <v>21.507095722481999</v>
      </c>
      <c r="H399">
        <f>(Table2[[#This Row],[1Y Return vs Nifty]]-AVERAGE(Table2[1Y Return vs Nifty]))/_xlfn.STDEV.P(Table2[1Y Return vs Nifty])</f>
        <v>0.16641792848071854</v>
      </c>
      <c r="I399">
        <v>-12.3359598782218</v>
      </c>
      <c r="J399">
        <f>(Table2[[#This Row],[1M Return vs Nifty]]-AVERAGE(Table2[1M Return vs Nifty]))/_xlfn.STDEV.P(Table2[1M Return vs Nifty])</f>
        <v>-0.76720643352798645</v>
      </c>
      <c r="K399">
        <v>-16.5361987425233</v>
      </c>
      <c r="L399">
        <f>(Table2[[#This Row],[6M Return vs Nifty]]-AVERAGE(Table2[6M Return vs Nifty]))/_xlfn.STDEV.P(Table2[6M Return vs Nifty])</f>
        <v>-0.58537333915420586</v>
      </c>
      <c r="M399">
        <v>-6.7469467258659304</v>
      </c>
      <c r="N399">
        <f>(Table2[[#This Row],[1W Return vs Nifty]]-AVERAGE(Table2[1W Return vs Nifty]))/_xlfn.STDEV.P(Table2[1W Return vs Nifty])</f>
        <v>-0.98479710960022315</v>
      </c>
      <c r="O399">
        <v>305.64</v>
      </c>
      <c r="P399">
        <v>319.610100281933</v>
      </c>
      <c r="Q399">
        <v>305.621722520378</v>
      </c>
      <c r="R399">
        <v>25.470788095716902</v>
      </c>
      <c r="S399" s="1">
        <f>(Table2[[#This Row],[Close Price]]-Table2[[#This Row],[20D EMA]])/Table2[[#This Row],[20D EMA]]</f>
        <v>-6.474937835361852E-2</v>
      </c>
      <c r="T399" s="1">
        <f>(Table2[[#This Row],[Close Price]]-Table2[[#This Row],[50D EMA]])/Table2[[#This Row],[50D EMA]]</f>
        <v>-0.10562901564172307</v>
      </c>
      <c r="U399" s="1">
        <f>(Table2[[#This Row],[Close Price]]-Table2[[#This Row],[200D EMA]])/Table2[[#This Row],[200D EMA]]</f>
        <v>-6.4693446386356435E-2</v>
      </c>
      <c r="V399">
        <v>0.74197530876053697</v>
      </c>
      <c r="W399">
        <v>281.05</v>
      </c>
      <c r="X399">
        <v>287</v>
      </c>
      <c r="Y399">
        <v>279.35000000000002</v>
      </c>
      <c r="Z399">
        <v>299.64999999999998</v>
      </c>
      <c r="AA399">
        <v>279.35000000000002</v>
      </c>
      <c r="AB399">
        <v>319</v>
      </c>
      <c r="AC399" s="1">
        <f>(Table2[[#This Row],[Close Price]]/Table2[[#This Row],[Day Low]])-1</f>
        <v>1.7078811599359645E-2</v>
      </c>
      <c r="AD399" s="1">
        <f>(Table2[[#This Row],[Day High]]/Table2[[#This Row],[Close Price]])-1</f>
        <v>4.0230890327093149E-3</v>
      </c>
      <c r="AE399" s="1">
        <f>(Table2[[#This Row],[Close Price]]/Table2[[#This Row],[Current Week Low]])-1</f>
        <v>2.3268301413996717E-2</v>
      </c>
      <c r="AF399" s="1">
        <f>(Table2[[#This Row],[Current Week High]]/Table2[[#This Row],[Close Price]])-1</f>
        <v>4.8277068392513334E-2</v>
      </c>
      <c r="AG399" s="1">
        <f>(Table2[[#This Row],[Close Price]]/Table2[[#This Row],[Current Month Low]])-1</f>
        <v>2.3268301413996717E-2</v>
      </c>
      <c r="AH399" s="1">
        <f>(Table2[[#This Row],[Current Month High]]/Table2[[#This Row],[Close Price]])-1</f>
        <v>0.1159699142907118</v>
      </c>
      <c r="AI399">
        <v>31.537519678152801</v>
      </c>
      <c r="AJ399">
        <v>46.177448222960798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-0.04</v>
      </c>
      <c r="AM399" t="s">
        <v>3169</v>
      </c>
      <c r="AN399">
        <v>-5.8</v>
      </c>
      <c r="AO399" t="s">
        <v>3169</v>
      </c>
      <c r="AP399">
        <v>3.7629206965054E-2</v>
      </c>
      <c r="AQ399">
        <f>(Table2[[#This Row],[Sharpe Ratio]]-AVERAGE(Table2[Sharpe Ratio]))/_xlfn.STDEV.P(Table2[Sharpe Ratio])</f>
        <v>-0.23797271748065105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256</v>
      </c>
      <c r="AT399">
        <f>_xlfn.RANK.AVG(Table2[[#This Row],[6M Return vs Nifty Z-Score]],Table2[6M Return vs Nifty Z-Score])</f>
        <v>520</v>
      </c>
      <c r="AU399">
        <f>_xlfn.RANK.AVG(Table2[[#This Row],[Sharpe Ratio Z-Score]],Table2[Sharpe Ratio Z-Score])</f>
        <v>410</v>
      </c>
      <c r="AV399">
        <f>(Table2[[#This Row],[Rank 1Y]]+Table2[[#This Row],[Rank 6M]]+Table2[[#This Row],[Rank Sharpe]])/3</f>
        <v>395.33333333333331</v>
      </c>
    </row>
    <row r="400" spans="1:48" x14ac:dyDescent="0.3">
      <c r="A400" t="s">
        <v>1040</v>
      </c>
      <c r="B400" t="s">
        <v>1041</v>
      </c>
      <c r="C400" t="s">
        <v>3123</v>
      </c>
      <c r="D400" t="s">
        <v>24</v>
      </c>
      <c r="E400">
        <v>12724.743310719999</v>
      </c>
      <c r="F400">
        <v>171.8</v>
      </c>
      <c r="G400">
        <v>-5.2144775768363498</v>
      </c>
      <c r="H400">
        <f>(Table2[[#This Row],[1Y Return vs Nifty]]-AVERAGE(Table2[1Y Return vs Nifty]))/_xlfn.STDEV.P(Table2[1Y Return vs Nifty])</f>
        <v>-0.36804509458470169</v>
      </c>
      <c r="I400">
        <v>6.1228359214820696</v>
      </c>
      <c r="J400">
        <f>(Table2[[#This Row],[1M Return vs Nifty]]-AVERAGE(Table2[1M Return vs Nifty]))/_xlfn.STDEV.P(Table2[1M Return vs Nifty])</f>
        <v>1.0568944742480217</v>
      </c>
      <c r="K400">
        <v>13.5938735873917</v>
      </c>
      <c r="L400">
        <f>(Table2[[#This Row],[6M Return vs Nifty]]-AVERAGE(Table2[6M Return vs Nifty]))/_xlfn.STDEV.P(Table2[6M Return vs Nifty])</f>
        <v>0.42073304661307159</v>
      </c>
      <c r="M400">
        <v>-2.3616984974981601</v>
      </c>
      <c r="N400">
        <f>(Table2[[#This Row],[1W Return vs Nifty]]-AVERAGE(Table2[1W Return vs Nifty]))/_xlfn.STDEV.P(Table2[1W Return vs Nifty])</f>
        <v>7.6957948059828307E-2</v>
      </c>
      <c r="O400">
        <v>171.77</v>
      </c>
      <c r="P400">
        <v>168.622484131622</v>
      </c>
      <c r="Q400">
        <v>159.131006322941</v>
      </c>
      <c r="R400">
        <v>47.044201983990497</v>
      </c>
      <c r="S400" s="1">
        <f>(Table2[[#This Row],[Close Price]]-Table2[[#This Row],[20D EMA]])/Table2[[#This Row],[20D EMA]]</f>
        <v>1.7465215113233472E-4</v>
      </c>
      <c r="T400" s="1">
        <f>(Table2[[#This Row],[Close Price]]-Table2[[#This Row],[50D EMA]])/Table2[[#This Row],[50D EMA]]</f>
        <v>1.8843963097458161E-2</v>
      </c>
      <c r="U400" s="1">
        <f>(Table2[[#This Row],[Close Price]]-Table2[[#This Row],[200D EMA]])/Table2[[#This Row],[200D EMA]]</f>
        <v>7.961360874793004E-2</v>
      </c>
      <c r="V400">
        <v>0.66370051065199398</v>
      </c>
      <c r="W400">
        <v>170.01</v>
      </c>
      <c r="X400">
        <v>173.2</v>
      </c>
      <c r="Y400">
        <v>166.72</v>
      </c>
      <c r="Z400">
        <v>174.59</v>
      </c>
      <c r="AA400">
        <v>166.72</v>
      </c>
      <c r="AB400">
        <v>182.24</v>
      </c>
      <c r="AC400" s="1">
        <f>(Table2[[#This Row],[Close Price]]/Table2[[#This Row],[Day Low]])-1</f>
        <v>1.0528792423975197E-2</v>
      </c>
      <c r="AD400" s="1">
        <f>(Table2[[#This Row],[Day High]]/Table2[[#This Row],[Close Price]])-1</f>
        <v>8.1490104772989902E-3</v>
      </c>
      <c r="AE400" s="1">
        <f>(Table2[[#This Row],[Close Price]]/Table2[[#This Row],[Current Week Low]])-1</f>
        <v>3.0470249520153647E-2</v>
      </c>
      <c r="AF400" s="1">
        <f>(Table2[[#This Row],[Current Week High]]/Table2[[#This Row],[Close Price]])-1</f>
        <v>1.6239813736903308E-2</v>
      </c>
      <c r="AG400" s="1">
        <f>(Table2[[#This Row],[Close Price]]/Table2[[#This Row],[Current Month Low]])-1</f>
        <v>3.0470249520153647E-2</v>
      </c>
      <c r="AH400" s="1">
        <f>(Table2[[#This Row],[Current Month High]]/Table2[[#This Row],[Close Price]])-1</f>
        <v>6.0768335273573948E-2</v>
      </c>
      <c r="AI400">
        <v>6.0768335273573904</v>
      </c>
      <c r="AJ400">
        <v>37.001594896331703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0.03</v>
      </c>
      <c r="AM400" t="s">
        <v>3170</v>
      </c>
      <c r="AN400">
        <v>-3.73</v>
      </c>
      <c r="AO400" t="s">
        <v>3169</v>
      </c>
      <c r="AP400">
        <v>-1.9426369383240001E-3</v>
      </c>
      <c r="AQ400">
        <f>(Table2[[#This Row],[Sharpe Ratio]]-AVERAGE(Table2[Sharpe Ratio]))/_xlfn.STDEV.P(Table2[Sharpe Ratio])</f>
        <v>-0.70007484462936176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0.48646552970685819</v>
      </c>
      <c r="AS400">
        <f>_xlfn.RANK.AVG(Table2[[#This Row],[1Y Return vs Nifty Z-Score]],Table2[1Y Return vs Nifty Z-Score])</f>
        <v>429</v>
      </c>
      <c r="AT400">
        <f>_xlfn.RANK.AVG(Table2[[#This Row],[6M Return vs Nifty Z-Score]],Table2[6M Return vs Nifty Z-Score])</f>
        <v>192</v>
      </c>
      <c r="AU400">
        <f>_xlfn.RANK.AVG(Table2[[#This Row],[Sharpe Ratio Z-Score]],Table2[Sharpe Ratio Z-Score])</f>
        <v>567</v>
      </c>
      <c r="AV400">
        <f>(Table2[[#This Row],[Rank 1Y]]+Table2[[#This Row],[Rank 6M]]+Table2[[#This Row],[Rank Sharpe]])/3</f>
        <v>396</v>
      </c>
    </row>
    <row r="401" spans="1:48" hidden="1" x14ac:dyDescent="0.3">
      <c r="A401" t="s">
        <v>274</v>
      </c>
      <c r="B401" t="s">
        <v>275</v>
      </c>
      <c r="C401" t="s">
        <v>3123</v>
      </c>
      <c r="D401" t="s">
        <v>43</v>
      </c>
      <c r="E401">
        <v>90965.025532500003</v>
      </c>
      <c r="F401">
        <v>1837.5</v>
      </c>
      <c r="G401">
        <v>3.8679024395327302</v>
      </c>
      <c r="H401">
        <f>(Table2[[#This Row],[1Y Return vs Nifty]]-AVERAGE(Table2[1Y Return vs Nifty]))/_xlfn.STDEV.P(Table2[1Y Return vs Nifty])</f>
        <v>-0.18638676834006374</v>
      </c>
      <c r="I401">
        <v>-8.3281574570421597</v>
      </c>
      <c r="J401">
        <f>(Table2[[#This Row],[1M Return vs Nifty]]-AVERAGE(Table2[1M Return vs Nifty]))/_xlfn.STDEV.P(Table2[1M Return vs Nifty])</f>
        <v>-0.37115481055169525</v>
      </c>
      <c r="K401">
        <v>5.7244965886119497</v>
      </c>
      <c r="L401">
        <f>(Table2[[#This Row],[6M Return vs Nifty]]-AVERAGE(Table2[6M Return vs Nifty]))/_xlfn.STDEV.P(Table2[6M Return vs Nifty])</f>
        <v>0.15795802357996974</v>
      </c>
      <c r="M401">
        <v>-5.0861740408052301</v>
      </c>
      <c r="N401">
        <f>(Table2[[#This Row],[1W Return vs Nifty]]-AVERAGE(Table2[1W Return vs Nifty]))/_xlfn.STDEV.P(Table2[1W Return vs Nifty])</f>
        <v>-0.58269129798846142</v>
      </c>
      <c r="O401">
        <v>1902.07</v>
      </c>
      <c r="P401">
        <v>1971.8773673037001</v>
      </c>
      <c r="Q401">
        <v>1845.2071710190301</v>
      </c>
      <c r="R401">
        <v>35.359335888995702</v>
      </c>
      <c r="S401" s="1">
        <f>(Table2[[#This Row],[Close Price]]-Table2[[#This Row],[20D EMA]])/Table2[[#This Row],[20D EMA]]</f>
        <v>-3.3947225917027209E-2</v>
      </c>
      <c r="T401" s="1">
        <f>(Table2[[#This Row],[Close Price]]-Table2[[#This Row],[50D EMA]])/Table2[[#This Row],[50D EMA]]</f>
        <v>-6.8146919038603621E-2</v>
      </c>
      <c r="U401" s="1">
        <f>(Table2[[#This Row],[Close Price]]-Table2[[#This Row],[200D EMA]])/Table2[[#This Row],[200D EMA]]</f>
        <v>-4.1768594551763591E-3</v>
      </c>
      <c r="V401">
        <v>0.69158150632506199</v>
      </c>
      <c r="W401">
        <v>1800</v>
      </c>
      <c r="X401">
        <v>1967.1</v>
      </c>
      <c r="Y401">
        <v>1789.05</v>
      </c>
      <c r="Z401">
        <v>1967.1</v>
      </c>
      <c r="AA401">
        <v>1789.05</v>
      </c>
      <c r="AB401">
        <v>2003.75</v>
      </c>
      <c r="AC401" s="1">
        <f>(Table2[[#This Row],[Close Price]]/Table2[[#This Row],[Day Low]])-1</f>
        <v>2.0833333333333259E-2</v>
      </c>
      <c r="AD401" s="1">
        <f>(Table2[[#This Row],[Day High]]/Table2[[#This Row],[Close Price]])-1</f>
        <v>7.0530612244897872E-2</v>
      </c>
      <c r="AE401" s="1">
        <f>(Table2[[#This Row],[Close Price]]/Table2[[#This Row],[Current Week Low]])-1</f>
        <v>2.7081411922528664E-2</v>
      </c>
      <c r="AF401" s="1">
        <f>(Table2[[#This Row],[Current Week High]]/Table2[[#This Row],[Close Price]])-1</f>
        <v>7.0530612244897872E-2</v>
      </c>
      <c r="AG401" s="1">
        <f>(Table2[[#This Row],[Close Price]]/Table2[[#This Row],[Current Month Low]])-1</f>
        <v>2.7081411922528664E-2</v>
      </c>
      <c r="AH401" s="1">
        <f>(Table2[[#This Row],[Current Month High]]/Table2[[#This Row],[Close Price]])-1</f>
        <v>9.0476190476190377E-2</v>
      </c>
      <c r="AI401">
        <v>25.2734693877551</v>
      </c>
      <c r="AJ401">
        <v>35.759142962689303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-0.16</v>
      </c>
      <c r="AM401" t="s">
        <v>3169</v>
      </c>
      <c r="AN401">
        <v>-1.78</v>
      </c>
      <c r="AO401" t="s">
        <v>3169</v>
      </c>
      <c r="AP401">
        <v>-3.893716501823E-3</v>
      </c>
      <c r="AQ401">
        <f>(Table2[[#This Row],[Sharpe Ratio]]-AVERAGE(Table2[Sharpe Ratio]))/_xlfn.STDEV.P(Table2[Sharpe Ratio])</f>
        <v>-0.72285867089560008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366</v>
      </c>
      <c r="AT401">
        <f>_xlfn.RANK.AVG(Table2[[#This Row],[6M Return vs Nifty Z-Score]],Table2[6M Return vs Nifty Z-Score])</f>
        <v>252</v>
      </c>
      <c r="AU401">
        <f>_xlfn.RANK.AVG(Table2[[#This Row],[Sharpe Ratio Z-Score]],Table2[Sharpe Ratio Z-Score])</f>
        <v>572</v>
      </c>
      <c r="AV401">
        <f>(Table2[[#This Row],[Rank 1Y]]+Table2[[#This Row],[Rank 6M]]+Table2[[#This Row],[Rank Sharpe]])/3</f>
        <v>396.66666666666669</v>
      </c>
    </row>
    <row r="402" spans="1:48" x14ac:dyDescent="0.3">
      <c r="A402" t="s">
        <v>693</v>
      </c>
      <c r="B402" t="s">
        <v>694</v>
      </c>
      <c r="C402" t="s">
        <v>3123</v>
      </c>
      <c r="D402" t="s">
        <v>411</v>
      </c>
      <c r="E402">
        <v>24374.422057700001</v>
      </c>
      <c r="F402">
        <v>1085.5</v>
      </c>
      <c r="G402">
        <v>-2.0116504708469001</v>
      </c>
      <c r="H402">
        <f>(Table2[[#This Row],[1Y Return vs Nifty]]-AVERAGE(Table2[1Y Return vs Nifty]))/_xlfn.STDEV.P(Table2[1Y Return vs Nifty])</f>
        <v>-0.30398477005782742</v>
      </c>
      <c r="I402">
        <v>4.4478491656116397</v>
      </c>
      <c r="J402">
        <f>(Table2[[#This Row],[1M Return vs Nifty]]-AVERAGE(Table2[1M Return vs Nifty]))/_xlfn.STDEV.P(Table2[1M Return vs Nifty])</f>
        <v>0.89137203740817883</v>
      </c>
      <c r="K402">
        <v>27.061415740493501</v>
      </c>
      <c r="L402">
        <f>(Table2[[#This Row],[6M Return vs Nifty]]-AVERAGE(Table2[6M Return vs Nifty]))/_xlfn.STDEV.P(Table2[6M Return vs Nifty])</f>
        <v>0.87044255983493846</v>
      </c>
      <c r="M402">
        <v>0.24245027885062201</v>
      </c>
      <c r="N402">
        <f>(Table2[[#This Row],[1W Return vs Nifty]]-AVERAGE(Table2[1W Return vs Nifty]))/_xlfn.STDEV.P(Table2[1W Return vs Nifty])</f>
        <v>0.70747371140960347</v>
      </c>
      <c r="O402">
        <v>1055.9000000000001</v>
      </c>
      <c r="P402">
        <v>1049.94476494177</v>
      </c>
      <c r="Q402">
        <v>986.65581350126899</v>
      </c>
      <c r="R402">
        <v>64.351913364926801</v>
      </c>
      <c r="S402" s="1">
        <f>(Table2[[#This Row],[Close Price]]-Table2[[#This Row],[20D EMA]])/Table2[[#This Row],[20D EMA]]</f>
        <v>2.8032957666445597E-2</v>
      </c>
      <c r="T402" s="1">
        <f>(Table2[[#This Row],[Close Price]]-Table2[[#This Row],[50D EMA]])/Table2[[#This Row],[50D EMA]]</f>
        <v>3.3863910031688073E-2</v>
      </c>
      <c r="U402" s="1">
        <f>(Table2[[#This Row],[Close Price]]-Table2[[#This Row],[200D EMA]])/Table2[[#This Row],[200D EMA]]</f>
        <v>0.10018102072289049</v>
      </c>
      <c r="V402">
        <v>0.71797248887958498</v>
      </c>
      <c r="W402">
        <v>1051.45</v>
      </c>
      <c r="X402">
        <v>1093.5999999999999</v>
      </c>
      <c r="Y402">
        <v>1014.3</v>
      </c>
      <c r="Z402">
        <v>1093.5999999999999</v>
      </c>
      <c r="AA402">
        <v>994.05</v>
      </c>
      <c r="AB402">
        <v>1103.5999999999999</v>
      </c>
      <c r="AC402" s="1">
        <f>(Table2[[#This Row],[Close Price]]/Table2[[#This Row],[Day Low]])-1</f>
        <v>3.2383850872604425E-2</v>
      </c>
      <c r="AD402" s="1">
        <f>(Table2[[#This Row],[Day High]]/Table2[[#This Row],[Close Price]])-1</f>
        <v>7.4619990787654356E-3</v>
      </c>
      <c r="AE402" s="1">
        <f>(Table2[[#This Row],[Close Price]]/Table2[[#This Row],[Current Week Low]])-1</f>
        <v>7.0196194419796853E-2</v>
      </c>
      <c r="AF402" s="1">
        <f>(Table2[[#This Row],[Current Week High]]/Table2[[#This Row],[Close Price]])-1</f>
        <v>7.4619990787654356E-3</v>
      </c>
      <c r="AG402" s="1">
        <f>(Table2[[#This Row],[Close Price]]/Table2[[#This Row],[Current Month Low]])-1</f>
        <v>9.1997384437402685E-2</v>
      </c>
      <c r="AH402" s="1">
        <f>(Table2[[#This Row],[Current Month High]]/Table2[[#This Row],[Close Price]])-1</f>
        <v>1.6674343620451282E-2</v>
      </c>
      <c r="AI402">
        <v>5.3707968678028397</v>
      </c>
      <c r="AJ402">
        <v>47.366277491175602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0.03</v>
      </c>
      <c r="AM402" t="s">
        <v>3170</v>
      </c>
      <c r="AN402">
        <v>3.28</v>
      </c>
      <c r="AO402" t="s">
        <v>3170</v>
      </c>
      <c r="AP402">
        <v>-5.2295868879745001E-2</v>
      </c>
      <c r="AQ402">
        <f>(Table2[[#This Row],[Sharpe Ratio]]-AVERAGE(Table2[Sharpe Ratio]))/_xlfn.STDEV.P(Table2[Sharpe Ratio])</f>
        <v>-1.288077153689233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0.87722638490566041</v>
      </c>
      <c r="AS402">
        <f>_xlfn.RANK.AVG(Table2[[#This Row],[1Y Return vs Nifty Z-Score]],Table2[1Y Return vs Nifty Z-Score])</f>
        <v>410</v>
      </c>
      <c r="AT402">
        <f>_xlfn.RANK.AVG(Table2[[#This Row],[6M Return vs Nifty Z-Score]],Table2[6M Return vs Nifty Z-Score])</f>
        <v>108</v>
      </c>
      <c r="AU402">
        <f>_xlfn.RANK.AVG(Table2[[#This Row],[Sharpe Ratio Z-Score]],Table2[Sharpe Ratio Z-Score])</f>
        <v>673</v>
      </c>
      <c r="AV402">
        <f>(Table2[[#This Row],[Rank 1Y]]+Table2[[#This Row],[Rank 6M]]+Table2[[#This Row],[Rank Sharpe]])/3</f>
        <v>397</v>
      </c>
    </row>
    <row r="403" spans="1:48" hidden="1" x14ac:dyDescent="0.3">
      <c r="A403" t="s">
        <v>1653</v>
      </c>
      <c r="B403" t="s">
        <v>1654</v>
      </c>
      <c r="C403" t="s">
        <v>3137</v>
      </c>
      <c r="D403" t="s">
        <v>280</v>
      </c>
      <c r="E403">
        <v>5348.5950000000003</v>
      </c>
      <c r="F403">
        <v>558.6</v>
      </c>
      <c r="G403">
        <v>-16.581277687839499</v>
      </c>
      <c r="H403">
        <f>(Table2[[#This Row],[1Y Return vs Nifty]]-AVERAGE(Table2[1Y Return vs Nifty]))/_xlfn.STDEV.P(Table2[1Y Return vs Nifty])</f>
        <v>-0.59539452052819841</v>
      </c>
      <c r="I403">
        <v>-3.3600485379256502</v>
      </c>
      <c r="J403">
        <f>(Table2[[#This Row],[1M Return vs Nifty]]-AVERAGE(Table2[1M Return vs Nifty]))/_xlfn.STDEV.P(Table2[1M Return vs Nifty])</f>
        <v>0.11979444137273924</v>
      </c>
      <c r="K403">
        <v>3.74556037132957</v>
      </c>
      <c r="L403">
        <f>(Table2[[#This Row],[6M Return vs Nifty]]-AVERAGE(Table2[6M Return vs Nifty]))/_xlfn.STDEV.P(Table2[6M Return vs Nifty])</f>
        <v>9.1877187681771944E-2</v>
      </c>
      <c r="M403">
        <v>-4.3942958969308004</v>
      </c>
      <c r="N403">
        <f>(Table2[[#This Row],[1W Return vs Nifty]]-AVERAGE(Table2[1W Return vs Nifty]))/_xlfn.STDEV.P(Table2[1W Return vs Nifty])</f>
        <v>-0.41517395796856682</v>
      </c>
      <c r="O403">
        <v>584.35</v>
      </c>
      <c r="P403">
        <v>602.70249212999295</v>
      </c>
      <c r="Q403">
        <v>581.97601584553001</v>
      </c>
      <c r="R403">
        <v>33.447746042465397</v>
      </c>
      <c r="S403" s="1">
        <f>(Table2[[#This Row],[Close Price]]-Table2[[#This Row],[20D EMA]])/Table2[[#This Row],[20D EMA]]</f>
        <v>-4.4066056301873872E-2</v>
      </c>
      <c r="T403" s="1">
        <f>(Table2[[#This Row],[Close Price]]-Table2[[#This Row],[50D EMA]])/Table2[[#This Row],[50D EMA]]</f>
        <v>-7.3174564077430004E-2</v>
      </c>
      <c r="U403" s="1">
        <f>(Table2[[#This Row],[Close Price]]-Table2[[#This Row],[200D EMA]])/Table2[[#This Row],[200D EMA]]</f>
        <v>-4.0166630941943372E-2</v>
      </c>
      <c r="V403">
        <v>0.52245773916674698</v>
      </c>
      <c r="W403">
        <v>555.15</v>
      </c>
      <c r="X403">
        <v>564.5</v>
      </c>
      <c r="Y403">
        <v>550</v>
      </c>
      <c r="Z403">
        <v>580.35</v>
      </c>
      <c r="AA403">
        <v>550</v>
      </c>
      <c r="AB403">
        <v>621</v>
      </c>
      <c r="AC403" s="1">
        <f>(Table2[[#This Row],[Close Price]]/Table2[[#This Row],[Day Low]])-1</f>
        <v>6.214536611726551E-3</v>
      </c>
      <c r="AD403" s="1">
        <f>(Table2[[#This Row],[Day High]]/Table2[[#This Row],[Close Price]])-1</f>
        <v>1.05621195846759E-2</v>
      </c>
      <c r="AE403" s="1">
        <f>(Table2[[#This Row],[Close Price]]/Table2[[#This Row],[Current Week Low]])-1</f>
        <v>1.563636363636367E-2</v>
      </c>
      <c r="AF403" s="1">
        <f>(Table2[[#This Row],[Current Week High]]/Table2[[#This Row],[Close Price]])-1</f>
        <v>3.8936627282492031E-2</v>
      </c>
      <c r="AG403" s="1">
        <f>(Table2[[#This Row],[Close Price]]/Table2[[#This Row],[Current Month Low]])-1</f>
        <v>1.563636363636367E-2</v>
      </c>
      <c r="AH403" s="1">
        <f>(Table2[[#This Row],[Current Month High]]/Table2[[#This Row],[Close Price]])-1</f>
        <v>0.11170784103114917</v>
      </c>
      <c r="AI403">
        <v>30.110991765127</v>
      </c>
      <c r="AJ403">
        <v>28.428555006322501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-0.06</v>
      </c>
      <c r="AM403" t="s">
        <v>3169</v>
      </c>
      <c r="AN403">
        <v>-4.67</v>
      </c>
      <c r="AO403" t="s">
        <v>3169</v>
      </c>
      <c r="AP403">
        <v>4.6026781424506003E-2</v>
      </c>
      <c r="AQ403">
        <f>(Table2[[#This Row],[Sharpe Ratio]]-AVERAGE(Table2[Sharpe Ratio]))/_xlfn.STDEV.P(Table2[Sharpe Ratio])</f>
        <v>-0.13990963429257658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522</v>
      </c>
      <c r="AT403">
        <f>_xlfn.RANK.AVG(Table2[[#This Row],[6M Return vs Nifty Z-Score]],Table2[6M Return vs Nifty Z-Score])</f>
        <v>280</v>
      </c>
      <c r="AU403">
        <f>_xlfn.RANK.AVG(Table2[[#This Row],[Sharpe Ratio Z-Score]],Table2[Sharpe Ratio Z-Score])</f>
        <v>391</v>
      </c>
      <c r="AV403">
        <f>(Table2[[#This Row],[Rank 1Y]]+Table2[[#This Row],[Rank 6M]]+Table2[[#This Row],[Rank Sharpe]])/3</f>
        <v>397.66666666666669</v>
      </c>
    </row>
    <row r="404" spans="1:48" hidden="1" x14ac:dyDescent="0.3">
      <c r="A404" t="s">
        <v>385</v>
      </c>
      <c r="B404" t="s">
        <v>386</v>
      </c>
      <c r="C404" t="s">
        <v>3127</v>
      </c>
      <c r="D404" t="s">
        <v>51</v>
      </c>
      <c r="E404">
        <v>58899.877748699997</v>
      </c>
      <c r="F404">
        <v>27718.5</v>
      </c>
      <c r="G404">
        <v>-4.7150992326110996</v>
      </c>
      <c r="H404">
        <f>(Table2[[#This Row],[1Y Return vs Nifty]]-AVERAGE(Table2[1Y Return vs Nifty]))/_xlfn.STDEV.P(Table2[1Y Return vs Nifty])</f>
        <v>-0.35805693795491078</v>
      </c>
      <c r="I404">
        <v>-5.2601632103532401</v>
      </c>
      <c r="J404">
        <f>(Table2[[#This Row],[1M Return vs Nifty]]-AVERAGE(Table2[1M Return vs Nifty]))/_xlfn.STDEV.P(Table2[1M Return vs Nifty])</f>
        <v>-6.797516919466752E-2</v>
      </c>
      <c r="K404">
        <v>1.6557557931314099E-2</v>
      </c>
      <c r="L404">
        <f>(Table2[[#This Row],[6M Return vs Nifty]]-AVERAGE(Table2[6M Return vs Nifty]))/_xlfn.STDEV.P(Table2[6M Return vs Nifty])</f>
        <v>-3.2642046856511446E-2</v>
      </c>
      <c r="M404">
        <v>-2.7956529436945798</v>
      </c>
      <c r="N404">
        <f>(Table2[[#This Row],[1W Return vs Nifty]]-AVERAGE(Table2[1W Return vs Nifty]))/_xlfn.STDEV.P(Table2[1W Return vs Nifty])</f>
        <v>-2.8110979409897159E-2</v>
      </c>
      <c r="O404">
        <v>28146.6</v>
      </c>
      <c r="P404">
        <v>28434.8323008609</v>
      </c>
      <c r="Q404">
        <v>27440.696770804101</v>
      </c>
      <c r="R404">
        <v>43.670842619073802</v>
      </c>
      <c r="S404" s="1">
        <f>(Table2[[#This Row],[Close Price]]-Table2[[#This Row],[20D EMA]])/Table2[[#This Row],[20D EMA]]</f>
        <v>-1.5209652320351253E-2</v>
      </c>
      <c r="T404" s="1">
        <f>(Table2[[#This Row],[Close Price]]-Table2[[#This Row],[50D EMA]])/Table2[[#This Row],[50D EMA]]</f>
        <v>-2.5192070531016023E-2</v>
      </c>
      <c r="U404" s="1">
        <f>(Table2[[#This Row],[Close Price]]-Table2[[#This Row],[200D EMA]])/Table2[[#This Row],[200D EMA]]</f>
        <v>1.0123767319621103E-2</v>
      </c>
      <c r="V404">
        <v>0.64334455419604897</v>
      </c>
      <c r="W404">
        <v>27114.7</v>
      </c>
      <c r="X404">
        <v>27765.9</v>
      </c>
      <c r="Y404">
        <v>26912.1</v>
      </c>
      <c r="Z404">
        <v>27765.9</v>
      </c>
      <c r="AA404">
        <v>26912.1</v>
      </c>
      <c r="AB404">
        <v>29809.200000000001</v>
      </c>
      <c r="AC404" s="1">
        <f>(Table2[[#This Row],[Close Price]]/Table2[[#This Row],[Day Low]])-1</f>
        <v>2.2268363655139067E-2</v>
      </c>
      <c r="AD404" s="1">
        <f>(Table2[[#This Row],[Day High]]/Table2[[#This Row],[Close Price]])-1</f>
        <v>1.7100492450889959E-3</v>
      </c>
      <c r="AE404" s="1">
        <f>(Table2[[#This Row],[Close Price]]/Table2[[#This Row],[Current Week Low]])-1</f>
        <v>2.9964216839265756E-2</v>
      </c>
      <c r="AF404" s="1">
        <f>(Table2[[#This Row],[Current Week High]]/Table2[[#This Row],[Close Price]])-1</f>
        <v>1.7100492450889959E-3</v>
      </c>
      <c r="AG404" s="1">
        <f>(Table2[[#This Row],[Close Price]]/Table2[[#This Row],[Current Month Low]])-1</f>
        <v>2.9964216839265756E-2</v>
      </c>
      <c r="AH404" s="1">
        <f>(Table2[[#This Row],[Current Month High]]/Table2[[#This Row],[Close Price]])-1</f>
        <v>7.5426159424211381E-2</v>
      </c>
      <c r="AI404">
        <v>10.1105759691181</v>
      </c>
      <c r="AJ404">
        <v>25.9931818181818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-0.02</v>
      </c>
      <c r="AM404" t="s">
        <v>3169</v>
      </c>
      <c r="AN404">
        <v>-5.91</v>
      </c>
      <c r="AO404" t="s">
        <v>3169</v>
      </c>
      <c r="AP404">
        <v>2.1373297471305001E-2</v>
      </c>
      <c r="AQ404">
        <f>(Table2[[#This Row],[Sharpe Ratio]]-AVERAGE(Table2[Sharpe Ratio]))/_xlfn.STDEV.P(Table2[Sharpe Ratio])</f>
        <v>-0.42780188930645752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425</v>
      </c>
      <c r="AT404">
        <f>_xlfn.RANK.AVG(Table2[[#This Row],[6M Return vs Nifty Z-Score]],Table2[6M Return vs Nifty Z-Score])</f>
        <v>314</v>
      </c>
      <c r="AU404">
        <f>_xlfn.RANK.AVG(Table2[[#This Row],[Sharpe Ratio Z-Score]],Table2[Sharpe Ratio Z-Score])</f>
        <v>456</v>
      </c>
      <c r="AV404">
        <f>(Table2[[#This Row],[Rank 1Y]]+Table2[[#This Row],[Rank 6M]]+Table2[[#This Row],[Rank Sharpe]])/3</f>
        <v>398.33333333333331</v>
      </c>
    </row>
    <row r="405" spans="1:48" hidden="1" x14ac:dyDescent="0.3">
      <c r="A405" t="s">
        <v>614</v>
      </c>
      <c r="B405" t="s">
        <v>615</v>
      </c>
      <c r="C405" t="s">
        <v>3140</v>
      </c>
      <c r="D405" t="s">
        <v>616</v>
      </c>
      <c r="E405">
        <v>29227.2858423</v>
      </c>
      <c r="F405">
        <v>741.65</v>
      </c>
      <c r="G405">
        <v>-10.876564094544801</v>
      </c>
      <c r="H405">
        <f>(Table2[[#This Row],[1Y Return vs Nifty]]-AVERAGE(Table2[1Y Return vs Nifty]))/_xlfn.STDEV.P(Table2[1Y Return vs Nifty])</f>
        <v>-0.48129351163017603</v>
      </c>
      <c r="I405">
        <v>-1.32521673792188</v>
      </c>
      <c r="J405">
        <f>(Table2[[#This Row],[1M Return vs Nifty]]-AVERAGE(Table2[1M Return vs Nifty]))/_xlfn.STDEV.P(Table2[1M Return vs Nifty])</f>
        <v>0.32087681824251924</v>
      </c>
      <c r="K405">
        <v>4.0632082207495603</v>
      </c>
      <c r="L405">
        <f>(Table2[[#This Row],[6M Return vs Nifty]]-AVERAGE(Table2[6M Return vs Nifty]))/_xlfn.STDEV.P(Table2[6M Return vs Nifty])</f>
        <v>0.10248411640823865</v>
      </c>
      <c r="M405">
        <v>-2.11764321771529</v>
      </c>
      <c r="N405">
        <f>(Table2[[#This Row],[1W Return vs Nifty]]-AVERAGE(Table2[1W Return vs Nifty]))/_xlfn.STDEV.P(Table2[1W Return vs Nifty])</f>
        <v>0.13604854320147453</v>
      </c>
      <c r="O405">
        <v>745.1</v>
      </c>
      <c r="P405">
        <v>765.86109938847096</v>
      </c>
      <c r="Q405">
        <v>735.47159169986298</v>
      </c>
      <c r="R405">
        <v>51.129216219924103</v>
      </c>
      <c r="S405" s="1">
        <f>(Table2[[#This Row],[Close Price]]-Table2[[#This Row],[20D EMA]])/Table2[[#This Row],[20D EMA]]</f>
        <v>-4.6302509730238159E-3</v>
      </c>
      <c r="T405" s="1">
        <f>(Table2[[#This Row],[Close Price]]-Table2[[#This Row],[50D EMA]])/Table2[[#This Row],[50D EMA]]</f>
        <v>-3.1612911803201908E-2</v>
      </c>
      <c r="U405" s="1">
        <f>(Table2[[#This Row],[Close Price]]-Table2[[#This Row],[200D EMA]])/Table2[[#This Row],[200D EMA]]</f>
        <v>8.4006076779350666E-3</v>
      </c>
      <c r="V405">
        <v>0.78747016816446802</v>
      </c>
      <c r="W405">
        <v>724.85</v>
      </c>
      <c r="X405">
        <v>749</v>
      </c>
      <c r="Y405">
        <v>717.8</v>
      </c>
      <c r="Z405">
        <v>749.95</v>
      </c>
      <c r="AA405">
        <v>702.35</v>
      </c>
      <c r="AB405">
        <v>770.05</v>
      </c>
      <c r="AC405" s="1">
        <f>(Table2[[#This Row],[Close Price]]/Table2[[#This Row],[Day Low]])-1</f>
        <v>2.3177209077740235E-2</v>
      </c>
      <c r="AD405" s="1">
        <f>(Table2[[#This Row],[Day High]]/Table2[[#This Row],[Close Price]])-1</f>
        <v>9.9103350637093079E-3</v>
      </c>
      <c r="AE405" s="1">
        <f>(Table2[[#This Row],[Close Price]]/Table2[[#This Row],[Current Week Low]])-1</f>
        <v>3.3226525494566728E-2</v>
      </c>
      <c r="AF405" s="1">
        <f>(Table2[[#This Row],[Current Week High]]/Table2[[#This Row],[Close Price]])-1</f>
        <v>1.1191262725005258E-2</v>
      </c>
      <c r="AG405" s="1">
        <f>(Table2[[#This Row],[Close Price]]/Table2[[#This Row],[Current Month Low]])-1</f>
        <v>5.5955008186801436E-2</v>
      </c>
      <c r="AH405" s="1">
        <f>(Table2[[#This Row],[Current Month High]]/Table2[[#This Row],[Close Price]])-1</f>
        <v>3.8292995348210068E-2</v>
      </c>
      <c r="AI405">
        <v>24.1825659003573</v>
      </c>
      <c r="AJ405">
        <v>30.664200140944299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0.01</v>
      </c>
      <c r="AM405" t="s">
        <v>3170</v>
      </c>
      <c r="AN405">
        <v>-0.31</v>
      </c>
      <c r="AO405" t="s">
        <v>3169</v>
      </c>
      <c r="AP405">
        <v>2.5863846331979998E-2</v>
      </c>
      <c r="AQ405">
        <f>(Table2[[#This Row],[Sharpe Ratio]]-AVERAGE(Table2[Sharpe Ratio]))/_xlfn.STDEV.P(Table2[Sharpe Ratio])</f>
        <v>-0.37536328711117301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482</v>
      </c>
      <c r="AT405">
        <f>_xlfn.RANK.AVG(Table2[[#This Row],[6M Return vs Nifty Z-Score]],Table2[6M Return vs Nifty Z-Score])</f>
        <v>275</v>
      </c>
      <c r="AU405">
        <f>_xlfn.RANK.AVG(Table2[[#This Row],[Sharpe Ratio Z-Score]],Table2[Sharpe Ratio Z-Score])</f>
        <v>438</v>
      </c>
      <c r="AV405">
        <f>(Table2[[#This Row],[Rank 1Y]]+Table2[[#This Row],[Rank 6M]]+Table2[[#This Row],[Rank Sharpe]])/3</f>
        <v>398.33333333333331</v>
      </c>
    </row>
    <row r="406" spans="1:48" hidden="1" x14ac:dyDescent="0.3">
      <c r="A406" t="s">
        <v>918</v>
      </c>
      <c r="B406" t="s">
        <v>919</v>
      </c>
      <c r="C406" t="s">
        <v>3128</v>
      </c>
      <c r="D406" t="s">
        <v>211</v>
      </c>
      <c r="E406">
        <v>15698.7477439799</v>
      </c>
      <c r="F406">
        <v>645.79999999999995</v>
      </c>
      <c r="G406">
        <v>-8.4169908985441406</v>
      </c>
      <c r="H406">
        <f>(Table2[[#This Row],[1Y Return vs Nifty]]-AVERAGE(Table2[1Y Return vs Nifty]))/_xlfn.STDEV.P(Table2[1Y Return vs Nifty])</f>
        <v>-0.43209914305537644</v>
      </c>
      <c r="I406">
        <v>-4.8868192083168402</v>
      </c>
      <c r="J406">
        <f>(Table2[[#This Row],[1M Return vs Nifty]]-AVERAGE(Table2[1M Return vs Nifty]))/_xlfn.STDEV.P(Table2[1M Return vs Nifty])</f>
        <v>-3.1081260165225295E-2</v>
      </c>
      <c r="K406">
        <v>2.72498591789163</v>
      </c>
      <c r="L406">
        <f>(Table2[[#This Row],[6M Return vs Nifty]]-AVERAGE(Table2[6M Return vs Nifty]))/_xlfn.STDEV.P(Table2[6M Return vs Nifty])</f>
        <v>5.7798063559146344E-2</v>
      </c>
      <c r="M406">
        <v>-2.5514095095204401</v>
      </c>
      <c r="N406">
        <f>(Table2[[#This Row],[1W Return vs Nifty]]-AVERAGE(Table2[1W Return vs Nifty]))/_xlfn.STDEV.P(Table2[1W Return vs Nifty])</f>
        <v>3.1025171619614007E-2</v>
      </c>
      <c r="O406">
        <v>684.61</v>
      </c>
      <c r="P406">
        <v>696.29293674093606</v>
      </c>
      <c r="Q406">
        <v>649.51318465625195</v>
      </c>
      <c r="R406">
        <v>28.081198321525399</v>
      </c>
      <c r="S406" s="1">
        <f>(Table2[[#This Row],[Close Price]]-Table2[[#This Row],[20D EMA]])/Table2[[#This Row],[20D EMA]]</f>
        <v>-5.668920991513425E-2</v>
      </c>
      <c r="T406" s="1">
        <f>(Table2[[#This Row],[Close Price]]-Table2[[#This Row],[50D EMA]])/Table2[[#This Row],[50D EMA]]</f>
        <v>-7.2516801588241003E-2</v>
      </c>
      <c r="U406" s="1">
        <f>(Table2[[#This Row],[Close Price]]-Table2[[#This Row],[200D EMA]])/Table2[[#This Row],[200D EMA]]</f>
        <v>-5.7168734122266677E-3</v>
      </c>
      <c r="V406">
        <v>0.22641821128143999</v>
      </c>
      <c r="W406">
        <v>636.4</v>
      </c>
      <c r="X406">
        <v>655.7</v>
      </c>
      <c r="Y406">
        <v>636.4</v>
      </c>
      <c r="Z406">
        <v>663.95</v>
      </c>
      <c r="AA406">
        <v>636.4</v>
      </c>
      <c r="AB406">
        <v>763.8</v>
      </c>
      <c r="AC406" s="1">
        <f>(Table2[[#This Row],[Close Price]]/Table2[[#This Row],[Day Low]])-1</f>
        <v>1.4770584538026377E-2</v>
      </c>
      <c r="AD406" s="1">
        <f>(Table2[[#This Row],[Day High]]/Table2[[#This Row],[Close Price]])-1</f>
        <v>1.5329823474760085E-2</v>
      </c>
      <c r="AE406" s="1">
        <f>(Table2[[#This Row],[Close Price]]/Table2[[#This Row],[Current Week Low]])-1</f>
        <v>1.4770584538026377E-2</v>
      </c>
      <c r="AF406" s="1">
        <f>(Table2[[#This Row],[Current Week High]]/Table2[[#This Row],[Close Price]])-1</f>
        <v>2.8104676370393378E-2</v>
      </c>
      <c r="AG406" s="1">
        <f>(Table2[[#This Row],[Close Price]]/Table2[[#This Row],[Current Month Low]])-1</f>
        <v>1.4770584538026377E-2</v>
      </c>
      <c r="AH406" s="1">
        <f>(Table2[[#This Row],[Current Month High]]/Table2[[#This Row],[Close Price]])-1</f>
        <v>0.18271910808299774</v>
      </c>
      <c r="AI406">
        <v>29.134406937132201</v>
      </c>
      <c r="AJ406">
        <v>28.760841391685702</v>
      </c>
      <c r="AK406" t="str">
        <f>IF(AND(Table2[[#This Row],[20D EMA]]&gt;Table2[[#This Row],[50D EMA]],Table2[[#This Row],[50D EMA]]&gt;Table2[[#This Row],[200D EMA]]),"Uptrend","Downtrend/NoTrend")</f>
        <v>Downtrend/NoTrend</v>
      </c>
      <c r="AL406">
        <v>0.08</v>
      </c>
      <c r="AM406" t="s">
        <v>3170</v>
      </c>
      <c r="AN406">
        <v>-10.53</v>
      </c>
      <c r="AO406" t="s">
        <v>3169</v>
      </c>
      <c r="AP406">
        <v>2.1629638989390999E-2</v>
      </c>
      <c r="AQ406">
        <f>(Table2[[#This Row],[Sharpe Ratio]]-AVERAGE(Table2[Sharpe Ratio]))/_xlfn.STDEV.P(Table2[Sharpe Ratio])</f>
        <v>-0.42480844879169904</v>
      </c>
      <c r="AR4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6">
        <f>_xlfn.RANK.AVG(Table2[[#This Row],[1Y Return vs Nifty Z-Score]],Table2[1Y Return vs Nifty Z-Score])</f>
        <v>458</v>
      </c>
      <c r="AT406">
        <f>_xlfn.RANK.AVG(Table2[[#This Row],[6M Return vs Nifty Z-Score]],Table2[6M Return vs Nifty Z-Score])</f>
        <v>288</v>
      </c>
      <c r="AU406">
        <f>_xlfn.RANK.AVG(Table2[[#This Row],[Sharpe Ratio Z-Score]],Table2[Sharpe Ratio Z-Score])</f>
        <v>452</v>
      </c>
      <c r="AV406">
        <f>(Table2[[#This Row],[Rank 1Y]]+Table2[[#This Row],[Rank 6M]]+Table2[[#This Row],[Rank Sharpe]])/3</f>
        <v>399.33333333333331</v>
      </c>
    </row>
    <row r="407" spans="1:48" x14ac:dyDescent="0.3">
      <c r="A407" t="s">
        <v>642</v>
      </c>
      <c r="B407" t="s">
        <v>643</v>
      </c>
      <c r="C407" t="s">
        <v>3127</v>
      </c>
      <c r="D407" t="s">
        <v>51</v>
      </c>
      <c r="E407">
        <v>27637.306435639999</v>
      </c>
      <c r="F407">
        <v>512.6</v>
      </c>
      <c r="G407">
        <v>9.9601261789229802</v>
      </c>
      <c r="H407">
        <f>(Table2[[#This Row],[1Y Return vs Nifty]]-AVERAGE(Table2[1Y Return vs Nifty]))/_xlfn.STDEV.P(Table2[1Y Return vs Nifty])</f>
        <v>-6.4535098886585388E-2</v>
      </c>
      <c r="I407">
        <v>7.9104702620746803</v>
      </c>
      <c r="J407">
        <f>(Table2[[#This Row],[1M Return vs Nifty]]-AVERAGE(Table2[1M Return vs Nifty]))/_xlfn.STDEV.P(Table2[1M Return vs Nifty])</f>
        <v>1.2335487619290664</v>
      </c>
      <c r="K407">
        <v>6.51916923590609</v>
      </c>
      <c r="L407">
        <f>(Table2[[#This Row],[6M Return vs Nifty]]-AVERAGE(Table2[6M Return vs Nifty]))/_xlfn.STDEV.P(Table2[6M Return vs Nifty])</f>
        <v>0.18449381202025847</v>
      </c>
      <c r="M407">
        <v>-0.756735665485745</v>
      </c>
      <c r="N407">
        <f>(Table2[[#This Row],[1W Return vs Nifty]]-AVERAGE(Table2[1W Return vs Nifty]))/_xlfn.STDEV.P(Table2[1W Return vs Nifty])</f>
        <v>0.46555109387585308</v>
      </c>
      <c r="O407">
        <v>487.25</v>
      </c>
      <c r="P407">
        <v>477.564275038576</v>
      </c>
      <c r="Q407">
        <v>447.80907845503401</v>
      </c>
      <c r="R407">
        <v>71.318829708931503</v>
      </c>
      <c r="S407" s="1">
        <f>(Table2[[#This Row],[Close Price]]-Table2[[#This Row],[20D EMA]])/Table2[[#This Row],[20D EMA]]</f>
        <v>5.2026680348896917E-2</v>
      </c>
      <c r="T407" s="1">
        <f>(Table2[[#This Row],[Close Price]]-Table2[[#This Row],[50D EMA]])/Table2[[#This Row],[50D EMA]]</f>
        <v>7.3363370739140732E-2</v>
      </c>
      <c r="U407" s="1">
        <f>(Table2[[#This Row],[Close Price]]-Table2[[#This Row],[200D EMA]])/Table2[[#This Row],[200D EMA]]</f>
        <v>0.14468425197742363</v>
      </c>
      <c r="V407">
        <v>0.64086389769239804</v>
      </c>
      <c r="W407">
        <v>486.85</v>
      </c>
      <c r="X407">
        <v>516</v>
      </c>
      <c r="Y407">
        <v>475.1</v>
      </c>
      <c r="Z407">
        <v>516</v>
      </c>
      <c r="AA407">
        <v>474.05</v>
      </c>
      <c r="AB407">
        <v>516</v>
      </c>
      <c r="AC407" s="1">
        <f>(Table2[[#This Row],[Close Price]]/Table2[[#This Row],[Day Low]])-1</f>
        <v>5.2891034199445519E-2</v>
      </c>
      <c r="AD407" s="1">
        <f>(Table2[[#This Row],[Day High]]/Table2[[#This Row],[Close Price]])-1</f>
        <v>6.6328521264142903E-3</v>
      </c>
      <c r="AE407" s="1">
        <f>(Table2[[#This Row],[Close Price]]/Table2[[#This Row],[Current Week Low]])-1</f>
        <v>7.8930751420753564E-2</v>
      </c>
      <c r="AF407" s="1">
        <f>(Table2[[#This Row],[Current Week High]]/Table2[[#This Row],[Close Price]])-1</f>
        <v>6.6328521264142903E-3</v>
      </c>
      <c r="AG407" s="1">
        <f>(Table2[[#This Row],[Close Price]]/Table2[[#This Row],[Current Month Low]])-1</f>
        <v>8.1320535808458994E-2</v>
      </c>
      <c r="AH407" s="1">
        <f>(Table2[[#This Row],[Current Month High]]/Table2[[#This Row],[Close Price]])-1</f>
        <v>6.6328521264142903E-3</v>
      </c>
      <c r="AI407">
        <v>1.05345298478345</v>
      </c>
      <c r="AJ407">
        <v>42.0534848274906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0.14000000000000001</v>
      </c>
      <c r="AM407" t="s">
        <v>3170</v>
      </c>
      <c r="AN407">
        <v>5.16</v>
      </c>
      <c r="AO407" t="s">
        <v>3170</v>
      </c>
      <c r="AP407">
        <v>-3.5009559153138997E-2</v>
      </c>
      <c r="AQ407">
        <f>(Table2[[#This Row],[Sharpe Ratio]]-AVERAGE(Table2[Sharpe Ratio]))/_xlfn.STDEV.P(Table2[Sharpe Ratio])</f>
        <v>-1.0862154331507521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0.73284313578784044</v>
      </c>
      <c r="AS407">
        <f>_xlfn.RANK.AVG(Table2[[#This Row],[1Y Return vs Nifty Z-Score]],Table2[1Y Return vs Nifty Z-Score])</f>
        <v>318</v>
      </c>
      <c r="AT407">
        <f>_xlfn.RANK.AVG(Table2[[#This Row],[6M Return vs Nifty Z-Score]],Table2[6M Return vs Nifty Z-Score])</f>
        <v>250</v>
      </c>
      <c r="AU407">
        <f>_xlfn.RANK.AVG(Table2[[#This Row],[Sharpe Ratio Z-Score]],Table2[Sharpe Ratio Z-Score])</f>
        <v>630</v>
      </c>
      <c r="AV407">
        <f>(Table2[[#This Row],[Rank 1Y]]+Table2[[#This Row],[Rank 6M]]+Table2[[#This Row],[Rank Sharpe]])/3</f>
        <v>399.33333333333331</v>
      </c>
    </row>
    <row r="408" spans="1:48" hidden="1" x14ac:dyDescent="0.3">
      <c r="A408" t="s">
        <v>1285</v>
      </c>
      <c r="B408" t="s">
        <v>1286</v>
      </c>
      <c r="C408" t="s">
        <v>3134</v>
      </c>
      <c r="D408" t="s">
        <v>99</v>
      </c>
      <c r="E408">
        <v>8651.1571894499994</v>
      </c>
      <c r="F408">
        <v>178.95</v>
      </c>
      <c r="G408">
        <v>11.8350122576733</v>
      </c>
      <c r="H408">
        <f>(Table2[[#This Row],[1Y Return vs Nifty]]-AVERAGE(Table2[1Y Return vs Nifty]))/_xlfn.STDEV.P(Table2[1Y Return vs Nifty])</f>
        <v>-2.7035163148230887E-2</v>
      </c>
      <c r="I408">
        <v>-15.4171559507636</v>
      </c>
      <c r="J408">
        <f>(Table2[[#This Row],[1M Return vs Nifty]]-AVERAGE(Table2[1M Return vs Nifty]))/_xlfn.STDEV.P(Table2[1M Return vs Nifty])</f>
        <v>-1.0716906812517484</v>
      </c>
      <c r="K408">
        <v>-19.678132491046</v>
      </c>
      <c r="L408">
        <f>(Table2[[#This Row],[6M Return vs Nifty]]-AVERAGE(Table2[6M Return vs Nifty]))/_xlfn.STDEV.P(Table2[6M Return vs Nifty])</f>
        <v>-0.69028910481958905</v>
      </c>
      <c r="M408">
        <v>-7.06352518415326</v>
      </c>
      <c r="N408">
        <f>(Table2[[#This Row],[1W Return vs Nifty]]-AVERAGE(Table2[1W Return vs Nifty]))/_xlfn.STDEV.P(Table2[1W Return vs Nifty])</f>
        <v>-1.0614469961581625</v>
      </c>
      <c r="O408">
        <v>185.87</v>
      </c>
      <c r="P408">
        <v>199.109165657256</v>
      </c>
      <c r="Q408">
        <v>198.66051629030301</v>
      </c>
      <c r="R408">
        <v>44.202307546432401</v>
      </c>
      <c r="S408" s="1">
        <f>(Table2[[#This Row],[Close Price]]-Table2[[#This Row],[20D EMA]])/Table2[[#This Row],[20D EMA]]</f>
        <v>-3.723032226825209E-2</v>
      </c>
      <c r="T408" s="1">
        <f>(Table2[[#This Row],[Close Price]]-Table2[[#This Row],[50D EMA]])/Table2[[#This Row],[50D EMA]]</f>
        <v>-0.10124679891410797</v>
      </c>
      <c r="U408" s="1">
        <f>(Table2[[#This Row],[Close Price]]-Table2[[#This Row],[200D EMA]])/Table2[[#This Row],[200D EMA]]</f>
        <v>-9.921707976183855E-2</v>
      </c>
      <c r="V408">
        <v>0.83304405732151399</v>
      </c>
      <c r="W408">
        <v>168</v>
      </c>
      <c r="X408">
        <v>179.9</v>
      </c>
      <c r="Y408">
        <v>167.2</v>
      </c>
      <c r="Z408">
        <v>179.93</v>
      </c>
      <c r="AA408">
        <v>167.2</v>
      </c>
      <c r="AB408">
        <v>201.45</v>
      </c>
      <c r="AC408" s="1">
        <f>(Table2[[#This Row],[Close Price]]/Table2[[#This Row],[Day Low]])-1</f>
        <v>6.5178571428571308E-2</v>
      </c>
      <c r="AD408" s="1">
        <f>(Table2[[#This Row],[Day High]]/Table2[[#This Row],[Close Price]])-1</f>
        <v>5.3087454596256745E-3</v>
      </c>
      <c r="AE408" s="1">
        <f>(Table2[[#This Row],[Close Price]]/Table2[[#This Row],[Current Week Low]])-1</f>
        <v>7.0275119617224879E-2</v>
      </c>
      <c r="AF408" s="1">
        <f>(Table2[[#This Row],[Current Week High]]/Table2[[#This Row],[Close Price]])-1</f>
        <v>5.476390053087643E-3</v>
      </c>
      <c r="AG408" s="1">
        <f>(Table2[[#This Row],[Close Price]]/Table2[[#This Row],[Current Month Low]])-1</f>
        <v>7.0275119617224879E-2</v>
      </c>
      <c r="AH408" s="1">
        <f>(Table2[[#This Row],[Current Month High]]/Table2[[#This Row],[Close Price]])-1</f>
        <v>0.12573344509639561</v>
      </c>
      <c r="AI408">
        <v>40.089410449846298</v>
      </c>
      <c r="AJ408">
        <v>32.949479940564601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-0.14000000000000001</v>
      </c>
      <c r="AM408" t="s">
        <v>3169</v>
      </c>
      <c r="AN408">
        <v>-8.5299999999999994</v>
      </c>
      <c r="AO408" t="s">
        <v>3169</v>
      </c>
      <c r="AP408">
        <v>6.2263475635339002E-2</v>
      </c>
      <c r="AQ408">
        <f>(Table2[[#This Row],[Sharpe Ratio]]-AVERAGE(Table2[Sharpe Ratio]))/_xlfn.STDEV.P(Table2[Sharpe Ratio])</f>
        <v>4.9695150134681357E-2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308</v>
      </c>
      <c r="AT408">
        <f>_xlfn.RANK.AVG(Table2[[#This Row],[6M Return vs Nifty Z-Score]],Table2[6M Return vs Nifty Z-Score])</f>
        <v>557</v>
      </c>
      <c r="AU408">
        <f>_xlfn.RANK.AVG(Table2[[#This Row],[Sharpe Ratio Z-Score]],Table2[Sharpe Ratio Z-Score])</f>
        <v>337</v>
      </c>
      <c r="AV408">
        <f>(Table2[[#This Row],[Rank 1Y]]+Table2[[#This Row],[Rank 6M]]+Table2[[#This Row],[Rank Sharpe]])/3</f>
        <v>400.66666666666669</v>
      </c>
    </row>
    <row r="409" spans="1:48" hidden="1" x14ac:dyDescent="0.3">
      <c r="A409" t="s">
        <v>1541</v>
      </c>
      <c r="B409" t="s">
        <v>1542</v>
      </c>
      <c r="C409" t="s">
        <v>3125</v>
      </c>
      <c r="D409" t="s">
        <v>120</v>
      </c>
      <c r="E409">
        <v>6262.5794749799998</v>
      </c>
      <c r="F409">
        <v>546.6</v>
      </c>
      <c r="G409">
        <v>-17.8981284768698</v>
      </c>
      <c r="H409">
        <f>(Table2[[#This Row],[1Y Return vs Nifty]]-AVERAGE(Table2[1Y Return vs Nifty]))/_xlfn.STDEV.P(Table2[1Y Return vs Nifty])</f>
        <v>-0.62173309145542655</v>
      </c>
      <c r="I409">
        <v>-9.2826949542392505</v>
      </c>
      <c r="J409">
        <f>(Table2[[#This Row],[1M Return vs Nifty]]-AVERAGE(Table2[1M Return vs Nifty]))/_xlfn.STDEV.P(Table2[1M Return vs Nifty])</f>
        <v>-0.46548234600075122</v>
      </c>
      <c r="K409">
        <v>4.6073483783557299</v>
      </c>
      <c r="L409">
        <f>(Table2[[#This Row],[6M Return vs Nifty]]-AVERAGE(Table2[6M Return vs Nifty]))/_xlfn.STDEV.P(Table2[6M Return vs Nifty])</f>
        <v>0.12065409892024294</v>
      </c>
      <c r="M409">
        <v>-2.9807612099674499</v>
      </c>
      <c r="N409">
        <f>(Table2[[#This Row],[1W Return vs Nifty]]-AVERAGE(Table2[1W Return vs Nifty]))/_xlfn.STDEV.P(Table2[1W Return vs Nifty])</f>
        <v>-7.2929340354325869E-2</v>
      </c>
      <c r="O409">
        <v>572</v>
      </c>
      <c r="P409">
        <v>587.65619693352403</v>
      </c>
      <c r="Q409">
        <v>564.94178930427904</v>
      </c>
      <c r="R409">
        <v>35.901634158865399</v>
      </c>
      <c r="S409" s="1">
        <f>(Table2[[#This Row],[Close Price]]-Table2[[#This Row],[20D EMA]])/Table2[[#This Row],[20D EMA]]</f>
        <v>-4.4405594405594363E-2</v>
      </c>
      <c r="T409" s="1">
        <f>(Table2[[#This Row],[Close Price]]-Table2[[#This Row],[50D EMA]])/Table2[[#This Row],[50D EMA]]</f>
        <v>-6.9864313773531611E-2</v>
      </c>
      <c r="U409" s="1">
        <f>(Table2[[#This Row],[Close Price]]-Table2[[#This Row],[200D EMA]])/Table2[[#This Row],[200D EMA]]</f>
        <v>-3.246668887225846E-2</v>
      </c>
      <c r="V409">
        <v>0.64915438943468595</v>
      </c>
      <c r="W409">
        <v>527</v>
      </c>
      <c r="X409">
        <v>551.5</v>
      </c>
      <c r="Y409">
        <v>523.54999999999995</v>
      </c>
      <c r="Z409">
        <v>556.15</v>
      </c>
      <c r="AA409">
        <v>523.54999999999995</v>
      </c>
      <c r="AB409">
        <v>619.29999999999995</v>
      </c>
      <c r="AC409" s="1">
        <f>(Table2[[#This Row],[Close Price]]/Table2[[#This Row],[Day Low]])-1</f>
        <v>3.719165085389009E-2</v>
      </c>
      <c r="AD409" s="1">
        <f>(Table2[[#This Row],[Day High]]/Table2[[#This Row],[Close Price]])-1</f>
        <v>8.9645078668130207E-3</v>
      </c>
      <c r="AE409" s="1">
        <f>(Table2[[#This Row],[Close Price]]/Table2[[#This Row],[Current Week Low]])-1</f>
        <v>4.402635851399106E-2</v>
      </c>
      <c r="AF409" s="1">
        <f>(Table2[[#This Row],[Current Week High]]/Table2[[#This Row],[Close Price]])-1</f>
        <v>1.7471642883278404E-2</v>
      </c>
      <c r="AG409" s="1">
        <f>(Table2[[#This Row],[Close Price]]/Table2[[#This Row],[Current Month Low]])-1</f>
        <v>4.402635851399106E-2</v>
      </c>
      <c r="AH409" s="1">
        <f>(Table2[[#This Row],[Current Month High]]/Table2[[#This Row],[Close Price]])-1</f>
        <v>0.13300402488108287</v>
      </c>
      <c r="AI409">
        <v>25.576289791437901</v>
      </c>
      <c r="AJ409">
        <v>17.044967880085601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0.05</v>
      </c>
      <c r="AM409" t="s">
        <v>3170</v>
      </c>
      <c r="AN409">
        <v>-8.0299999999999994</v>
      </c>
      <c r="AO409" t="s">
        <v>3169</v>
      </c>
      <c r="AP409">
        <v>4.3813923217725002E-2</v>
      </c>
      <c r="AQ409">
        <f>(Table2[[#This Row],[Sharpe Ratio]]-AVERAGE(Table2[Sharpe Ratio]))/_xlfn.STDEV.P(Table2[Sharpe Ratio])</f>
        <v>-0.16575039336685088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536</v>
      </c>
      <c r="AT409">
        <f>_xlfn.RANK.AVG(Table2[[#This Row],[6M Return vs Nifty Z-Score]],Table2[6M Return vs Nifty Z-Score])</f>
        <v>269</v>
      </c>
      <c r="AU409">
        <f>_xlfn.RANK.AVG(Table2[[#This Row],[Sharpe Ratio Z-Score]],Table2[Sharpe Ratio Z-Score])</f>
        <v>397</v>
      </c>
      <c r="AV409">
        <f>(Table2[[#This Row],[Rank 1Y]]+Table2[[#This Row],[Rank 6M]]+Table2[[#This Row],[Rank Sharpe]])/3</f>
        <v>400.66666666666669</v>
      </c>
    </row>
    <row r="410" spans="1:48" x14ac:dyDescent="0.3">
      <c r="A410" t="s">
        <v>1913</v>
      </c>
      <c r="B410" t="s">
        <v>1914</v>
      </c>
      <c r="C410" t="s">
        <v>3132</v>
      </c>
      <c r="D410" t="s">
        <v>280</v>
      </c>
      <c r="E410">
        <v>3696.9332874299998</v>
      </c>
      <c r="F410">
        <v>1177.6500000000001</v>
      </c>
      <c r="G410">
        <v>-6.5250536528428</v>
      </c>
      <c r="H410">
        <f>(Table2[[#This Row],[1Y Return vs Nifty]]-AVERAGE(Table2[1Y Return vs Nifty]))/_xlfn.STDEV.P(Table2[1Y Return vs Nifty])</f>
        <v>-0.39425816384127471</v>
      </c>
      <c r="I410">
        <v>-0.507881369174216</v>
      </c>
      <c r="J410">
        <f>(Table2[[#This Row],[1M Return vs Nifty]]-AVERAGE(Table2[1M Return vs Nifty]))/_xlfn.STDEV.P(Table2[1M Return vs Nifty])</f>
        <v>0.4016460192385003</v>
      </c>
      <c r="K410">
        <v>30.0201942913686</v>
      </c>
      <c r="L410">
        <f>(Table2[[#This Row],[6M Return vs Nifty]]-AVERAGE(Table2[6M Return vs Nifty]))/_xlfn.STDEV.P(Table2[6M Return vs Nifty])</f>
        <v>0.96924238884003155</v>
      </c>
      <c r="M410">
        <v>-4.0577011545269199</v>
      </c>
      <c r="N410">
        <f>(Table2[[#This Row],[1W Return vs Nifty]]-AVERAGE(Table2[1W Return vs Nifty]))/_xlfn.STDEV.P(Table2[1W Return vs Nifty])</f>
        <v>-0.33367773437574116</v>
      </c>
      <c r="O410">
        <v>1179.77</v>
      </c>
      <c r="P410">
        <v>1167.17966639566</v>
      </c>
      <c r="Q410">
        <v>1103.2436535269601</v>
      </c>
      <c r="R410">
        <v>47.766753199921801</v>
      </c>
      <c r="S410" s="1">
        <f>(Table2[[#This Row],[Close Price]]-Table2[[#This Row],[20D EMA]])/Table2[[#This Row],[20D EMA]]</f>
        <v>-1.7969604244894267E-3</v>
      </c>
      <c r="T410" s="1">
        <f>(Table2[[#This Row],[Close Price]]-Table2[[#This Row],[50D EMA]])/Table2[[#This Row],[50D EMA]]</f>
        <v>8.9706271500370662E-3</v>
      </c>
      <c r="U410" s="1">
        <f>(Table2[[#This Row],[Close Price]]-Table2[[#This Row],[200D EMA]])/Table2[[#This Row],[200D EMA]]</f>
        <v>6.7443258100937473E-2</v>
      </c>
      <c r="V410">
        <v>1.32808242024234</v>
      </c>
      <c r="W410">
        <v>1157.75</v>
      </c>
      <c r="X410">
        <v>1182.95</v>
      </c>
      <c r="Y410">
        <v>1152.7</v>
      </c>
      <c r="Z410">
        <v>1243.9000000000001</v>
      </c>
      <c r="AA410">
        <v>1103.1500000000001</v>
      </c>
      <c r="AB410">
        <v>1269</v>
      </c>
      <c r="AC410" s="1">
        <f>(Table2[[#This Row],[Close Price]]/Table2[[#This Row],[Day Low]])-1</f>
        <v>1.718851220038875E-2</v>
      </c>
      <c r="AD410" s="1">
        <f>(Table2[[#This Row],[Day High]]/Table2[[#This Row],[Close Price]])-1</f>
        <v>4.5004882605188534E-3</v>
      </c>
      <c r="AE410" s="1">
        <f>(Table2[[#This Row],[Close Price]]/Table2[[#This Row],[Current Week Low]])-1</f>
        <v>2.1644833868309288E-2</v>
      </c>
      <c r="AF410" s="1">
        <f>(Table2[[#This Row],[Current Week High]]/Table2[[#This Row],[Close Price]])-1</f>
        <v>5.6256103256485446E-2</v>
      </c>
      <c r="AG410" s="1">
        <f>(Table2[[#This Row],[Close Price]]/Table2[[#This Row],[Current Month Low]])-1</f>
        <v>6.7533880252005574E-2</v>
      </c>
      <c r="AH410" s="1">
        <f>(Table2[[#This Row],[Current Month High]]/Table2[[#This Row],[Close Price]])-1</f>
        <v>7.7569736339319739E-2</v>
      </c>
      <c r="AI410">
        <v>16.757950154969599</v>
      </c>
      <c r="AJ410">
        <v>56.675314308521202</v>
      </c>
      <c r="AK410" t="str">
        <f>IF(AND(Table2[[#This Row],[20D EMA]]&gt;Table2[[#This Row],[50D EMA]],Table2[[#This Row],[50D EMA]]&gt;Table2[[#This Row],[200D EMA]]),"Uptrend","Downtrend/NoTrend")</f>
        <v>Uptrend</v>
      </c>
      <c r="AL410">
        <v>0.04</v>
      </c>
      <c r="AM410" t="s">
        <v>3170</v>
      </c>
      <c r="AN410">
        <v>5.12</v>
      </c>
      <c r="AO410" t="s">
        <v>3170</v>
      </c>
      <c r="AP410">
        <v>-5.2273088706762998E-2</v>
      </c>
      <c r="AQ410">
        <f>(Table2[[#This Row],[Sharpe Ratio]]-AVERAGE(Table2[Sharpe Ratio]))/_xlfn.STDEV.P(Table2[Sharpe Ratio])</f>
        <v>-1.2878111371139755</v>
      </c>
      <c r="AR4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-0.64485862725245968</v>
      </c>
      <c r="AS410">
        <f>_xlfn.RANK.AVG(Table2[[#This Row],[1Y Return vs Nifty Z-Score]],Table2[1Y Return vs Nifty Z-Score])</f>
        <v>440</v>
      </c>
      <c r="AT410">
        <f>_xlfn.RANK.AVG(Table2[[#This Row],[6M Return vs Nifty Z-Score]],Table2[6M Return vs Nifty Z-Score])</f>
        <v>95</v>
      </c>
      <c r="AU410">
        <f>_xlfn.RANK.AVG(Table2[[#This Row],[Sharpe Ratio Z-Score]],Table2[Sharpe Ratio Z-Score])</f>
        <v>671</v>
      </c>
      <c r="AV410">
        <f>(Table2[[#This Row],[Rank 1Y]]+Table2[[#This Row],[Rank 6M]]+Table2[[#This Row],[Rank Sharpe]])/3</f>
        <v>402</v>
      </c>
    </row>
    <row r="411" spans="1:48" hidden="1" x14ac:dyDescent="0.3">
      <c r="A411" t="s">
        <v>379</v>
      </c>
      <c r="B411" t="s">
        <v>380</v>
      </c>
      <c r="C411" t="s">
        <v>3128</v>
      </c>
      <c r="D411" t="s">
        <v>105</v>
      </c>
      <c r="E411">
        <v>61278.447800679998</v>
      </c>
      <c r="F411">
        <v>1316.15</v>
      </c>
      <c r="G411">
        <v>-0.66690790005425804</v>
      </c>
      <c r="H411">
        <f>(Table2[[#This Row],[1Y Return vs Nifty]]-AVERAGE(Table2[1Y Return vs Nifty]))/_xlfn.STDEV.P(Table2[1Y Return vs Nifty])</f>
        <v>-0.27708833055630544</v>
      </c>
      <c r="I411">
        <v>-7.7217079464890004</v>
      </c>
      <c r="J411">
        <f>(Table2[[#This Row],[1M Return vs Nifty]]-AVERAGE(Table2[1M Return vs Nifty]))/_xlfn.STDEV.P(Table2[1M Return vs Nifty])</f>
        <v>-0.31122538098738528</v>
      </c>
      <c r="K411">
        <v>-16.763270864683101</v>
      </c>
      <c r="L411">
        <f>(Table2[[#This Row],[6M Return vs Nifty]]-AVERAGE(Table2[6M Return vs Nifty]))/_xlfn.STDEV.P(Table2[6M Return vs Nifty])</f>
        <v>-0.59295575414588431</v>
      </c>
      <c r="M411">
        <v>-3.5543273207820998</v>
      </c>
      <c r="N411">
        <f>(Table2[[#This Row],[1W Return vs Nifty]]-AVERAGE(Table2[1W Return vs Nifty]))/_xlfn.STDEV.P(Table2[1W Return vs Nifty])</f>
        <v>-0.21180100447595543</v>
      </c>
      <c r="O411">
        <v>1378.71</v>
      </c>
      <c r="P411">
        <v>1444.43534328646</v>
      </c>
      <c r="Q411">
        <v>1419.3203710002599</v>
      </c>
      <c r="R411">
        <v>35.243591236923102</v>
      </c>
      <c r="S411" s="1">
        <f>(Table2[[#This Row],[Close Price]]-Table2[[#This Row],[20D EMA]])/Table2[[#This Row],[20D EMA]]</f>
        <v>-4.5375749795098279E-2</v>
      </c>
      <c r="T411" s="1">
        <f>(Table2[[#This Row],[Close Price]]-Table2[[#This Row],[50D EMA]])/Table2[[#This Row],[50D EMA]]</f>
        <v>-8.8813489563733555E-2</v>
      </c>
      <c r="U411" s="1">
        <f>(Table2[[#This Row],[Close Price]]-Table2[[#This Row],[200D EMA]])/Table2[[#This Row],[200D EMA]]</f>
        <v>-7.2689981140446072E-2</v>
      </c>
      <c r="V411">
        <v>0.97330662479599395</v>
      </c>
      <c r="W411">
        <v>1296.3499999999999</v>
      </c>
      <c r="X411">
        <v>1326.7</v>
      </c>
      <c r="Y411">
        <v>1286.5999999999999</v>
      </c>
      <c r="Z411">
        <v>1355.35</v>
      </c>
      <c r="AA411">
        <v>1286.5999999999999</v>
      </c>
      <c r="AB411">
        <v>1482.9</v>
      </c>
      <c r="AC411" s="1">
        <f>(Table2[[#This Row],[Close Price]]/Table2[[#This Row],[Day Low]])-1</f>
        <v>1.5273652948663674E-2</v>
      </c>
      <c r="AD411" s="1">
        <f>(Table2[[#This Row],[Day High]]/Table2[[#This Row],[Close Price]])-1</f>
        <v>8.0158036697943746E-3</v>
      </c>
      <c r="AE411" s="1">
        <f>(Table2[[#This Row],[Close Price]]/Table2[[#This Row],[Current Week Low]])-1</f>
        <v>2.2967511270014063E-2</v>
      </c>
      <c r="AF411" s="1">
        <f>(Table2[[#This Row],[Current Week High]]/Table2[[#This Row],[Close Price]])-1</f>
        <v>2.978383922805139E-2</v>
      </c>
      <c r="AG411" s="1">
        <f>(Table2[[#This Row],[Close Price]]/Table2[[#This Row],[Current Month Low]])-1</f>
        <v>2.2967511270014063E-2</v>
      </c>
      <c r="AH411" s="1">
        <f>(Table2[[#This Row],[Current Month High]]/Table2[[#This Row],[Close Price]])-1</f>
        <v>0.12669528549177533</v>
      </c>
      <c r="AI411">
        <v>37.104433385252399</v>
      </c>
      <c r="AJ411">
        <v>23.814675446848501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-7.0000000000000007E-2</v>
      </c>
      <c r="AM411" t="s">
        <v>3169</v>
      </c>
      <c r="AN411">
        <v>-7.5</v>
      </c>
      <c r="AO411" t="s">
        <v>3169</v>
      </c>
      <c r="AP411">
        <v>7.9242385178611E-2</v>
      </c>
      <c r="AQ411">
        <f>(Table2[[#This Row],[Sharpe Ratio]]-AVERAGE(Table2[Sharpe Ratio]))/_xlfn.STDEV.P(Table2[Sharpe Ratio])</f>
        <v>0.24796719011767976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401</v>
      </c>
      <c r="AT411">
        <f>_xlfn.RANK.AVG(Table2[[#This Row],[6M Return vs Nifty Z-Score]],Table2[6M Return vs Nifty Z-Score])</f>
        <v>524</v>
      </c>
      <c r="AU411">
        <f>_xlfn.RANK.AVG(Table2[[#This Row],[Sharpe Ratio Z-Score]],Table2[Sharpe Ratio Z-Score])</f>
        <v>282</v>
      </c>
      <c r="AV411">
        <f>(Table2[[#This Row],[Rank 1Y]]+Table2[[#This Row],[Rank 6M]]+Table2[[#This Row],[Rank Sharpe]])/3</f>
        <v>402.33333333333331</v>
      </c>
    </row>
    <row r="412" spans="1:48" hidden="1" x14ac:dyDescent="0.3">
      <c r="A412" t="s">
        <v>506</v>
      </c>
      <c r="B412" t="s">
        <v>507</v>
      </c>
      <c r="C412" t="s">
        <v>3123</v>
      </c>
      <c r="D412" t="s">
        <v>34</v>
      </c>
      <c r="E412">
        <v>40719.091905300003</v>
      </c>
      <c r="F412">
        <v>52.94</v>
      </c>
      <c r="G412">
        <v>0.33424746156610002</v>
      </c>
      <c r="H412">
        <f>(Table2[[#This Row],[1Y Return vs Nifty]]-AVERAGE(Table2[1Y Return vs Nifty]))/_xlfn.STDEV.P(Table2[1Y Return vs Nifty])</f>
        <v>-0.25706404100059205</v>
      </c>
      <c r="I412">
        <v>-5.3766106047693198E-2</v>
      </c>
      <c r="J412">
        <f>(Table2[[#This Row],[1M Return vs Nifty]]-AVERAGE(Table2[1M Return vs Nifty]))/_xlfn.STDEV.P(Table2[1M Return vs Nifty])</f>
        <v>0.4465217561333914</v>
      </c>
      <c r="K412">
        <v>-27.423014013947402</v>
      </c>
      <c r="L412">
        <f>(Table2[[#This Row],[6M Return vs Nifty]]-AVERAGE(Table2[6M Return vs Nifty]))/_xlfn.STDEV.P(Table2[6M Return vs Nifty])</f>
        <v>-0.94890696248286266</v>
      </c>
      <c r="M412">
        <v>-0.126848642656748</v>
      </c>
      <c r="N412">
        <f>(Table2[[#This Row],[1W Return vs Nifty]]-AVERAGE(Table2[1W Return vs Nifty]))/_xlfn.STDEV.P(Table2[1W Return vs Nifty])</f>
        <v>0.6180591612451769</v>
      </c>
      <c r="O412">
        <v>52.99</v>
      </c>
      <c r="P412">
        <v>55.232281827185403</v>
      </c>
      <c r="Q412">
        <v>57.250209814076698</v>
      </c>
      <c r="R412">
        <v>52.122532693014698</v>
      </c>
      <c r="S412" s="1">
        <f>(Table2[[#This Row],[Close Price]]-Table2[[#This Row],[20D EMA]])/Table2[[#This Row],[20D EMA]]</f>
        <v>-9.4357425929428686E-4</v>
      </c>
      <c r="T412" s="1">
        <f>(Table2[[#This Row],[Close Price]]-Table2[[#This Row],[50D EMA]])/Table2[[#This Row],[50D EMA]]</f>
        <v>-4.1502573338498959E-2</v>
      </c>
      <c r="U412" s="1">
        <f>(Table2[[#This Row],[Close Price]]-Table2[[#This Row],[200D EMA]])/Table2[[#This Row],[200D EMA]]</f>
        <v>-7.5287231751190967E-2</v>
      </c>
      <c r="V412">
        <v>0.85428469809720897</v>
      </c>
      <c r="W412">
        <v>51.4</v>
      </c>
      <c r="X412">
        <v>53.1</v>
      </c>
      <c r="Y412">
        <v>49.61</v>
      </c>
      <c r="Z412">
        <v>53.25</v>
      </c>
      <c r="AA412">
        <v>49.61</v>
      </c>
      <c r="AB412">
        <v>57.1</v>
      </c>
      <c r="AC412" s="1">
        <f>(Table2[[#This Row],[Close Price]]/Table2[[#This Row],[Day Low]])-1</f>
        <v>2.9961089494163318E-2</v>
      </c>
      <c r="AD412" s="1">
        <f>(Table2[[#This Row],[Day High]]/Table2[[#This Row],[Close Price]])-1</f>
        <v>3.0222893842086762E-3</v>
      </c>
      <c r="AE412" s="1">
        <f>(Table2[[#This Row],[Close Price]]/Table2[[#This Row],[Current Week Low]])-1</f>
        <v>6.7123563797621522E-2</v>
      </c>
      <c r="AF412" s="1">
        <f>(Table2[[#This Row],[Current Week High]]/Table2[[#This Row],[Close Price]])-1</f>
        <v>5.8556856819040881E-3</v>
      </c>
      <c r="AG412" s="1">
        <f>(Table2[[#This Row],[Close Price]]/Table2[[#This Row],[Current Month Low]])-1</f>
        <v>6.7123563797621522E-2</v>
      </c>
      <c r="AH412" s="1">
        <f>(Table2[[#This Row],[Current Month High]]/Table2[[#This Row],[Close Price]])-1</f>
        <v>7.8579523989422029E-2</v>
      </c>
      <c r="AI412">
        <v>38.836418587079699</v>
      </c>
      <c r="AJ412">
        <v>23.547257876312699</v>
      </c>
      <c r="AK412" t="str">
        <f>IF(AND(Table2[[#This Row],[20D EMA]]&gt;Table2[[#This Row],[50D EMA]],Table2[[#This Row],[50D EMA]]&gt;Table2[[#This Row],[200D EMA]]),"Uptrend","Downtrend/NoTrend")</f>
        <v>Downtrend/NoTrend</v>
      </c>
      <c r="AL412">
        <v>-0.13</v>
      </c>
      <c r="AM412" t="s">
        <v>3169</v>
      </c>
      <c r="AN412">
        <v>-2.68</v>
      </c>
      <c r="AO412" t="s">
        <v>3169</v>
      </c>
      <c r="AP412">
        <v>0.11754338479213999</v>
      </c>
      <c r="AQ412">
        <f>(Table2[[#This Row],[Sharpe Ratio]]-AVERAGE(Table2[Sharpe Ratio]))/_xlfn.STDEV.P(Table2[Sharpe Ratio])</f>
        <v>0.69522897141220386</v>
      </c>
      <c r="AR4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2">
        <f>_xlfn.RANK.AVG(Table2[[#This Row],[1Y Return vs Nifty Z-Score]],Table2[1Y Return vs Nifty Z-Score])</f>
        <v>394</v>
      </c>
      <c r="AT412">
        <f>_xlfn.RANK.AVG(Table2[[#This Row],[6M Return vs Nifty Z-Score]],Table2[6M Return vs Nifty Z-Score])</f>
        <v>645</v>
      </c>
      <c r="AU412">
        <f>_xlfn.RANK.AVG(Table2[[#This Row],[Sharpe Ratio Z-Score]],Table2[Sharpe Ratio Z-Score])</f>
        <v>169</v>
      </c>
      <c r="AV412">
        <f>(Table2[[#This Row],[Rank 1Y]]+Table2[[#This Row],[Rank 6M]]+Table2[[#This Row],[Rank Sharpe]])/3</f>
        <v>402.66666666666669</v>
      </c>
    </row>
    <row r="413" spans="1:48" x14ac:dyDescent="0.3">
      <c r="A413" t="s">
        <v>701</v>
      </c>
      <c r="B413" t="s">
        <v>702</v>
      </c>
      <c r="C413" t="s">
        <v>3123</v>
      </c>
      <c r="D413" t="s">
        <v>491</v>
      </c>
      <c r="E413">
        <v>24299.86830912</v>
      </c>
      <c r="F413">
        <v>2694.6</v>
      </c>
      <c r="G413">
        <v>-29.649983240848599</v>
      </c>
      <c r="H413">
        <f>(Table2[[#This Row],[1Y Return vs Nifty]]-AVERAGE(Table2[1Y Return vs Nifty]))/_xlfn.STDEV.P(Table2[1Y Return vs Nifty])</f>
        <v>-0.85678406519214478</v>
      </c>
      <c r="I413">
        <v>-8.0332781165921805</v>
      </c>
      <c r="J413">
        <f>(Table2[[#This Row],[1M Return vs Nifty]]-AVERAGE(Table2[1M Return vs Nifty]))/_xlfn.STDEV.P(Table2[1M Return vs Nifty])</f>
        <v>-0.34201479088649983</v>
      </c>
      <c r="K413">
        <v>-2.3987117243610299</v>
      </c>
      <c r="L413">
        <f>(Table2[[#This Row],[6M Return vs Nifty]]-AVERAGE(Table2[6M Return vs Nifty]))/_xlfn.STDEV.P(Table2[6M Return vs Nifty])</f>
        <v>-0.11329296005890706</v>
      </c>
      <c r="M413">
        <v>-1.09825784050709</v>
      </c>
      <c r="N413">
        <f>(Table2[[#This Row],[1W Return vs Nifty]]-AVERAGE(Table2[1W Return vs Nifty]))/_xlfn.STDEV.P(Table2[1W Return vs Nifty])</f>
        <v>0.38286184169481013</v>
      </c>
      <c r="O413">
        <v>2785.99</v>
      </c>
      <c r="P413">
        <v>2742.8511833217499</v>
      </c>
      <c r="Q413">
        <v>2604.71125705343</v>
      </c>
      <c r="R413">
        <v>39.401218520120402</v>
      </c>
      <c r="S413" s="1">
        <f>(Table2[[#This Row],[Close Price]]-Table2[[#This Row],[20D EMA]])/Table2[[#This Row],[20D EMA]]</f>
        <v>-3.2803419969203003E-2</v>
      </c>
      <c r="T413" s="1">
        <f>(Table2[[#This Row],[Close Price]]-Table2[[#This Row],[50D EMA]])/Table2[[#This Row],[50D EMA]]</f>
        <v>-1.7591615474855996E-2</v>
      </c>
      <c r="U413" s="1">
        <f>(Table2[[#This Row],[Close Price]]-Table2[[#This Row],[200D EMA]])/Table2[[#This Row],[200D EMA]]</f>
        <v>3.4510060454169572E-2</v>
      </c>
      <c r="V413">
        <v>0.55213803243271597</v>
      </c>
      <c r="W413">
        <v>2668.05</v>
      </c>
      <c r="X413">
        <v>2744.95</v>
      </c>
      <c r="Y413">
        <v>2623</v>
      </c>
      <c r="Z413">
        <v>2754</v>
      </c>
      <c r="AA413">
        <v>2605</v>
      </c>
      <c r="AB413">
        <v>3100</v>
      </c>
      <c r="AC413" s="1">
        <f>(Table2[[#This Row],[Close Price]]/Table2[[#This Row],[Day Low]])-1</f>
        <v>9.951087873165676E-3</v>
      </c>
      <c r="AD413" s="1">
        <f>(Table2[[#This Row],[Day High]]/Table2[[#This Row],[Close Price]])-1</f>
        <v>1.8685519186521171E-2</v>
      </c>
      <c r="AE413" s="1">
        <f>(Table2[[#This Row],[Close Price]]/Table2[[#This Row],[Current Week Low]])-1</f>
        <v>2.7296988181471527E-2</v>
      </c>
      <c r="AF413" s="1">
        <f>(Table2[[#This Row],[Current Week High]]/Table2[[#This Row],[Close Price]])-1</f>
        <v>2.2044088176352838E-2</v>
      </c>
      <c r="AG413" s="1">
        <f>(Table2[[#This Row],[Close Price]]/Table2[[#This Row],[Current Month Low]])-1</f>
        <v>3.4395393474088154E-2</v>
      </c>
      <c r="AH413" s="1">
        <f>(Table2[[#This Row],[Current Month High]]/Table2[[#This Row],[Close Price]])-1</f>
        <v>0.15044904624062938</v>
      </c>
      <c r="AI413">
        <v>44.5854672307578</v>
      </c>
      <c r="AJ413">
        <v>33.066666666666599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7.0000000000000007E-2</v>
      </c>
      <c r="AM413" t="s">
        <v>3170</v>
      </c>
      <c r="AN413">
        <v>-6.63</v>
      </c>
      <c r="AO413" t="s">
        <v>3169</v>
      </c>
      <c r="AP413">
        <v>9.1179051861217997E-2</v>
      </c>
      <c r="AQ413">
        <f>(Table2[[#This Row],[Sharpe Ratio]]-AVERAGE(Table2[Sharpe Ratio]))/_xlfn.STDEV.P(Table2[Sharpe Ratio])</f>
        <v>0.38735819445313796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-0.54187177998960356</v>
      </c>
      <c r="AS413">
        <f>_xlfn.RANK.AVG(Table2[[#This Row],[1Y Return vs Nifty Z-Score]],Table2[1Y Return vs Nifty Z-Score])</f>
        <v>623</v>
      </c>
      <c r="AT413">
        <f>_xlfn.RANK.AVG(Table2[[#This Row],[6M Return vs Nifty Z-Score]],Table2[6M Return vs Nifty Z-Score])</f>
        <v>338</v>
      </c>
      <c r="AU413">
        <f>_xlfn.RANK.AVG(Table2[[#This Row],[Sharpe Ratio Z-Score]],Table2[Sharpe Ratio Z-Score])</f>
        <v>247</v>
      </c>
      <c r="AV413">
        <f>(Table2[[#This Row],[Rank 1Y]]+Table2[[#This Row],[Rank 6M]]+Table2[[#This Row],[Rank Sharpe]])/3</f>
        <v>402.66666666666669</v>
      </c>
    </row>
    <row r="414" spans="1:48" hidden="1" x14ac:dyDescent="0.3">
      <c r="A414" t="s">
        <v>1890</v>
      </c>
      <c r="B414" t="s">
        <v>1891</v>
      </c>
      <c r="C414" t="s">
        <v>3137</v>
      </c>
      <c r="D414" t="s">
        <v>497</v>
      </c>
      <c r="E414">
        <v>3777.5407172999999</v>
      </c>
      <c r="F414">
        <v>329.7</v>
      </c>
      <c r="G414">
        <v>-17.154983307664601</v>
      </c>
      <c r="H414">
        <f>(Table2[[#This Row],[1Y Return vs Nifty]]-AVERAGE(Table2[1Y Return vs Nifty]))/_xlfn.STDEV.P(Table2[1Y Return vs Nifty])</f>
        <v>-0.60686931044744197</v>
      </c>
      <c r="I414">
        <v>-17.221273108848798</v>
      </c>
      <c r="J414">
        <f>(Table2[[#This Row],[1M Return vs Nifty]]-AVERAGE(Table2[1M Return vs Nifty]))/_xlfn.STDEV.P(Table2[1M Return vs Nifty])</f>
        <v>-1.2499738033744969</v>
      </c>
      <c r="K414">
        <v>-14.2875131883956</v>
      </c>
      <c r="L414">
        <f>(Table2[[#This Row],[6M Return vs Nifty]]-AVERAGE(Table2[6M Return vs Nifty]))/_xlfn.STDEV.P(Table2[6M Return vs Nifty])</f>
        <v>-0.51028500644734276</v>
      </c>
      <c r="M414">
        <v>-8.3768682635882996</v>
      </c>
      <c r="N414">
        <f>(Table2[[#This Row],[1W Return vs Nifty]]-AVERAGE(Table2[1W Return vs Nifty]))/_xlfn.STDEV.P(Table2[1W Return vs Nifty])</f>
        <v>-1.3794332501659559</v>
      </c>
      <c r="O414">
        <v>358.98</v>
      </c>
      <c r="P414">
        <v>372.64671059782</v>
      </c>
      <c r="Q414">
        <v>368.23243722037199</v>
      </c>
      <c r="R414">
        <v>25.370218477234001</v>
      </c>
      <c r="S414" s="1">
        <f>(Table2[[#This Row],[Close Price]]-Table2[[#This Row],[20D EMA]])/Table2[[#This Row],[20D EMA]]</f>
        <v>-8.1564432558917016E-2</v>
      </c>
      <c r="T414" s="1">
        <f>(Table2[[#This Row],[Close Price]]-Table2[[#This Row],[50D EMA]])/Table2[[#This Row],[50D EMA]]</f>
        <v>-0.11524779201437893</v>
      </c>
      <c r="U414" s="1">
        <f>(Table2[[#This Row],[Close Price]]-Table2[[#This Row],[200D EMA]])/Table2[[#This Row],[200D EMA]]</f>
        <v>-0.10464161579907726</v>
      </c>
      <c r="V414">
        <v>0.41713095239558401</v>
      </c>
      <c r="W414">
        <v>321.35000000000002</v>
      </c>
      <c r="X414">
        <v>332.8</v>
      </c>
      <c r="Y414">
        <v>321.35000000000002</v>
      </c>
      <c r="Z414">
        <v>352.7</v>
      </c>
      <c r="AA414">
        <v>321.35000000000002</v>
      </c>
      <c r="AB414">
        <v>383.9</v>
      </c>
      <c r="AC414" s="1">
        <f>(Table2[[#This Row],[Close Price]]/Table2[[#This Row],[Day Low]])-1</f>
        <v>2.59841294538663E-2</v>
      </c>
      <c r="AD414" s="1">
        <f>(Table2[[#This Row],[Day High]]/Table2[[#This Row],[Close Price]])-1</f>
        <v>9.4024871094935403E-3</v>
      </c>
      <c r="AE414" s="1">
        <f>(Table2[[#This Row],[Close Price]]/Table2[[#This Row],[Current Week Low]])-1</f>
        <v>2.59841294538663E-2</v>
      </c>
      <c r="AF414" s="1">
        <f>(Table2[[#This Row],[Current Week High]]/Table2[[#This Row],[Close Price]])-1</f>
        <v>6.9760388231725923E-2</v>
      </c>
      <c r="AG414" s="1">
        <f>(Table2[[#This Row],[Close Price]]/Table2[[#This Row],[Current Month Low]])-1</f>
        <v>2.59841294538663E-2</v>
      </c>
      <c r="AH414" s="1">
        <f>(Table2[[#This Row],[Current Month High]]/Table2[[#This Row],[Close Price]])-1</f>
        <v>0.16439187139824085</v>
      </c>
      <c r="AI414">
        <v>39.171974522292999</v>
      </c>
      <c r="AJ414">
        <v>8.5253456221198096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0.04</v>
      </c>
      <c r="AM414" t="s">
        <v>3170</v>
      </c>
      <c r="AN414">
        <v>-10.19</v>
      </c>
      <c r="AO414" t="s">
        <v>3169</v>
      </c>
      <c r="AP414">
        <v>0.114553415216917</v>
      </c>
      <c r="AQ414">
        <f>(Table2[[#This Row],[Sharpe Ratio]]-AVERAGE(Table2[Sharpe Ratio]))/_xlfn.STDEV.P(Table2[Sharpe Ratio])</f>
        <v>0.66031345662866037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528</v>
      </c>
      <c r="AT414">
        <f>_xlfn.RANK.AVG(Table2[[#This Row],[6M Return vs Nifty Z-Score]],Table2[6M Return vs Nifty Z-Score])</f>
        <v>498</v>
      </c>
      <c r="AU414">
        <f>_xlfn.RANK.AVG(Table2[[#This Row],[Sharpe Ratio Z-Score]],Table2[Sharpe Ratio Z-Score])</f>
        <v>183</v>
      </c>
      <c r="AV414">
        <f>(Table2[[#This Row],[Rank 1Y]]+Table2[[#This Row],[Rank 6M]]+Table2[[#This Row],[Rank Sharpe]])/3</f>
        <v>403</v>
      </c>
    </row>
    <row r="415" spans="1:48" hidden="1" x14ac:dyDescent="0.3">
      <c r="A415" t="s">
        <v>644</v>
      </c>
      <c r="B415" t="s">
        <v>645</v>
      </c>
      <c r="C415" t="s">
        <v>3121</v>
      </c>
      <c r="D415" t="s">
        <v>18</v>
      </c>
      <c r="E415">
        <v>27559.615768324998</v>
      </c>
      <c r="F415">
        <v>157.25</v>
      </c>
      <c r="G415">
        <v>7.5211977803591097</v>
      </c>
      <c r="H415">
        <f>(Table2[[#This Row],[1Y Return vs Nifty]]-AVERAGE(Table2[1Y Return vs Nifty]))/_xlfn.STDEV.P(Table2[1Y Return vs Nifty])</f>
        <v>-0.11331654713199249</v>
      </c>
      <c r="I415">
        <v>-5.8880638757884904</v>
      </c>
      <c r="J415">
        <f>(Table2[[#This Row],[1M Return vs Nifty]]-AVERAGE(Table2[1M Return vs Nifty]))/_xlfn.STDEV.P(Table2[1M Return vs Nifty])</f>
        <v>-0.13002440503008289</v>
      </c>
      <c r="K415">
        <v>-30.7707356620339</v>
      </c>
      <c r="L415">
        <f>(Table2[[#This Row],[6M Return vs Nifty]]-AVERAGE(Table2[6M Return vs Nifty]))/_xlfn.STDEV.P(Table2[6M Return vs Nifty])</f>
        <v>-1.0606944182523286</v>
      </c>
      <c r="M415">
        <v>-4.7625095978284202</v>
      </c>
      <c r="N415">
        <f>(Table2[[#This Row],[1W Return vs Nifty]]-AVERAGE(Table2[1W Return vs Nifty]))/_xlfn.STDEV.P(Table2[1W Return vs Nifty])</f>
        <v>-0.50432575482666386</v>
      </c>
      <c r="O415">
        <v>155.33000000000001</v>
      </c>
      <c r="P415">
        <v>167.12328030896001</v>
      </c>
      <c r="Q415">
        <v>181.48373732116701</v>
      </c>
      <c r="R415">
        <v>56.604933119001601</v>
      </c>
      <c r="S415" s="1">
        <f>(Table2[[#This Row],[Close Price]]-Table2[[#This Row],[20D EMA]])/Table2[[#This Row],[20D EMA]]</f>
        <v>1.236078027425473E-2</v>
      </c>
      <c r="T415" s="1">
        <f>(Table2[[#This Row],[Close Price]]-Table2[[#This Row],[50D EMA]])/Table2[[#This Row],[50D EMA]]</f>
        <v>-5.9077827402067025E-2</v>
      </c>
      <c r="U415" s="1">
        <f>(Table2[[#This Row],[Close Price]]-Table2[[#This Row],[200D EMA]])/Table2[[#This Row],[200D EMA]]</f>
        <v>-0.13353117848945992</v>
      </c>
      <c r="V415">
        <v>1.58575423991411</v>
      </c>
      <c r="W415">
        <v>146</v>
      </c>
      <c r="X415">
        <v>160.74</v>
      </c>
      <c r="Y415">
        <v>144.05000000000001</v>
      </c>
      <c r="Z415">
        <v>160.74</v>
      </c>
      <c r="AA415">
        <v>144.05000000000001</v>
      </c>
      <c r="AB415">
        <v>172.5</v>
      </c>
      <c r="AC415" s="1">
        <f>(Table2[[#This Row],[Close Price]]/Table2[[#This Row],[Day Low]])-1</f>
        <v>7.7054794520547976E-2</v>
      </c>
      <c r="AD415" s="1">
        <f>(Table2[[#This Row],[Day High]]/Table2[[#This Row],[Close Price]])-1</f>
        <v>2.2193958664546987E-2</v>
      </c>
      <c r="AE415" s="1">
        <f>(Table2[[#This Row],[Close Price]]/Table2[[#This Row],[Current Week Low]])-1</f>
        <v>9.1634849010760133E-2</v>
      </c>
      <c r="AF415" s="1">
        <f>(Table2[[#This Row],[Current Week High]]/Table2[[#This Row],[Close Price]])-1</f>
        <v>2.2193958664546987E-2</v>
      </c>
      <c r="AG415" s="1">
        <f>(Table2[[#This Row],[Close Price]]/Table2[[#This Row],[Current Month Low]])-1</f>
        <v>9.1634849010760133E-2</v>
      </c>
      <c r="AH415" s="1">
        <f>(Table2[[#This Row],[Current Month High]]/Table2[[#This Row],[Close Price]])-1</f>
        <v>9.6979332273450014E-2</v>
      </c>
      <c r="AI415">
        <v>83.942766295707401</v>
      </c>
      <c r="AJ415">
        <v>40.339134315037903</v>
      </c>
      <c r="AK415" t="str">
        <f>IF(AND(Table2[[#This Row],[20D EMA]]&gt;Table2[[#This Row],[50D EMA]],Table2[[#This Row],[50D EMA]]&gt;Table2[[#This Row],[200D EMA]]),"Uptrend","Downtrend/NoTrend")</f>
        <v>Downtrend/NoTrend</v>
      </c>
      <c r="AL415">
        <v>-0.08</v>
      </c>
      <c r="AM415" t="s">
        <v>3169</v>
      </c>
      <c r="AN415">
        <v>6.55</v>
      </c>
      <c r="AO415" t="s">
        <v>3170</v>
      </c>
      <c r="AP415">
        <v>0.111051188268169</v>
      </c>
      <c r="AQ415">
        <f>(Table2[[#This Row],[Sharpe Ratio]]-AVERAGE(Table2[Sharpe Ratio]))/_xlfn.STDEV.P(Table2[Sharpe Ratio])</f>
        <v>0.61941603151181246</v>
      </c>
      <c r="AR4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5">
        <f>_xlfn.RANK.AVG(Table2[[#This Row],[1Y Return vs Nifty Z-Score]],Table2[1Y Return vs Nifty Z-Score])</f>
        <v>334</v>
      </c>
      <c r="AT415">
        <f>_xlfn.RANK.AVG(Table2[[#This Row],[6M Return vs Nifty Z-Score]],Table2[6M Return vs Nifty Z-Score])</f>
        <v>680</v>
      </c>
      <c r="AU415">
        <f>_xlfn.RANK.AVG(Table2[[#This Row],[Sharpe Ratio Z-Score]],Table2[Sharpe Ratio Z-Score])</f>
        <v>196</v>
      </c>
      <c r="AV415">
        <f>(Table2[[#This Row],[Rank 1Y]]+Table2[[#This Row],[Rank 6M]]+Table2[[#This Row],[Rank Sharpe]])/3</f>
        <v>403.33333333333331</v>
      </c>
    </row>
    <row r="416" spans="1:48" hidden="1" x14ac:dyDescent="0.3">
      <c r="A416" t="s">
        <v>1739</v>
      </c>
      <c r="B416" t="s">
        <v>1740</v>
      </c>
      <c r="C416" t="s">
        <v>3135</v>
      </c>
      <c r="D416" t="s">
        <v>1444</v>
      </c>
      <c r="E416">
        <v>4627.4146276049996</v>
      </c>
      <c r="F416">
        <v>817.95</v>
      </c>
      <c r="G416">
        <v>-32.2506404311547</v>
      </c>
      <c r="H416">
        <f>(Table2[[#This Row],[1Y Return vs Nifty]]-AVERAGE(Table2[1Y Return vs Nifty]))/_xlfn.STDEV.P(Table2[1Y Return vs Nifty])</f>
        <v>-0.90880028026744786</v>
      </c>
      <c r="I416">
        <v>-4.0108867341007999</v>
      </c>
      <c r="J416">
        <f>(Table2[[#This Row],[1M Return vs Nifty]]-AVERAGE(Table2[1M Return vs Nifty]))/_xlfn.STDEV.P(Table2[1M Return vs Nifty])</f>
        <v>5.5478515385983584E-2</v>
      </c>
      <c r="K416">
        <v>-13.1929830160317</v>
      </c>
      <c r="L416">
        <f>(Table2[[#This Row],[6M Return vs Nifty]]-AVERAGE(Table2[6M Return vs Nifty]))/_xlfn.STDEV.P(Table2[6M Return vs Nifty])</f>
        <v>-0.47373634556885807</v>
      </c>
      <c r="M416">
        <v>-1.2501516571595701</v>
      </c>
      <c r="N416">
        <f>(Table2[[#This Row],[1W Return vs Nifty]]-AVERAGE(Table2[1W Return vs Nifty]))/_xlfn.STDEV.P(Table2[1W Return vs Nifty])</f>
        <v>0.34608535387485223</v>
      </c>
      <c r="O416">
        <v>844.76</v>
      </c>
      <c r="P416">
        <v>857.06722167373198</v>
      </c>
      <c r="Q416">
        <v>855.720799265398</v>
      </c>
      <c r="R416">
        <v>28.801293565187901</v>
      </c>
      <c r="S416" s="1">
        <f>(Table2[[#This Row],[Close Price]]-Table2[[#This Row],[20D EMA]])/Table2[[#This Row],[20D EMA]]</f>
        <v>-3.173682466025847E-2</v>
      </c>
      <c r="T416" s="1">
        <f>(Table2[[#This Row],[Close Price]]-Table2[[#This Row],[50D EMA]])/Table2[[#This Row],[50D EMA]]</f>
        <v>-4.564078602532657E-2</v>
      </c>
      <c r="U416" s="1">
        <f>(Table2[[#This Row],[Close Price]]-Table2[[#This Row],[200D EMA]])/Table2[[#This Row],[200D EMA]]</f>
        <v>-4.413916232703783E-2</v>
      </c>
      <c r="V416">
        <v>0.71425536920843202</v>
      </c>
      <c r="W416">
        <v>809.35</v>
      </c>
      <c r="X416">
        <v>830.9</v>
      </c>
      <c r="Y416">
        <v>809.35</v>
      </c>
      <c r="Z416">
        <v>848.95</v>
      </c>
      <c r="AA416">
        <v>809.35</v>
      </c>
      <c r="AB416">
        <v>887.95</v>
      </c>
      <c r="AC416" s="1">
        <f>(Table2[[#This Row],[Close Price]]/Table2[[#This Row],[Day Low]])-1</f>
        <v>1.0625810835855898E-2</v>
      </c>
      <c r="AD416" s="1">
        <f>(Table2[[#This Row],[Day High]]/Table2[[#This Row],[Close Price]])-1</f>
        <v>1.5832263585793704E-2</v>
      </c>
      <c r="AE416" s="1">
        <f>(Table2[[#This Row],[Close Price]]/Table2[[#This Row],[Current Week Low]])-1</f>
        <v>1.0625810835855898E-2</v>
      </c>
      <c r="AF416" s="1">
        <f>(Table2[[#This Row],[Current Week High]]/Table2[[#This Row],[Close Price]])-1</f>
        <v>3.789962711657191E-2</v>
      </c>
      <c r="AG416" s="1">
        <f>(Table2[[#This Row],[Close Price]]/Table2[[#This Row],[Current Month Low]])-1</f>
        <v>1.0625810835855898E-2</v>
      </c>
      <c r="AH416" s="1">
        <f>(Table2[[#This Row],[Current Month High]]/Table2[[#This Row],[Close Price]])-1</f>
        <v>8.557980316645275E-2</v>
      </c>
      <c r="AI416">
        <v>35.203863316828603</v>
      </c>
      <c r="AJ416">
        <v>6.2203753003051903</v>
      </c>
      <c r="AK416" t="str">
        <f>IF(AND(Table2[[#This Row],[20D EMA]]&gt;Table2[[#This Row],[50D EMA]],Table2[[#This Row],[50D EMA]]&gt;Table2[[#This Row],[200D EMA]]),"Uptrend","Downtrend/NoTrend")</f>
        <v>Downtrend/NoTrend</v>
      </c>
      <c r="AL416">
        <v>-0.01</v>
      </c>
      <c r="AM416" t="s">
        <v>3169</v>
      </c>
      <c r="AN416">
        <v>-5.23</v>
      </c>
      <c r="AO416" t="s">
        <v>3169</v>
      </c>
      <c r="AP416">
        <v>0.157708736411412</v>
      </c>
      <c r="AQ416">
        <f>(Table2[[#This Row],[Sharpe Ratio]]-AVERAGE(Table2[Sharpe Ratio]))/_xlfn.STDEV.P(Table2[Sharpe Ratio])</f>
        <v>1.1642618137093785</v>
      </c>
      <c r="AR4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6">
        <f>_xlfn.RANK.AVG(Table2[[#This Row],[1Y Return vs Nifty Z-Score]],Table2[1Y Return vs Nifty Z-Score])</f>
        <v>640</v>
      </c>
      <c r="AT416">
        <f>_xlfn.RANK.AVG(Table2[[#This Row],[6M Return vs Nifty Z-Score]],Table2[6M Return vs Nifty Z-Score])</f>
        <v>483</v>
      </c>
      <c r="AU416">
        <f>_xlfn.RANK.AVG(Table2[[#This Row],[Sharpe Ratio Z-Score]],Table2[Sharpe Ratio Z-Score])</f>
        <v>88</v>
      </c>
      <c r="AV416">
        <f>(Table2[[#This Row],[Rank 1Y]]+Table2[[#This Row],[Rank 6M]]+Table2[[#This Row],[Rank Sharpe]])/3</f>
        <v>403.66666666666669</v>
      </c>
    </row>
    <row r="417" spans="1:48" hidden="1" x14ac:dyDescent="0.3">
      <c r="A417" t="s">
        <v>202</v>
      </c>
      <c r="B417" t="s">
        <v>203</v>
      </c>
      <c r="C417" t="s">
        <v>3127</v>
      </c>
      <c r="D417" t="s">
        <v>51</v>
      </c>
      <c r="E417">
        <v>120051.59931419999</v>
      </c>
      <c r="F417">
        <v>1486.5</v>
      </c>
      <c r="G417">
        <v>-3.7623044175418001</v>
      </c>
      <c r="H417">
        <f>(Table2[[#This Row],[1Y Return vs Nifty]]-AVERAGE(Table2[1Y Return vs Nifty]))/_xlfn.STDEV.P(Table2[1Y Return vs Nifty])</f>
        <v>-0.33899991644203503</v>
      </c>
      <c r="I417">
        <v>-0.99748288016825803</v>
      </c>
      <c r="J417">
        <f>(Table2[[#This Row],[1M Return vs Nifty]]-AVERAGE(Table2[1M Return vs Nifty]))/_xlfn.STDEV.P(Table2[1M Return vs Nifty])</f>
        <v>0.35326352612553868</v>
      </c>
      <c r="K417">
        <v>-5.5112471711236797</v>
      </c>
      <c r="L417">
        <f>(Table2[[#This Row],[6M Return vs Nifty]]-AVERAGE(Table2[6M Return vs Nifty]))/_xlfn.STDEV.P(Table2[6M Return vs Nifty])</f>
        <v>-0.2172270546945087</v>
      </c>
      <c r="M417">
        <v>-3.5779714120826398</v>
      </c>
      <c r="N417">
        <f>(Table2[[#This Row],[1W Return vs Nifty]]-AVERAGE(Table2[1W Return vs Nifty]))/_xlfn.STDEV.P(Table2[1W Return vs Nifty])</f>
        <v>-0.21752570515760156</v>
      </c>
      <c r="O417">
        <v>1522.49</v>
      </c>
      <c r="P417">
        <v>1551.9764245177901</v>
      </c>
      <c r="Q417">
        <v>1489.4128333358599</v>
      </c>
      <c r="R417">
        <v>40.443413114818</v>
      </c>
      <c r="S417" s="1">
        <f>(Table2[[#This Row],[Close Price]]-Table2[[#This Row],[20D EMA]])/Table2[[#This Row],[20D EMA]]</f>
        <v>-2.363890731630422E-2</v>
      </c>
      <c r="T417" s="1">
        <f>(Table2[[#This Row],[Close Price]]-Table2[[#This Row],[50D EMA]])/Table2[[#This Row],[50D EMA]]</f>
        <v>-4.2189058727573163E-2</v>
      </c>
      <c r="U417" s="1">
        <f>(Table2[[#This Row],[Close Price]]-Table2[[#This Row],[200D EMA]])/Table2[[#This Row],[200D EMA]]</f>
        <v>-1.9556923847204744E-3</v>
      </c>
      <c r="V417">
        <v>0.81207466720319199</v>
      </c>
      <c r="W417">
        <v>1460.05</v>
      </c>
      <c r="X417">
        <v>1496.15</v>
      </c>
      <c r="Y417">
        <v>1453.85</v>
      </c>
      <c r="Z417">
        <v>1505.15</v>
      </c>
      <c r="AA417">
        <v>1453.85</v>
      </c>
      <c r="AB417">
        <v>1612.35</v>
      </c>
      <c r="AC417" s="1">
        <f>(Table2[[#This Row],[Close Price]]/Table2[[#This Row],[Day Low]])-1</f>
        <v>1.8115817951440016E-2</v>
      </c>
      <c r="AD417" s="1">
        <f>(Table2[[#This Row],[Day High]]/Table2[[#This Row],[Close Price]])-1</f>
        <v>6.4917591658257834E-3</v>
      </c>
      <c r="AE417" s="1">
        <f>(Table2[[#This Row],[Close Price]]/Table2[[#This Row],[Current Week Low]])-1</f>
        <v>2.245761254599854E-2</v>
      </c>
      <c r="AF417" s="1">
        <f>(Table2[[#This Row],[Current Week High]]/Table2[[#This Row],[Close Price]])-1</f>
        <v>1.2546249579549418E-2</v>
      </c>
      <c r="AG417" s="1">
        <f>(Table2[[#This Row],[Close Price]]/Table2[[#This Row],[Current Month Low]])-1</f>
        <v>2.245761254599854E-2</v>
      </c>
      <c r="AH417" s="1">
        <f>(Table2[[#This Row],[Current Month High]]/Table2[[#This Row],[Close Price]])-1</f>
        <v>8.4661957618566985E-2</v>
      </c>
      <c r="AI417">
        <v>14.5005045408677</v>
      </c>
      <c r="AJ417">
        <v>27.645871795972599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-0.06</v>
      </c>
      <c r="AM417" t="s">
        <v>3169</v>
      </c>
      <c r="AN417">
        <v>-6.19</v>
      </c>
      <c r="AO417" t="s">
        <v>3169</v>
      </c>
      <c r="AP417">
        <v>3.6841277390712003E-2</v>
      </c>
      <c r="AQ417">
        <f>(Table2[[#This Row],[Sharpe Ratio]]-AVERAGE(Table2[Sharpe Ratio]))/_xlfn.STDEV.P(Table2[Sharpe Ratio])</f>
        <v>-0.24717380331420086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418</v>
      </c>
      <c r="AT417">
        <f>_xlfn.RANK.AVG(Table2[[#This Row],[6M Return vs Nifty Z-Score]],Table2[6M Return vs Nifty Z-Score])</f>
        <v>383</v>
      </c>
      <c r="AU417">
        <f>_xlfn.RANK.AVG(Table2[[#This Row],[Sharpe Ratio Z-Score]],Table2[Sharpe Ratio Z-Score])</f>
        <v>413</v>
      </c>
      <c r="AV417">
        <f>(Table2[[#This Row],[Rank 1Y]]+Table2[[#This Row],[Rank 6M]]+Table2[[#This Row],[Rank Sharpe]])/3</f>
        <v>404.66666666666669</v>
      </c>
    </row>
    <row r="418" spans="1:48" hidden="1" x14ac:dyDescent="0.3">
      <c r="A418" t="s">
        <v>514</v>
      </c>
      <c r="B418" t="s">
        <v>515</v>
      </c>
      <c r="C418" t="s">
        <v>3127</v>
      </c>
      <c r="D418" t="s">
        <v>516</v>
      </c>
      <c r="E418">
        <v>39702.245216399999</v>
      </c>
      <c r="F418">
        <v>331.5</v>
      </c>
      <c r="G418">
        <v>19.794634870766998</v>
      </c>
      <c r="H418">
        <f>(Table2[[#This Row],[1Y Return vs Nifty]]-AVERAGE(Table2[1Y Return vs Nifty]))/_xlfn.STDEV.P(Table2[1Y Return vs Nifty])</f>
        <v>0.1321666891005833</v>
      </c>
      <c r="I418">
        <v>-2.3821268308685801</v>
      </c>
      <c r="J418">
        <f>(Table2[[#This Row],[1M Return vs Nifty]]-AVERAGE(Table2[1M Return vs Nifty]))/_xlfn.STDEV.P(Table2[1M Return vs Nifty])</f>
        <v>0.21643280786928409</v>
      </c>
      <c r="K418">
        <v>1.85275472440478</v>
      </c>
      <c r="L418">
        <f>(Table2[[#This Row],[6M Return vs Nifty]]-AVERAGE(Table2[6M Return vs Nifty]))/_xlfn.STDEV.P(Table2[6M Return vs Nifty])</f>
        <v>2.8672432394921083E-2</v>
      </c>
      <c r="M418">
        <v>-5.4165890262512102</v>
      </c>
      <c r="N418">
        <f>(Table2[[#This Row],[1W Return vs Nifty]]-AVERAGE(Table2[1W Return vs Nifty]))/_xlfn.STDEV.P(Table2[1W Return vs Nifty])</f>
        <v>-0.6626912805788473</v>
      </c>
      <c r="O418">
        <v>330.36</v>
      </c>
      <c r="P418">
        <v>338.05943134665</v>
      </c>
      <c r="Q418">
        <v>323.55113083023701</v>
      </c>
      <c r="R418">
        <v>52.333466983442001</v>
      </c>
      <c r="S418" s="1">
        <f>(Table2[[#This Row],[Close Price]]-Table2[[#This Row],[20D EMA]])/Table2[[#This Row],[20D EMA]]</f>
        <v>3.4507809662186291E-3</v>
      </c>
      <c r="T418" s="1">
        <f>(Table2[[#This Row],[Close Price]]-Table2[[#This Row],[50D EMA]])/Table2[[#This Row],[50D EMA]]</f>
        <v>-1.9403189908119692E-2</v>
      </c>
      <c r="U418" s="1">
        <f>(Table2[[#This Row],[Close Price]]-Table2[[#This Row],[200D EMA]])/Table2[[#This Row],[200D EMA]]</f>
        <v>2.4567582716728788E-2</v>
      </c>
      <c r="V418">
        <v>1.1035001070817201</v>
      </c>
      <c r="W418">
        <v>322.60000000000002</v>
      </c>
      <c r="X418">
        <v>332.6</v>
      </c>
      <c r="Y418">
        <v>319.5</v>
      </c>
      <c r="Z418">
        <v>337.65</v>
      </c>
      <c r="AA418">
        <v>306.10000000000002</v>
      </c>
      <c r="AB418">
        <v>353.55</v>
      </c>
      <c r="AC418" s="1">
        <f>(Table2[[#This Row],[Close Price]]/Table2[[#This Row],[Day Low]])-1</f>
        <v>2.7588344699317924E-2</v>
      </c>
      <c r="AD418" s="1">
        <f>(Table2[[#This Row],[Day High]]/Table2[[#This Row],[Close Price]])-1</f>
        <v>3.3182503770738947E-3</v>
      </c>
      <c r="AE418" s="1">
        <f>(Table2[[#This Row],[Close Price]]/Table2[[#This Row],[Current Week Low]])-1</f>
        <v>3.7558685446009488E-2</v>
      </c>
      <c r="AF418" s="1">
        <f>(Table2[[#This Row],[Current Week High]]/Table2[[#This Row],[Close Price]])-1</f>
        <v>1.8552036199094957E-2</v>
      </c>
      <c r="AG418" s="1">
        <f>(Table2[[#This Row],[Close Price]]/Table2[[#This Row],[Current Month Low]])-1</f>
        <v>8.2979418490689127E-2</v>
      </c>
      <c r="AH418" s="1">
        <f>(Table2[[#This Row],[Current Month High]]/Table2[[#This Row],[Close Price]])-1</f>
        <v>6.6515837104072384E-2</v>
      </c>
      <c r="AI418">
        <v>19.3966817496229</v>
      </c>
      <c r="AJ418">
        <v>43.351351351351298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-0.04</v>
      </c>
      <c r="AM418" t="s">
        <v>3169</v>
      </c>
      <c r="AN418">
        <v>6.63</v>
      </c>
      <c r="AO418" t="s">
        <v>3170</v>
      </c>
      <c r="AP418">
        <v>-4.0994150753715E-2</v>
      </c>
      <c r="AQ418">
        <f>(Table2[[#This Row],[Sharpe Ratio]]-AVERAGE(Table2[Sharpe Ratio]))/_xlfn.STDEV.P(Table2[Sharpe Ratio])</f>
        <v>-1.1561007919299624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267</v>
      </c>
      <c r="AT418">
        <f>_xlfn.RANK.AVG(Table2[[#This Row],[6M Return vs Nifty Z-Score]],Table2[6M Return vs Nifty Z-Score])</f>
        <v>300</v>
      </c>
      <c r="AU418">
        <f>_xlfn.RANK.AVG(Table2[[#This Row],[Sharpe Ratio Z-Score]],Table2[Sharpe Ratio Z-Score])</f>
        <v>648</v>
      </c>
      <c r="AV418">
        <f>(Table2[[#This Row],[Rank 1Y]]+Table2[[#This Row],[Rank 6M]]+Table2[[#This Row],[Rank Sharpe]])/3</f>
        <v>405</v>
      </c>
    </row>
    <row r="419" spans="1:48" hidden="1" x14ac:dyDescent="0.3">
      <c r="A419" t="s">
        <v>792</v>
      </c>
      <c r="B419" t="s">
        <v>793</v>
      </c>
      <c r="C419" t="s">
        <v>3121</v>
      </c>
      <c r="D419" t="s">
        <v>188</v>
      </c>
      <c r="E419">
        <v>18737.45979696</v>
      </c>
      <c r="F419">
        <v>332.1</v>
      </c>
      <c r="G419">
        <v>0.77669554557207399</v>
      </c>
      <c r="H419">
        <f>(Table2[[#This Row],[1Y Return vs Nifty]]-AVERAGE(Table2[1Y Return vs Nifty]))/_xlfn.STDEV.P(Table2[1Y Return vs Nifty])</f>
        <v>-0.24821455680748247</v>
      </c>
      <c r="I419">
        <v>-12.339169580041601</v>
      </c>
      <c r="J419">
        <f>(Table2[[#This Row],[1M Return vs Nifty]]-AVERAGE(Table2[1M Return vs Nifty]))/_xlfn.STDEV.P(Table2[1M Return vs Nifty])</f>
        <v>-0.7675236167324988</v>
      </c>
      <c r="K419">
        <v>5.7232065554489298</v>
      </c>
      <c r="L419">
        <f>(Table2[[#This Row],[6M Return vs Nifty]]-AVERAGE(Table2[6M Return vs Nifty]))/_xlfn.STDEV.P(Table2[6M Return vs Nifty])</f>
        <v>0.15791494666369307</v>
      </c>
      <c r="M419">
        <v>-6.3924175940063801</v>
      </c>
      <c r="N419">
        <f>(Table2[[#This Row],[1W Return vs Nifty]]-AVERAGE(Table2[1W Return vs Nifty]))/_xlfn.STDEV.P(Table2[1W Return vs Nifty])</f>
        <v>-0.89895861671750377</v>
      </c>
      <c r="O419">
        <v>365.25</v>
      </c>
      <c r="P419">
        <v>379.12971151620002</v>
      </c>
      <c r="Q419">
        <v>353.461229446554</v>
      </c>
      <c r="R419">
        <v>21.072629907537799</v>
      </c>
      <c r="S419" s="1">
        <f>(Table2[[#This Row],[Close Price]]-Table2[[#This Row],[20D EMA]])/Table2[[#This Row],[20D EMA]]</f>
        <v>-9.0759753593429096E-2</v>
      </c>
      <c r="T419" s="1">
        <f>(Table2[[#This Row],[Close Price]]-Table2[[#This Row],[50D EMA]])/Table2[[#This Row],[50D EMA]]</f>
        <v>-0.12404649408277894</v>
      </c>
      <c r="U419" s="1">
        <f>(Table2[[#This Row],[Close Price]]-Table2[[#This Row],[200D EMA]])/Table2[[#This Row],[200D EMA]]</f>
        <v>-6.0434434294253922E-2</v>
      </c>
      <c r="V419">
        <v>0.27835658223952398</v>
      </c>
      <c r="W419">
        <v>330.95</v>
      </c>
      <c r="X419">
        <v>339.9</v>
      </c>
      <c r="Y419">
        <v>321.05</v>
      </c>
      <c r="Z419">
        <v>349</v>
      </c>
      <c r="AA419">
        <v>321.05</v>
      </c>
      <c r="AB419">
        <v>401.4</v>
      </c>
      <c r="AC419" s="1">
        <f>(Table2[[#This Row],[Close Price]]/Table2[[#This Row],[Day Low]])-1</f>
        <v>3.4748451427708549E-3</v>
      </c>
      <c r="AD419" s="1">
        <f>(Table2[[#This Row],[Day High]]/Table2[[#This Row],[Close Price]])-1</f>
        <v>2.3486901535681781E-2</v>
      </c>
      <c r="AE419" s="1">
        <f>(Table2[[#This Row],[Close Price]]/Table2[[#This Row],[Current Week Low]])-1</f>
        <v>3.4418314904220537E-2</v>
      </c>
      <c r="AF419" s="1">
        <f>(Table2[[#This Row],[Current Week High]]/Table2[[#This Row],[Close Price]])-1</f>
        <v>5.0888286660644377E-2</v>
      </c>
      <c r="AG419" s="1">
        <f>(Table2[[#This Row],[Close Price]]/Table2[[#This Row],[Current Month Low]])-1</f>
        <v>3.4418314904220537E-2</v>
      </c>
      <c r="AH419" s="1">
        <f>(Table2[[#This Row],[Current Month High]]/Table2[[#This Row],[Close Price]])-1</f>
        <v>0.20867208672086712</v>
      </c>
      <c r="AI419">
        <v>41.433303221921001</v>
      </c>
      <c r="AJ419">
        <v>27.7062103441645</v>
      </c>
      <c r="AK419" t="str">
        <f>IF(AND(Table2[[#This Row],[20D EMA]]&gt;Table2[[#This Row],[50D EMA]],Table2[[#This Row],[50D EMA]]&gt;Table2[[#This Row],[200D EMA]]),"Uptrend","Downtrend/NoTrend")</f>
        <v>Downtrend/NoTrend</v>
      </c>
      <c r="AL419">
        <v>-0.14000000000000001</v>
      </c>
      <c r="AM419" t="s">
        <v>3169</v>
      </c>
      <c r="AN419">
        <v>-13.93</v>
      </c>
      <c r="AO419" t="s">
        <v>3169</v>
      </c>
      <c r="AP419">
        <v>-5.7572055627869998E-3</v>
      </c>
      <c r="AQ419">
        <f>(Table2[[#This Row],[Sharpe Ratio]]-AVERAGE(Table2[Sharpe Ratio]))/_xlfn.STDEV.P(Table2[Sharpe Ratio])</f>
        <v>-0.74461965481872505</v>
      </c>
      <c r="AR4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9">
        <f>_xlfn.RANK.AVG(Table2[[#This Row],[1Y Return vs Nifty Z-Score]],Table2[1Y Return vs Nifty Z-Score])</f>
        <v>388</v>
      </c>
      <c r="AT419">
        <f>_xlfn.RANK.AVG(Table2[[#This Row],[6M Return vs Nifty Z-Score]],Table2[6M Return vs Nifty Z-Score])</f>
        <v>253</v>
      </c>
      <c r="AU419">
        <f>_xlfn.RANK.AVG(Table2[[#This Row],[Sharpe Ratio Z-Score]],Table2[Sharpe Ratio Z-Score])</f>
        <v>577</v>
      </c>
      <c r="AV419">
        <f>(Table2[[#This Row],[Rank 1Y]]+Table2[[#This Row],[Rank 6M]]+Table2[[#This Row],[Rank Sharpe]])/3</f>
        <v>406</v>
      </c>
    </row>
    <row r="420" spans="1:48" hidden="1" x14ac:dyDescent="0.3">
      <c r="A420" t="s">
        <v>1036</v>
      </c>
      <c r="B420" t="s">
        <v>1037</v>
      </c>
      <c r="C420" t="s">
        <v>3132</v>
      </c>
      <c r="D420" t="s">
        <v>85</v>
      </c>
      <c r="E420">
        <v>12781.140122700001</v>
      </c>
      <c r="F420">
        <v>2283</v>
      </c>
      <c r="G420">
        <v>3.4585897221763</v>
      </c>
      <c r="H420">
        <f>(Table2[[#This Row],[1Y Return vs Nifty]]-AVERAGE(Table2[1Y Return vs Nifty]))/_xlfn.STDEV.P(Table2[1Y Return vs Nifty])</f>
        <v>-0.19457350606867718</v>
      </c>
      <c r="I420">
        <v>-1.33199714195507</v>
      </c>
      <c r="J420">
        <f>(Table2[[#This Row],[1M Return vs Nifty]]-AVERAGE(Table2[1M Return vs Nifty]))/_xlfn.STDEV.P(Table2[1M Return vs Nifty])</f>
        <v>0.32020677772166206</v>
      </c>
      <c r="K420">
        <v>-30.9556271582614</v>
      </c>
      <c r="L420">
        <f>(Table2[[#This Row],[6M Return vs Nifty]]-AVERAGE(Table2[6M Return vs Nifty]))/_xlfn.STDEV.P(Table2[6M Return vs Nifty])</f>
        <v>-1.0668683335682856</v>
      </c>
      <c r="M420">
        <v>3.37345820583948</v>
      </c>
      <c r="N420">
        <f>(Table2[[#This Row],[1W Return vs Nifty]]-AVERAGE(Table2[1W Return vs Nifty]))/_xlfn.STDEV.P(Table2[1W Return vs Nifty])</f>
        <v>1.4655524629268217</v>
      </c>
      <c r="O420">
        <v>2297.85</v>
      </c>
      <c r="P420">
        <v>2420.2731639966801</v>
      </c>
      <c r="Q420">
        <v>2537.6676650277</v>
      </c>
      <c r="R420">
        <v>50.605233279657298</v>
      </c>
      <c r="S420" s="1">
        <f>(Table2[[#This Row],[Close Price]]-Table2[[#This Row],[20D EMA]])/Table2[[#This Row],[20D EMA]]</f>
        <v>-6.4625628304719237E-3</v>
      </c>
      <c r="T420" s="1">
        <f>(Table2[[#This Row],[Close Price]]-Table2[[#This Row],[50D EMA]])/Table2[[#This Row],[50D EMA]]</f>
        <v>-5.6718045730836511E-2</v>
      </c>
      <c r="U420" s="1">
        <f>(Table2[[#This Row],[Close Price]]-Table2[[#This Row],[200D EMA]])/Table2[[#This Row],[200D EMA]]</f>
        <v>-0.10035501044417498</v>
      </c>
      <c r="V420">
        <v>1.12297691738351</v>
      </c>
      <c r="W420">
        <v>2265.0500000000002</v>
      </c>
      <c r="X420">
        <v>2333.75</v>
      </c>
      <c r="Y420">
        <v>2145.0500000000002</v>
      </c>
      <c r="Z420">
        <v>2333.75</v>
      </c>
      <c r="AA420">
        <v>2145.0500000000002</v>
      </c>
      <c r="AB420">
        <v>2485</v>
      </c>
      <c r="AC420" s="1">
        <f>(Table2[[#This Row],[Close Price]]/Table2[[#This Row],[Day Low]])-1</f>
        <v>7.9247698726296889E-3</v>
      </c>
      <c r="AD420" s="1">
        <f>(Table2[[#This Row],[Day High]]/Table2[[#This Row],[Close Price]])-1</f>
        <v>2.2229522558037562E-2</v>
      </c>
      <c r="AE420" s="1">
        <f>(Table2[[#This Row],[Close Price]]/Table2[[#This Row],[Current Week Low]])-1</f>
        <v>6.4310855224819941E-2</v>
      </c>
      <c r="AF420" s="1">
        <f>(Table2[[#This Row],[Current Week High]]/Table2[[#This Row],[Close Price]])-1</f>
        <v>2.2229522558037562E-2</v>
      </c>
      <c r="AG420" s="1">
        <f>(Table2[[#This Row],[Close Price]]/Table2[[#This Row],[Current Month Low]])-1</f>
        <v>6.4310855224819941E-2</v>
      </c>
      <c r="AH420" s="1">
        <f>(Table2[[#This Row],[Current Month High]]/Table2[[#This Row],[Close Price]])-1</f>
        <v>8.8480070083223783E-2</v>
      </c>
      <c r="AI420">
        <v>60.096364432763899</v>
      </c>
      <c r="AJ420">
        <v>30.382638492290098</v>
      </c>
      <c r="AK420" t="str">
        <f>IF(AND(Table2[[#This Row],[20D EMA]]&gt;Table2[[#This Row],[50D EMA]],Table2[[#This Row],[50D EMA]]&gt;Table2[[#This Row],[200D EMA]]),"Uptrend","Downtrend/NoTrend")</f>
        <v>Downtrend/NoTrend</v>
      </c>
      <c r="AL420">
        <v>0</v>
      </c>
      <c r="AM420">
        <v>0</v>
      </c>
      <c r="AN420">
        <v>-3.46</v>
      </c>
      <c r="AO420" t="s">
        <v>3169</v>
      </c>
      <c r="AP420">
        <v>0.117202588428877</v>
      </c>
      <c r="AQ420">
        <f>(Table2[[#This Row],[Sharpe Ratio]]-AVERAGE(Table2[Sharpe Ratio]))/_xlfn.STDEV.P(Table2[Sharpe Ratio])</f>
        <v>0.69124930534526752</v>
      </c>
      <c r="AR4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0">
        <f>_xlfn.RANK.AVG(Table2[[#This Row],[1Y Return vs Nifty Z-Score]],Table2[1Y Return vs Nifty Z-Score])</f>
        <v>368</v>
      </c>
      <c r="AT420">
        <f>_xlfn.RANK.AVG(Table2[[#This Row],[6M Return vs Nifty Z-Score]],Table2[6M Return vs Nifty Z-Score])</f>
        <v>681</v>
      </c>
      <c r="AU420">
        <f>_xlfn.RANK.AVG(Table2[[#This Row],[Sharpe Ratio Z-Score]],Table2[Sharpe Ratio Z-Score])</f>
        <v>172</v>
      </c>
      <c r="AV420">
        <f>(Table2[[#This Row],[Rank 1Y]]+Table2[[#This Row],[Rank 6M]]+Table2[[#This Row],[Rank Sharpe]])/3</f>
        <v>407</v>
      </c>
    </row>
    <row r="421" spans="1:48" hidden="1" x14ac:dyDescent="0.3">
      <c r="A421" t="s">
        <v>713</v>
      </c>
      <c r="B421" t="s">
        <v>714</v>
      </c>
      <c r="C421" t="s">
        <v>3127</v>
      </c>
      <c r="D421" t="s">
        <v>51</v>
      </c>
      <c r="E421">
        <v>23906.163572579899</v>
      </c>
      <c r="F421">
        <v>5225.6499999999996</v>
      </c>
      <c r="G421">
        <v>6.9390337863524199</v>
      </c>
      <c r="H421">
        <f>(Table2[[#This Row],[1Y Return vs Nifty]]-AVERAGE(Table2[1Y Return vs Nifty]))/_xlfn.STDEV.P(Table2[1Y Return vs Nifty])</f>
        <v>-0.1249605145238598</v>
      </c>
      <c r="I421">
        <v>-6.0033802534514997</v>
      </c>
      <c r="J421">
        <f>(Table2[[#This Row],[1M Return vs Nifty]]-AVERAGE(Table2[1M Return vs Nifty]))/_xlfn.STDEV.P(Table2[1M Return vs Nifty])</f>
        <v>-0.14141998638105652</v>
      </c>
      <c r="K421">
        <v>10.4614300215248</v>
      </c>
      <c r="L421">
        <f>(Table2[[#This Row],[6M Return vs Nifty]]-AVERAGE(Table2[6M Return vs Nifty]))/_xlfn.STDEV.P(Table2[6M Return vs Nifty])</f>
        <v>0.31613417807516786</v>
      </c>
      <c r="M421">
        <v>-3.2720136155760402</v>
      </c>
      <c r="N421">
        <f>(Table2[[#This Row],[1W Return vs Nifty]]-AVERAGE(Table2[1W Return vs Nifty]))/_xlfn.STDEV.P(Table2[1W Return vs Nifty])</f>
        <v>-0.14344729021863242</v>
      </c>
      <c r="O421">
        <v>5277.53</v>
      </c>
      <c r="P421">
        <v>5417.4279728320098</v>
      </c>
      <c r="Q421">
        <v>5079.23806055573</v>
      </c>
      <c r="R421">
        <v>48.366353323631401</v>
      </c>
      <c r="S421" s="1">
        <f>(Table2[[#This Row],[Close Price]]-Table2[[#This Row],[20D EMA]])/Table2[[#This Row],[20D EMA]]</f>
        <v>-9.830356246198527E-3</v>
      </c>
      <c r="T421" s="1">
        <f>(Table2[[#This Row],[Close Price]]-Table2[[#This Row],[50D EMA]])/Table2[[#This Row],[50D EMA]]</f>
        <v>-3.5400188760009756E-2</v>
      </c>
      <c r="U421" s="1">
        <f>(Table2[[#This Row],[Close Price]]-Table2[[#This Row],[200D EMA]])/Table2[[#This Row],[200D EMA]]</f>
        <v>2.8825571414199544E-2</v>
      </c>
      <c r="V421">
        <v>0.33207060960489598</v>
      </c>
      <c r="W421">
        <v>5131.3500000000004</v>
      </c>
      <c r="X421">
        <v>5269.25</v>
      </c>
      <c r="Y421">
        <v>5100</v>
      </c>
      <c r="Z421">
        <v>5298.95</v>
      </c>
      <c r="AA421">
        <v>5036.6499999999996</v>
      </c>
      <c r="AB421">
        <v>5390</v>
      </c>
      <c r="AC421" s="1">
        <f>(Table2[[#This Row],[Close Price]]/Table2[[#This Row],[Day Low]])-1</f>
        <v>1.8377230163602043E-2</v>
      </c>
      <c r="AD421" s="1">
        <f>(Table2[[#This Row],[Day High]]/Table2[[#This Row],[Close Price]])-1</f>
        <v>8.3434596653049198E-3</v>
      </c>
      <c r="AE421" s="1">
        <f>(Table2[[#This Row],[Close Price]]/Table2[[#This Row],[Current Week Low]])-1</f>
        <v>2.463725490196067E-2</v>
      </c>
      <c r="AF421" s="1">
        <f>(Table2[[#This Row],[Current Week High]]/Table2[[#This Row],[Close Price]])-1</f>
        <v>1.40269631529093E-2</v>
      </c>
      <c r="AG421" s="1">
        <f>(Table2[[#This Row],[Close Price]]/Table2[[#This Row],[Current Month Low]])-1</f>
        <v>3.7524942173865483E-2</v>
      </c>
      <c r="AH421" s="1">
        <f>(Table2[[#This Row],[Current Month High]]/Table2[[#This Row],[Close Price]])-1</f>
        <v>3.1450632935615674E-2</v>
      </c>
      <c r="AI421">
        <v>23.4516280271353</v>
      </c>
      <c r="AJ421">
        <v>32.294936708860703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-0.11</v>
      </c>
      <c r="AM421" t="s">
        <v>3169</v>
      </c>
      <c r="AN421">
        <v>0.72</v>
      </c>
      <c r="AO421" t="s">
        <v>3170</v>
      </c>
      <c r="AP421">
        <v>-5.2935452457877001E-2</v>
      </c>
      <c r="AQ421">
        <f>(Table2[[#This Row],[Sharpe Ratio]]-AVERAGE(Table2[Sharpe Ratio]))/_xlfn.STDEV.P(Table2[Sharpe Ratio])</f>
        <v>-1.2955459219545136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338</v>
      </c>
      <c r="AT421">
        <f>_xlfn.RANK.AVG(Table2[[#This Row],[6M Return vs Nifty Z-Score]],Table2[6M Return vs Nifty Z-Score])</f>
        <v>219</v>
      </c>
      <c r="AU421">
        <f>_xlfn.RANK.AVG(Table2[[#This Row],[Sharpe Ratio Z-Score]],Table2[Sharpe Ratio Z-Score])</f>
        <v>675</v>
      </c>
      <c r="AV421">
        <f>(Table2[[#This Row],[Rank 1Y]]+Table2[[#This Row],[Rank 6M]]+Table2[[#This Row],[Rank Sharpe]])/3</f>
        <v>410.66666666666669</v>
      </c>
    </row>
    <row r="422" spans="1:48" hidden="1" x14ac:dyDescent="0.3">
      <c r="A422" t="s">
        <v>73</v>
      </c>
      <c r="B422" t="s">
        <v>74</v>
      </c>
      <c r="C422" t="s">
        <v>3121</v>
      </c>
      <c r="D422" t="s">
        <v>75</v>
      </c>
      <c r="E422">
        <v>308971.65729936003</v>
      </c>
      <c r="F422">
        <v>245.6</v>
      </c>
      <c r="G422">
        <v>7.9149206104067797</v>
      </c>
      <c r="H422">
        <f>(Table2[[#This Row],[1Y Return vs Nifty]]-AVERAGE(Table2[1Y Return vs Nifty]))/_xlfn.STDEV.P(Table2[1Y Return vs Nifty])</f>
        <v>-0.10544162556056996</v>
      </c>
      <c r="I422">
        <v>-9.9722453325508198</v>
      </c>
      <c r="J422">
        <f>(Table2[[#This Row],[1M Return vs Nifty]]-AVERAGE(Table2[1M Return vs Nifty]))/_xlfn.STDEV.P(Table2[1M Return vs Nifty])</f>
        <v>-0.53362381550309013</v>
      </c>
      <c r="K422">
        <v>-17.449266882858801</v>
      </c>
      <c r="L422">
        <f>(Table2[[#This Row],[6M Return vs Nifty]]-AVERAGE(Table2[6M Return vs Nifty]))/_xlfn.STDEV.P(Table2[6M Return vs Nifty])</f>
        <v>-0.61586260172793406</v>
      </c>
      <c r="M422">
        <v>-5.2326815262306399</v>
      </c>
      <c r="N422">
        <f>(Table2[[#This Row],[1W Return vs Nifty]]-AVERAGE(Table2[1W Return vs Nifty]))/_xlfn.STDEV.P(Table2[1W Return vs Nifty])</f>
        <v>-0.61816364881896035</v>
      </c>
      <c r="O422">
        <v>259.5</v>
      </c>
      <c r="P422">
        <v>274.681675342549</v>
      </c>
      <c r="Q422">
        <v>272.87269743164001</v>
      </c>
      <c r="R422">
        <v>26.412919029437798</v>
      </c>
      <c r="S422" s="1">
        <f>(Table2[[#This Row],[Close Price]]-Table2[[#This Row],[20D EMA]])/Table2[[#This Row],[20D EMA]]</f>
        <v>-5.3564547206165727E-2</v>
      </c>
      <c r="T422" s="1">
        <f>(Table2[[#This Row],[Close Price]]-Table2[[#This Row],[50D EMA]])/Table2[[#This Row],[50D EMA]]</f>
        <v>-0.10587410065226206</v>
      </c>
      <c r="U422" s="1">
        <f>(Table2[[#This Row],[Close Price]]-Table2[[#This Row],[200D EMA]])/Table2[[#This Row],[200D EMA]]</f>
        <v>-9.9946596667013055E-2</v>
      </c>
      <c r="V422">
        <v>0.89372033845327603</v>
      </c>
      <c r="W422">
        <v>243.5</v>
      </c>
      <c r="X422">
        <v>246.95</v>
      </c>
      <c r="Y422">
        <v>240.8</v>
      </c>
      <c r="Z422">
        <v>255.4</v>
      </c>
      <c r="AA422">
        <v>240.8</v>
      </c>
      <c r="AB422">
        <v>274.35000000000002</v>
      </c>
      <c r="AC422" s="1">
        <f>(Table2[[#This Row],[Close Price]]/Table2[[#This Row],[Day Low]])-1</f>
        <v>8.6242299794661026E-3</v>
      </c>
      <c r="AD422" s="1">
        <f>(Table2[[#This Row],[Day High]]/Table2[[#This Row],[Close Price]])-1</f>
        <v>5.4967426710097467E-3</v>
      </c>
      <c r="AE422" s="1">
        <f>(Table2[[#This Row],[Close Price]]/Table2[[#This Row],[Current Week Low]])-1</f>
        <v>1.9933554817275656E-2</v>
      </c>
      <c r="AF422" s="1">
        <f>(Table2[[#This Row],[Current Week High]]/Table2[[#This Row],[Close Price]])-1</f>
        <v>3.9902280130293288E-2</v>
      </c>
      <c r="AG422" s="1">
        <f>(Table2[[#This Row],[Close Price]]/Table2[[#This Row],[Current Month Low]])-1</f>
        <v>1.9933554817275656E-2</v>
      </c>
      <c r="AH422" s="1">
        <f>(Table2[[#This Row],[Current Month High]]/Table2[[#This Row],[Close Price]])-1</f>
        <v>0.11706026058631935</v>
      </c>
      <c r="AI422">
        <v>40.472312703583</v>
      </c>
      <c r="AJ422">
        <v>30.534148285941999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-0.09</v>
      </c>
      <c r="AM422" t="s">
        <v>3169</v>
      </c>
      <c r="AN422">
        <v>-7.43</v>
      </c>
      <c r="AO422" t="s">
        <v>3169</v>
      </c>
      <c r="AP422">
        <v>5.2065815563127997E-2</v>
      </c>
      <c r="AQ422">
        <f>(Table2[[#This Row],[Sharpe Ratio]]-AVERAGE(Table2[Sharpe Ratio]))/_xlfn.STDEV.P(Table2[Sharpe Ratio])</f>
        <v>-6.9388520133863194E-2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332</v>
      </c>
      <c r="AT422">
        <f>_xlfn.RANK.AVG(Table2[[#This Row],[6M Return vs Nifty Z-Score]],Table2[6M Return vs Nifty Z-Score])</f>
        <v>530</v>
      </c>
      <c r="AU422">
        <f>_xlfn.RANK.AVG(Table2[[#This Row],[Sharpe Ratio Z-Score]],Table2[Sharpe Ratio Z-Score])</f>
        <v>373</v>
      </c>
      <c r="AV422">
        <f>(Table2[[#This Row],[Rank 1Y]]+Table2[[#This Row],[Rank 6M]]+Table2[[#This Row],[Rank Sharpe]])/3</f>
        <v>411.66666666666669</v>
      </c>
    </row>
    <row r="423" spans="1:48" hidden="1" x14ac:dyDescent="0.3">
      <c r="A423" t="s">
        <v>407</v>
      </c>
      <c r="B423" t="s">
        <v>408</v>
      </c>
      <c r="C423" t="s">
        <v>3122</v>
      </c>
      <c r="D423" t="s">
        <v>21</v>
      </c>
      <c r="E423">
        <v>54616.032468215002</v>
      </c>
      <c r="F423">
        <v>2883.55</v>
      </c>
      <c r="G423">
        <v>-2.20806411575726</v>
      </c>
      <c r="H423">
        <f>(Table2[[#This Row],[1Y Return vs Nifty]]-AVERAGE(Table2[1Y Return vs Nifty]))/_xlfn.STDEV.P(Table2[1Y Return vs Nifty])</f>
        <v>-0.30791327491247106</v>
      </c>
      <c r="I423">
        <v>-4.8958580135850598</v>
      </c>
      <c r="J423">
        <f>(Table2[[#This Row],[1M Return vs Nifty]]-AVERAGE(Table2[1M Return vs Nifty]))/_xlfn.STDEV.P(Table2[1M Return vs Nifty])</f>
        <v>-3.1974476227306349E-2</v>
      </c>
      <c r="K423">
        <v>16.000091642611899</v>
      </c>
      <c r="L423">
        <f>(Table2[[#This Row],[6M Return vs Nifty]]-AVERAGE(Table2[6M Return vs Nifty]))/_xlfn.STDEV.P(Table2[6M Return vs Nifty])</f>
        <v>0.50108172033669662</v>
      </c>
      <c r="M423">
        <v>-3.4859812689768099</v>
      </c>
      <c r="N423">
        <f>(Table2[[#This Row],[1W Return vs Nifty]]-AVERAGE(Table2[1W Return vs Nifty]))/_xlfn.STDEV.P(Table2[1W Return vs Nifty])</f>
        <v>-0.19525307779168369</v>
      </c>
      <c r="O423">
        <v>2875.64</v>
      </c>
      <c r="P423">
        <v>2911.8634866103898</v>
      </c>
      <c r="Q423">
        <v>2724.36111301456</v>
      </c>
      <c r="R423">
        <v>55.709979751073597</v>
      </c>
      <c r="S423" s="1">
        <f>(Table2[[#This Row],[Close Price]]-Table2[[#This Row],[20D EMA]])/Table2[[#This Row],[20D EMA]]</f>
        <v>2.7506920198635118E-3</v>
      </c>
      <c r="T423" s="1">
        <f>(Table2[[#This Row],[Close Price]]-Table2[[#This Row],[50D EMA]])/Table2[[#This Row],[50D EMA]]</f>
        <v>-9.7234938178192201E-3</v>
      </c>
      <c r="U423" s="1">
        <f>(Table2[[#This Row],[Close Price]]-Table2[[#This Row],[200D EMA]])/Table2[[#This Row],[200D EMA]]</f>
        <v>5.8431639706270237E-2</v>
      </c>
      <c r="V423">
        <v>0.86920587533495797</v>
      </c>
      <c r="W423">
        <v>2822.05</v>
      </c>
      <c r="X423">
        <v>2894.5</v>
      </c>
      <c r="Y423">
        <v>2751.05</v>
      </c>
      <c r="Z423">
        <v>2894.5</v>
      </c>
      <c r="AA423">
        <v>2751.05</v>
      </c>
      <c r="AB423">
        <v>2939.6</v>
      </c>
      <c r="AC423" s="1">
        <f>(Table2[[#This Row],[Close Price]]/Table2[[#This Row],[Day Low]])-1</f>
        <v>2.1792668450240082E-2</v>
      </c>
      <c r="AD423" s="1">
        <f>(Table2[[#This Row],[Day High]]/Table2[[#This Row],[Close Price]])-1</f>
        <v>3.7974025073259643E-3</v>
      </c>
      <c r="AE423" s="1">
        <f>(Table2[[#This Row],[Close Price]]/Table2[[#This Row],[Current Week Low]])-1</f>
        <v>4.8163428509114592E-2</v>
      </c>
      <c r="AF423" s="1">
        <f>(Table2[[#This Row],[Current Week High]]/Table2[[#This Row],[Close Price]])-1</f>
        <v>3.7974025073259643E-3</v>
      </c>
      <c r="AG423" s="1">
        <f>(Table2[[#This Row],[Close Price]]/Table2[[#This Row],[Current Month Low]])-1</f>
        <v>4.8163428509114592E-2</v>
      </c>
      <c r="AH423" s="1">
        <f>(Table2[[#This Row],[Current Month High]]/Table2[[#This Row],[Close Price]])-1</f>
        <v>1.9437845711015811E-2</v>
      </c>
      <c r="AI423">
        <v>10.5512302543739</v>
      </c>
      <c r="AJ423">
        <v>31.849565614997701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-0.09</v>
      </c>
      <c r="AM423" t="s">
        <v>3169</v>
      </c>
      <c r="AN423">
        <v>0.47</v>
      </c>
      <c r="AO423" t="s">
        <v>3170</v>
      </c>
      <c r="AP423">
        <v>-4.1013957936688002E-2</v>
      </c>
      <c r="AQ423">
        <f>(Table2[[#This Row],[Sharpe Ratio]]-AVERAGE(Table2[Sharpe Ratio]))/_xlfn.STDEV.P(Table2[Sharpe Ratio])</f>
        <v>-1.1563320912701445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412</v>
      </c>
      <c r="AT423">
        <f>_xlfn.RANK.AVG(Table2[[#This Row],[6M Return vs Nifty Z-Score]],Table2[6M Return vs Nifty Z-Score])</f>
        <v>175</v>
      </c>
      <c r="AU423">
        <f>_xlfn.RANK.AVG(Table2[[#This Row],[Sharpe Ratio Z-Score]],Table2[Sharpe Ratio Z-Score])</f>
        <v>649</v>
      </c>
      <c r="AV423">
        <f>(Table2[[#This Row],[Rank 1Y]]+Table2[[#This Row],[Rank 6M]]+Table2[[#This Row],[Rank Sharpe]])/3</f>
        <v>412</v>
      </c>
    </row>
    <row r="424" spans="1:48" hidden="1" x14ac:dyDescent="0.3">
      <c r="A424" t="s">
        <v>97</v>
      </c>
      <c r="B424" t="s">
        <v>98</v>
      </c>
      <c r="C424" t="s">
        <v>3134</v>
      </c>
      <c r="D424" t="s">
        <v>99</v>
      </c>
      <c r="E424">
        <v>245553.79457287499</v>
      </c>
      <c r="F424">
        <v>1136.75</v>
      </c>
      <c r="G424">
        <v>22.875698221943399</v>
      </c>
      <c r="H424">
        <f>(Table2[[#This Row],[1Y Return vs Nifty]]-AVERAGE(Table2[1Y Return vs Nifty]))/_xlfn.STDEV.P(Table2[1Y Return vs Nifty])</f>
        <v>0.19379159473321009</v>
      </c>
      <c r="I424">
        <v>-16.546737040280899</v>
      </c>
      <c r="J424">
        <f>(Table2[[#This Row],[1M Return vs Nifty]]-AVERAGE(Table2[1M Return vs Nifty]))/_xlfn.STDEV.P(Table2[1M Return vs Nifty])</f>
        <v>-1.1833160501627675</v>
      </c>
      <c r="K424">
        <v>-23.3138186023887</v>
      </c>
      <c r="L424">
        <f>(Table2[[#This Row],[6M Return vs Nifty]]-AVERAGE(Table2[6M Return vs Nifty]))/_xlfn.STDEV.P(Table2[6M Return vs Nifty])</f>
        <v>-0.81169229871884541</v>
      </c>
      <c r="M424">
        <v>-13.9377795038308</v>
      </c>
      <c r="N424">
        <f>(Table2[[#This Row],[1W Return vs Nifty]]-AVERAGE(Table2[1W Return vs Nifty]))/_xlfn.STDEV.P(Table2[1W Return vs Nifty])</f>
        <v>-2.725839502913876</v>
      </c>
      <c r="O424">
        <v>1300.22</v>
      </c>
      <c r="P424">
        <v>1362.5019552696799</v>
      </c>
      <c r="Q424">
        <v>1331.9919109615601</v>
      </c>
      <c r="R424">
        <v>22.508083034022</v>
      </c>
      <c r="S424" s="1">
        <f>(Table2[[#This Row],[Close Price]]-Table2[[#This Row],[20D EMA]])/Table2[[#This Row],[20D EMA]]</f>
        <v>-0.12572487732845214</v>
      </c>
      <c r="T424" s="1">
        <f>(Table2[[#This Row],[Close Price]]-Table2[[#This Row],[50D EMA]])/Table2[[#This Row],[50D EMA]]</f>
        <v>-0.16568927068071387</v>
      </c>
      <c r="U424" s="1">
        <f>(Table2[[#This Row],[Close Price]]-Table2[[#This Row],[200D EMA]])/Table2[[#This Row],[200D EMA]]</f>
        <v>-0.14657890138433022</v>
      </c>
      <c r="V424">
        <v>3.1356451964068501</v>
      </c>
      <c r="W424">
        <v>1054</v>
      </c>
      <c r="X424">
        <v>1155.9000000000001</v>
      </c>
      <c r="Y424">
        <v>995.65</v>
      </c>
      <c r="Z424">
        <v>1321.45</v>
      </c>
      <c r="AA424">
        <v>995.65</v>
      </c>
      <c r="AB424">
        <v>1397.95</v>
      </c>
      <c r="AC424" s="1">
        <f>(Table2[[#This Row],[Close Price]]/Table2[[#This Row],[Day Low]])-1</f>
        <v>7.8510436432637665E-2</v>
      </c>
      <c r="AD424" s="1">
        <f>(Table2[[#This Row],[Day High]]/Table2[[#This Row],[Close Price]])-1</f>
        <v>1.6846272267429185E-2</v>
      </c>
      <c r="AE424" s="1">
        <f>(Table2[[#This Row],[Close Price]]/Table2[[#This Row],[Current Week Low]])-1</f>
        <v>0.14171646662983983</v>
      </c>
      <c r="AF424" s="1">
        <f>(Table2[[#This Row],[Current Week High]]/Table2[[#This Row],[Close Price]])-1</f>
        <v>0.1624807565427755</v>
      </c>
      <c r="AG424" s="1">
        <f>(Table2[[#This Row],[Close Price]]/Table2[[#This Row],[Current Month Low]])-1</f>
        <v>0.14171646662983983</v>
      </c>
      <c r="AH424" s="1">
        <f>(Table2[[#This Row],[Current Month High]]/Table2[[#This Row],[Close Price]])-1</f>
        <v>0.22977787552232254</v>
      </c>
      <c r="AI424">
        <v>42.634704200571797</v>
      </c>
      <c r="AJ424">
        <v>44.808917197452203</v>
      </c>
      <c r="AK424" t="str">
        <f>IF(AND(Table2[[#This Row],[20D EMA]]&gt;Table2[[#This Row],[50D EMA]],Table2[[#This Row],[50D EMA]]&gt;Table2[[#This Row],[200D EMA]]),"Uptrend","Downtrend/NoTrend")</f>
        <v>Downtrend/NoTrend</v>
      </c>
      <c r="AL424">
        <v>-0.16</v>
      </c>
      <c r="AM424" t="s">
        <v>3169</v>
      </c>
      <c r="AN424">
        <v>-15.75</v>
      </c>
      <c r="AO424" t="s">
        <v>3169</v>
      </c>
      <c r="AP424">
        <v>4.7791309882032E-2</v>
      </c>
      <c r="AQ424">
        <f>(Table2[[#This Row],[Sharpe Ratio]]-AVERAGE(Table2[Sharpe Ratio]))/_xlfn.STDEV.P(Table2[Sharpe Ratio])</f>
        <v>-0.11930426761752022</v>
      </c>
      <c r="AR4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4">
        <f>_xlfn.RANK.AVG(Table2[[#This Row],[1Y Return vs Nifty Z-Score]],Table2[1Y Return vs Nifty Z-Score])</f>
        <v>247</v>
      </c>
      <c r="AT424">
        <f>_xlfn.RANK.AVG(Table2[[#This Row],[6M Return vs Nifty Z-Score]],Table2[6M Return vs Nifty Z-Score])</f>
        <v>606</v>
      </c>
      <c r="AU424">
        <f>_xlfn.RANK.AVG(Table2[[#This Row],[Sharpe Ratio Z-Score]],Table2[Sharpe Ratio Z-Score])</f>
        <v>384</v>
      </c>
      <c r="AV424">
        <f>(Table2[[#This Row],[Rank 1Y]]+Table2[[#This Row],[Rank 6M]]+Table2[[#This Row],[Rank Sharpe]])/3</f>
        <v>412.33333333333331</v>
      </c>
    </row>
    <row r="425" spans="1:48" hidden="1" x14ac:dyDescent="0.3">
      <c r="A425" t="s">
        <v>144</v>
      </c>
      <c r="B425" t="s">
        <v>145</v>
      </c>
      <c r="C425" t="s">
        <v>3129</v>
      </c>
      <c r="D425" t="s">
        <v>60</v>
      </c>
      <c r="E425">
        <v>177592.75353834499</v>
      </c>
      <c r="F425">
        <v>460.45</v>
      </c>
      <c r="G425">
        <v>-1.7535949233217301</v>
      </c>
      <c r="H425">
        <f>(Table2[[#This Row],[1Y Return vs Nifty]]-AVERAGE(Table2[1Y Return vs Nifty]))/_xlfn.STDEV.P(Table2[1Y Return vs Nifty])</f>
        <v>-0.29882335435433577</v>
      </c>
      <c r="I425">
        <v>-18.7283455895824</v>
      </c>
      <c r="J425">
        <f>(Table2[[#This Row],[1M Return vs Nifty]]-AVERAGE(Table2[1M Return vs Nifty]))/_xlfn.STDEV.P(Table2[1M Return vs Nifty])</f>
        <v>-1.3989029269219011</v>
      </c>
      <c r="K425">
        <v>-39.202646159334897</v>
      </c>
      <c r="L425">
        <f>(Table2[[#This Row],[6M Return vs Nifty]]-AVERAGE(Table2[6M Return vs Nifty]))/_xlfn.STDEV.P(Table2[6M Return vs Nifty])</f>
        <v>-1.3422536160750909</v>
      </c>
      <c r="M425">
        <v>-14.963760982827999</v>
      </c>
      <c r="N425">
        <f>(Table2[[#This Row],[1W Return vs Nifty]]-AVERAGE(Table2[1W Return vs Nifty]))/_xlfn.STDEV.P(Table2[1W Return vs Nifty])</f>
        <v>-2.9742498477021067</v>
      </c>
      <c r="O425">
        <v>558.16</v>
      </c>
      <c r="P425">
        <v>599.781587356719</v>
      </c>
      <c r="Q425">
        <v>603.93124287852197</v>
      </c>
      <c r="R425">
        <v>9.4913074708639407</v>
      </c>
      <c r="S425" s="1">
        <f>(Table2[[#This Row],[Close Price]]-Table2[[#This Row],[20D EMA]])/Table2[[#This Row],[20D EMA]]</f>
        <v>-0.17505733123118816</v>
      </c>
      <c r="T425" s="1">
        <f>(Table2[[#This Row],[Close Price]]-Table2[[#This Row],[50D EMA]])/Table2[[#This Row],[50D EMA]]</f>
        <v>-0.23230387576711622</v>
      </c>
      <c r="U425" s="1">
        <f>(Table2[[#This Row],[Close Price]]-Table2[[#This Row],[200D EMA]])/Table2[[#This Row],[200D EMA]]</f>
        <v>-0.23757877170693517</v>
      </c>
      <c r="V425">
        <v>2.6331593822363302</v>
      </c>
      <c r="W425">
        <v>446.05</v>
      </c>
      <c r="X425">
        <v>491.6</v>
      </c>
      <c r="Y425">
        <v>432</v>
      </c>
      <c r="Z425">
        <v>557.4</v>
      </c>
      <c r="AA425">
        <v>432</v>
      </c>
      <c r="AB425">
        <v>627</v>
      </c>
      <c r="AC425" s="1">
        <f>(Table2[[#This Row],[Close Price]]/Table2[[#This Row],[Day Low]])-1</f>
        <v>3.228337630310496E-2</v>
      </c>
      <c r="AD425" s="1">
        <f>(Table2[[#This Row],[Day High]]/Table2[[#This Row],[Close Price]])-1</f>
        <v>6.7651210772070813E-2</v>
      </c>
      <c r="AE425" s="1">
        <f>(Table2[[#This Row],[Close Price]]/Table2[[#This Row],[Current Week Low]])-1</f>
        <v>6.5856481481481488E-2</v>
      </c>
      <c r="AF425" s="1">
        <f>(Table2[[#This Row],[Current Week High]]/Table2[[#This Row],[Close Price]])-1</f>
        <v>0.21055489195352362</v>
      </c>
      <c r="AG425" s="1">
        <f>(Table2[[#This Row],[Close Price]]/Table2[[#This Row],[Current Month Low]])-1</f>
        <v>6.5856481481481488E-2</v>
      </c>
      <c r="AH425" s="1">
        <f>(Table2[[#This Row],[Current Month High]]/Table2[[#This Row],[Close Price]])-1</f>
        <v>0.36171136931262904</v>
      </c>
      <c r="AI425">
        <v>94.559669888152897</v>
      </c>
      <c r="AJ425">
        <v>21.155111169582899</v>
      </c>
      <c r="AK425" t="str">
        <f>IF(AND(Table2[[#This Row],[20D EMA]]&gt;Table2[[#This Row],[50D EMA]],Table2[[#This Row],[50D EMA]]&gt;Table2[[#This Row],[200D EMA]]),"Uptrend","Downtrend/NoTrend")</f>
        <v>Downtrend/NoTrend</v>
      </c>
      <c r="AL425">
        <v>-0.17</v>
      </c>
      <c r="AM425" t="s">
        <v>3169</v>
      </c>
      <c r="AN425">
        <v>-21.29</v>
      </c>
      <c r="AO425" t="s">
        <v>3169</v>
      </c>
      <c r="AP425">
        <v>0.14203896274854899</v>
      </c>
      <c r="AQ425">
        <f>(Table2[[#This Row],[Sharpe Ratio]]-AVERAGE(Table2[Sharpe Ratio]))/_xlfn.STDEV.P(Table2[Sharpe Ratio])</f>
        <v>0.98127727148718202</v>
      </c>
      <c r="AR4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5">
        <f>_xlfn.RANK.AVG(Table2[[#This Row],[1Y Return vs Nifty Z-Score]],Table2[1Y Return vs Nifty Z-Score])</f>
        <v>407</v>
      </c>
      <c r="AT425">
        <f>_xlfn.RANK.AVG(Table2[[#This Row],[6M Return vs Nifty Z-Score]],Table2[6M Return vs Nifty Z-Score])</f>
        <v>714</v>
      </c>
      <c r="AU425">
        <f>_xlfn.RANK.AVG(Table2[[#This Row],[Sharpe Ratio Z-Score]],Table2[Sharpe Ratio Z-Score])</f>
        <v>117</v>
      </c>
      <c r="AV425">
        <f>(Table2[[#This Row],[Rank 1Y]]+Table2[[#This Row],[Rank 6M]]+Table2[[#This Row],[Rank Sharpe]])/3</f>
        <v>412.66666666666669</v>
      </c>
    </row>
    <row r="426" spans="1:48" hidden="1" x14ac:dyDescent="0.3">
      <c r="A426" t="s">
        <v>1471</v>
      </c>
      <c r="B426" t="s">
        <v>1472</v>
      </c>
      <c r="C426" t="s">
        <v>3123</v>
      </c>
      <c r="D426" t="s">
        <v>565</v>
      </c>
      <c r="E426">
        <v>6822.2478865800003</v>
      </c>
      <c r="F426">
        <v>634.20000000000005</v>
      </c>
      <c r="G426">
        <v>-3.0195483369075</v>
      </c>
      <c r="H426">
        <f>(Table2[[#This Row],[1Y Return vs Nifty]]-AVERAGE(Table2[1Y Return vs Nifty]))/_xlfn.STDEV.P(Table2[1Y Return vs Nifty])</f>
        <v>-0.32414391766496609</v>
      </c>
      <c r="I426">
        <v>-7.0739314798895299</v>
      </c>
      <c r="J426">
        <f>(Table2[[#This Row],[1M Return vs Nifty]]-AVERAGE(Table2[1M Return vs Nifty]))/_xlfn.STDEV.P(Table2[1M Return vs Nifty])</f>
        <v>-0.24721201556627878</v>
      </c>
      <c r="K426">
        <v>3.5502369623408598</v>
      </c>
      <c r="L426">
        <f>(Table2[[#This Row],[6M Return vs Nifty]]-AVERAGE(Table2[6M Return vs Nifty]))/_xlfn.STDEV.P(Table2[6M Return vs Nifty])</f>
        <v>8.5354928892560161E-2</v>
      </c>
      <c r="M426">
        <v>-2.9993073794860101</v>
      </c>
      <c r="N426">
        <f>(Table2[[#This Row],[1W Return vs Nifty]]-AVERAGE(Table2[1W Return vs Nifty]))/_xlfn.STDEV.P(Table2[1W Return vs Nifty])</f>
        <v>-7.7419733659582698E-2</v>
      </c>
      <c r="O426">
        <v>671.49</v>
      </c>
      <c r="P426">
        <v>695.662337325213</v>
      </c>
      <c r="Q426">
        <v>658.748971594154</v>
      </c>
      <c r="R426">
        <v>26.317694661013199</v>
      </c>
      <c r="S426" s="1">
        <f>(Table2[[#This Row],[Close Price]]-Table2[[#This Row],[20D EMA]])/Table2[[#This Row],[20D EMA]]</f>
        <v>-5.553321717374788E-2</v>
      </c>
      <c r="T426" s="1">
        <f>(Table2[[#This Row],[Close Price]]-Table2[[#This Row],[50D EMA]])/Table2[[#This Row],[50D EMA]]</f>
        <v>-8.835081910792035E-2</v>
      </c>
      <c r="U426" s="1">
        <f>(Table2[[#This Row],[Close Price]]-Table2[[#This Row],[200D EMA]])/Table2[[#This Row],[200D EMA]]</f>
        <v>-3.7266049212564434E-2</v>
      </c>
      <c r="V426">
        <v>0.61221936966540402</v>
      </c>
      <c r="W426">
        <v>630.6</v>
      </c>
      <c r="X426">
        <v>647</v>
      </c>
      <c r="Y426">
        <v>630.6</v>
      </c>
      <c r="Z426">
        <v>655.8</v>
      </c>
      <c r="AA426">
        <v>630.6</v>
      </c>
      <c r="AB426">
        <v>719.9</v>
      </c>
      <c r="AC426" s="1">
        <f>(Table2[[#This Row],[Close Price]]/Table2[[#This Row],[Day Low]])-1</f>
        <v>5.7088487155090295E-3</v>
      </c>
      <c r="AD426" s="1">
        <f>(Table2[[#This Row],[Day High]]/Table2[[#This Row],[Close Price]])-1</f>
        <v>2.0182907600126088E-2</v>
      </c>
      <c r="AE426" s="1">
        <f>(Table2[[#This Row],[Close Price]]/Table2[[#This Row],[Current Week Low]])-1</f>
        <v>5.7088487155090295E-3</v>
      </c>
      <c r="AF426" s="1">
        <f>(Table2[[#This Row],[Current Week High]]/Table2[[#This Row],[Close Price]])-1</f>
        <v>3.4058656575212787E-2</v>
      </c>
      <c r="AG426" s="1">
        <f>(Table2[[#This Row],[Close Price]]/Table2[[#This Row],[Current Month Low]])-1</f>
        <v>5.7088487155090295E-3</v>
      </c>
      <c r="AH426" s="1">
        <f>(Table2[[#This Row],[Current Month High]]/Table2[[#This Row],[Close Price]])-1</f>
        <v>0.13513087354146935</v>
      </c>
      <c r="AI426">
        <v>25.985493535162298</v>
      </c>
      <c r="AJ426">
        <v>22.161225079456798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-0.16</v>
      </c>
      <c r="AM426" t="s">
        <v>3169</v>
      </c>
      <c r="AN426">
        <v>-10.16</v>
      </c>
      <c r="AO426" t="s">
        <v>3169</v>
      </c>
      <c r="AQ426">
        <f>(Table2[[#This Row],[Sharpe Ratio]]-AVERAGE(Table2[Sharpe Ratio]))/_xlfn.STDEV.P(Table2[Sharpe Ratio])</f>
        <v>-0.67738960752822819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416</v>
      </c>
      <c r="AT426">
        <f>_xlfn.RANK.AVG(Table2[[#This Row],[6M Return vs Nifty Z-Score]],Table2[6M Return vs Nifty Z-Score])</f>
        <v>282</v>
      </c>
      <c r="AU426">
        <f>_xlfn.RANK.AVG(Table2[[#This Row],[Sharpe Ratio Z-Score]],Table2[Sharpe Ratio Z-Score])</f>
        <v>541</v>
      </c>
      <c r="AV426">
        <f>(Table2[[#This Row],[Rank 1Y]]+Table2[[#This Row],[Rank 6M]]+Table2[[#This Row],[Rank Sharpe]])/3</f>
        <v>413</v>
      </c>
    </row>
    <row r="427" spans="1:48" hidden="1" x14ac:dyDescent="0.3">
      <c r="A427" t="s">
        <v>602</v>
      </c>
      <c r="B427" t="s">
        <v>603</v>
      </c>
      <c r="C427" t="s">
        <v>3135</v>
      </c>
      <c r="D427" t="s">
        <v>111</v>
      </c>
      <c r="E427">
        <v>30780.424840290001</v>
      </c>
      <c r="F427">
        <v>288.55</v>
      </c>
      <c r="G427">
        <v>13.5378355014332</v>
      </c>
      <c r="H427">
        <f>(Table2[[#This Row],[1Y Return vs Nifty]]-AVERAGE(Table2[1Y Return vs Nifty]))/_xlfn.STDEV.P(Table2[1Y Return vs Nifty])</f>
        <v>7.0233126911837416E-3</v>
      </c>
      <c r="I427">
        <v>-10.0088029196015</v>
      </c>
      <c r="J427">
        <f>(Table2[[#This Row],[1M Return vs Nifty]]-AVERAGE(Table2[1M Return vs Nifty]))/_xlfn.STDEV.P(Table2[1M Return vs Nifty])</f>
        <v>-0.53723644161634487</v>
      </c>
      <c r="K427">
        <v>-3.65299770351205</v>
      </c>
      <c r="L427">
        <f>(Table2[[#This Row],[6M Return vs Nifty]]-AVERAGE(Table2[6M Return vs Nifty]))/_xlfn.STDEV.P(Table2[6M Return vs Nifty])</f>
        <v>-0.15517620280005595</v>
      </c>
      <c r="M427">
        <v>-3.1833105735238201</v>
      </c>
      <c r="N427">
        <f>(Table2[[#This Row],[1W Return vs Nifty]]-AVERAGE(Table2[1W Return vs Nifty]))/_xlfn.STDEV.P(Table2[1W Return vs Nifty])</f>
        <v>-0.12197053482779062</v>
      </c>
      <c r="O427">
        <v>299.56</v>
      </c>
      <c r="P427">
        <v>311.26904154331299</v>
      </c>
      <c r="Q427">
        <v>294.596396138437</v>
      </c>
      <c r="R427">
        <v>35.789280283212001</v>
      </c>
      <c r="S427" s="1">
        <f>(Table2[[#This Row],[Close Price]]-Table2[[#This Row],[20D EMA]])/Table2[[#This Row],[20D EMA]]</f>
        <v>-3.6753905728401627E-2</v>
      </c>
      <c r="T427" s="1">
        <f>(Table2[[#This Row],[Close Price]]-Table2[[#This Row],[50D EMA]])/Table2[[#This Row],[50D EMA]]</f>
        <v>-7.2988439295694096E-2</v>
      </c>
      <c r="U427" s="1">
        <f>(Table2[[#This Row],[Close Price]]-Table2[[#This Row],[200D EMA]])/Table2[[#This Row],[200D EMA]]</f>
        <v>-2.0524338443012255E-2</v>
      </c>
      <c r="V427">
        <v>0.68498509309535205</v>
      </c>
      <c r="W427">
        <v>284.75</v>
      </c>
      <c r="X427">
        <v>291.2</v>
      </c>
      <c r="Y427">
        <v>283.75</v>
      </c>
      <c r="Z427">
        <v>298</v>
      </c>
      <c r="AA427">
        <v>283.75</v>
      </c>
      <c r="AB427">
        <v>317.89999999999998</v>
      </c>
      <c r="AC427" s="1">
        <f>(Table2[[#This Row],[Close Price]]/Table2[[#This Row],[Day Low]])-1</f>
        <v>1.3345039508340761E-2</v>
      </c>
      <c r="AD427" s="1">
        <f>(Table2[[#This Row],[Day High]]/Table2[[#This Row],[Close Price]])-1</f>
        <v>9.1838502859122872E-3</v>
      </c>
      <c r="AE427" s="1">
        <f>(Table2[[#This Row],[Close Price]]/Table2[[#This Row],[Current Week Low]])-1</f>
        <v>1.6916299559471382E-2</v>
      </c>
      <c r="AF427" s="1">
        <f>(Table2[[#This Row],[Current Week High]]/Table2[[#This Row],[Close Price]])-1</f>
        <v>3.2749956679951397E-2</v>
      </c>
      <c r="AG427" s="1">
        <f>(Table2[[#This Row],[Close Price]]/Table2[[#This Row],[Current Month Low]])-1</f>
        <v>1.6916299559471382E-2</v>
      </c>
      <c r="AH427" s="1">
        <f>(Table2[[#This Row],[Current Month High]]/Table2[[#This Row],[Close Price]])-1</f>
        <v>0.10171547392133062</v>
      </c>
      <c r="AI427">
        <v>26.286605440997999</v>
      </c>
      <c r="AJ427">
        <v>45.182389937106898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-0.02</v>
      </c>
      <c r="AM427" t="s">
        <v>3169</v>
      </c>
      <c r="AN427">
        <v>-3.86</v>
      </c>
      <c r="AO427" t="s">
        <v>3169</v>
      </c>
      <c r="AP427">
        <v>-1.1917744587535001E-2</v>
      </c>
      <c r="AQ427">
        <f>(Table2[[#This Row],[Sharpe Ratio]]-AVERAGE(Table2[Sharpe Ratio]))/_xlfn.STDEV.P(Table2[Sharpe Ratio])</f>
        <v>-0.81655964818041127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300</v>
      </c>
      <c r="AT427">
        <f>_xlfn.RANK.AVG(Table2[[#This Row],[6M Return vs Nifty Z-Score]],Table2[6M Return vs Nifty Z-Score])</f>
        <v>353</v>
      </c>
      <c r="AU427">
        <f>_xlfn.RANK.AVG(Table2[[#This Row],[Sharpe Ratio Z-Score]],Table2[Sharpe Ratio Z-Score])</f>
        <v>591</v>
      </c>
      <c r="AV427">
        <f>(Table2[[#This Row],[Rank 1Y]]+Table2[[#This Row],[Rank 6M]]+Table2[[#This Row],[Rank Sharpe]])/3</f>
        <v>414.66666666666669</v>
      </c>
    </row>
    <row r="428" spans="1:48" hidden="1" x14ac:dyDescent="0.3">
      <c r="A428" t="s">
        <v>1346</v>
      </c>
      <c r="B428" t="s">
        <v>1347</v>
      </c>
      <c r="C428" t="s">
        <v>3125</v>
      </c>
      <c r="D428" t="s">
        <v>964</v>
      </c>
      <c r="E428">
        <v>8125.4925721600002</v>
      </c>
      <c r="F428">
        <v>371.2</v>
      </c>
      <c r="G428">
        <v>-21.0574075546788</v>
      </c>
      <c r="H428">
        <f>(Table2[[#This Row],[1Y Return vs Nifty]]-AVERAGE(Table2[1Y Return vs Nifty]))/_xlfn.STDEV.P(Table2[1Y Return vs Nifty])</f>
        <v>-0.6849224039902615</v>
      </c>
      <c r="I428">
        <v>-9.3746182792522799</v>
      </c>
      <c r="J428">
        <f>(Table2[[#This Row],[1M Return vs Nifty]]-AVERAGE(Table2[1M Return vs Nifty]))/_xlfn.STDEV.P(Table2[1M Return vs Nifty])</f>
        <v>-0.47456622245843139</v>
      </c>
      <c r="K428">
        <v>-2.4537909804211101E-2</v>
      </c>
      <c r="L428">
        <f>(Table2[[#This Row],[6M Return vs Nifty]]-AVERAGE(Table2[6M Return vs Nifty]))/_xlfn.STDEV.P(Table2[6M Return vs Nifty])</f>
        <v>-3.4014310821299666E-2</v>
      </c>
      <c r="M428">
        <v>-5.2958122736591298</v>
      </c>
      <c r="N428">
        <f>(Table2[[#This Row],[1W Return vs Nifty]]-AVERAGE(Table2[1W Return vs Nifty]))/_xlfn.STDEV.P(Table2[1W Return vs Nifty])</f>
        <v>-0.63344884748626751</v>
      </c>
      <c r="O428">
        <v>393.08</v>
      </c>
      <c r="P428">
        <v>413.82579193467899</v>
      </c>
      <c r="Q428">
        <v>394.94609442465799</v>
      </c>
      <c r="R428">
        <v>34.494235038715502</v>
      </c>
      <c r="S428" s="1">
        <f>(Table2[[#This Row],[Close Price]]-Table2[[#This Row],[20D EMA]])/Table2[[#This Row],[20D EMA]]</f>
        <v>-5.5662969370102768E-2</v>
      </c>
      <c r="T428" s="1">
        <f>(Table2[[#This Row],[Close Price]]-Table2[[#This Row],[50D EMA]])/Table2[[#This Row],[50D EMA]]</f>
        <v>-0.10300419346846157</v>
      </c>
      <c r="U428" s="1">
        <f>(Table2[[#This Row],[Close Price]]-Table2[[#This Row],[200D EMA]])/Table2[[#This Row],[200D EMA]]</f>
        <v>-6.0124899979705784E-2</v>
      </c>
      <c r="V428">
        <v>0.31758555685191098</v>
      </c>
      <c r="W428">
        <v>360.75</v>
      </c>
      <c r="X428">
        <v>374.7</v>
      </c>
      <c r="Y428">
        <v>356.55</v>
      </c>
      <c r="Z428">
        <v>380</v>
      </c>
      <c r="AA428">
        <v>356.55</v>
      </c>
      <c r="AB428">
        <v>423</v>
      </c>
      <c r="AC428" s="1">
        <f>(Table2[[#This Row],[Close Price]]/Table2[[#This Row],[Day Low]])-1</f>
        <v>2.8967428967428877E-2</v>
      </c>
      <c r="AD428" s="1">
        <f>(Table2[[#This Row],[Day High]]/Table2[[#This Row],[Close Price]])-1</f>
        <v>9.428879310344751E-3</v>
      </c>
      <c r="AE428" s="1">
        <f>(Table2[[#This Row],[Close Price]]/Table2[[#This Row],[Current Week Low]])-1</f>
        <v>4.1088206422661644E-2</v>
      </c>
      <c r="AF428" s="1">
        <f>(Table2[[#This Row],[Current Week High]]/Table2[[#This Row],[Close Price]])-1</f>
        <v>2.3706896551724199E-2</v>
      </c>
      <c r="AG428" s="1">
        <f>(Table2[[#This Row],[Close Price]]/Table2[[#This Row],[Current Month Low]])-1</f>
        <v>4.1088206422661644E-2</v>
      </c>
      <c r="AH428" s="1">
        <f>(Table2[[#This Row],[Current Month High]]/Table2[[#This Row],[Close Price]])-1</f>
        <v>0.13954741379310343</v>
      </c>
      <c r="AI428">
        <v>39.547413793103402</v>
      </c>
      <c r="AJ428">
        <v>38.766355140186903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-0.12</v>
      </c>
      <c r="AM428" t="s">
        <v>3169</v>
      </c>
      <c r="AN428">
        <v>-7.9</v>
      </c>
      <c r="AO428" t="s">
        <v>3169</v>
      </c>
      <c r="AP428">
        <v>5.2233700572907001E-2</v>
      </c>
      <c r="AQ428">
        <f>(Table2[[#This Row],[Sharpe Ratio]]-AVERAGE(Table2[Sharpe Ratio]))/_xlfn.STDEV.P(Table2[Sharpe Ratio])</f>
        <v>-6.7428034786637892E-2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559</v>
      </c>
      <c r="AT428">
        <f>_xlfn.RANK.AVG(Table2[[#This Row],[6M Return vs Nifty Z-Score]],Table2[6M Return vs Nifty Z-Score])</f>
        <v>315</v>
      </c>
      <c r="AU428">
        <f>_xlfn.RANK.AVG(Table2[[#This Row],[Sharpe Ratio Z-Score]],Table2[Sharpe Ratio Z-Score])</f>
        <v>372</v>
      </c>
      <c r="AV428">
        <f>(Table2[[#This Row],[Rank 1Y]]+Table2[[#This Row],[Rank 6M]]+Table2[[#This Row],[Rank Sharpe]])/3</f>
        <v>415.33333333333331</v>
      </c>
    </row>
    <row r="429" spans="1:48" hidden="1" x14ac:dyDescent="0.3">
      <c r="A429" t="s">
        <v>19</v>
      </c>
      <c r="B429" t="s">
        <v>20</v>
      </c>
      <c r="C429" t="s">
        <v>3122</v>
      </c>
      <c r="D429" t="s">
        <v>21</v>
      </c>
      <c r="E429">
        <v>1535733.42789028</v>
      </c>
      <c r="F429">
        <v>4244.6000000000004</v>
      </c>
      <c r="G429">
        <v>-0.43295004724067299</v>
      </c>
      <c r="H429">
        <f>(Table2[[#This Row],[1Y Return vs Nifty]]-AVERAGE(Table2[1Y Return vs Nifty]))/_xlfn.STDEV.P(Table2[1Y Return vs Nifty])</f>
        <v>-0.27240889720543188</v>
      </c>
      <c r="I429">
        <v>2.2639630824949299</v>
      </c>
      <c r="J429">
        <f>(Table2[[#This Row],[1M Return vs Nifty]]-AVERAGE(Table2[1M Return vs Nifty]))/_xlfn.STDEV.P(Table2[1M Return vs Nifty])</f>
        <v>0.67556009442344245</v>
      </c>
      <c r="K429">
        <v>4.9726327581798904</v>
      </c>
      <c r="L429">
        <f>(Table2[[#This Row],[6M Return vs Nifty]]-AVERAGE(Table2[6M Return vs Nifty]))/_xlfn.STDEV.P(Table2[6M Return vs Nifty])</f>
        <v>0.13285171142969701</v>
      </c>
      <c r="M429">
        <v>-4.0861985697168901</v>
      </c>
      <c r="N429">
        <f>(Table2[[#This Row],[1W Return vs Nifty]]-AVERAGE(Table2[1W Return vs Nifty]))/_xlfn.STDEV.P(Table2[1W Return vs Nifty])</f>
        <v>-0.34057752046138567</v>
      </c>
      <c r="O429">
        <v>4116.2</v>
      </c>
      <c r="P429">
        <v>4162.9860980351395</v>
      </c>
      <c r="Q429">
        <v>4061.9937826823302</v>
      </c>
      <c r="R429">
        <v>67.336047996917202</v>
      </c>
      <c r="S429" s="1">
        <f>(Table2[[#This Row],[Close Price]]-Table2[[#This Row],[20D EMA]])/Table2[[#This Row],[20D EMA]]</f>
        <v>3.1193819542296428E-2</v>
      </c>
      <c r="T429" s="1">
        <f>(Table2[[#This Row],[Close Price]]-Table2[[#This Row],[50D EMA]])/Table2[[#This Row],[50D EMA]]</f>
        <v>1.9604653977437308E-2</v>
      </c>
      <c r="U429" s="1">
        <f>(Table2[[#This Row],[Close Price]]-Table2[[#This Row],[200D EMA]])/Table2[[#This Row],[200D EMA]]</f>
        <v>4.4954824425429439E-2</v>
      </c>
      <c r="V429">
        <v>0.91325869705597895</v>
      </c>
      <c r="W429">
        <v>4054</v>
      </c>
      <c r="X429">
        <v>4254.95</v>
      </c>
      <c r="Y429">
        <v>3990.2</v>
      </c>
      <c r="Z429">
        <v>4254.95</v>
      </c>
      <c r="AA429">
        <v>3913.25</v>
      </c>
      <c r="AB429">
        <v>4254.95</v>
      </c>
      <c r="AC429" s="1">
        <f>(Table2[[#This Row],[Close Price]]/Table2[[#This Row],[Day Low]])-1</f>
        <v>4.7015293537247205E-2</v>
      </c>
      <c r="AD429" s="1">
        <f>(Table2[[#This Row],[Day High]]/Table2[[#This Row],[Close Price]])-1</f>
        <v>2.4383923102293537E-3</v>
      </c>
      <c r="AE429" s="1">
        <f>(Table2[[#This Row],[Close Price]]/Table2[[#This Row],[Current Week Low]])-1</f>
        <v>6.3756202696606756E-2</v>
      </c>
      <c r="AF429" s="1">
        <f>(Table2[[#This Row],[Current Week High]]/Table2[[#This Row],[Close Price]])-1</f>
        <v>2.4383923102293537E-3</v>
      </c>
      <c r="AG429" s="1">
        <f>(Table2[[#This Row],[Close Price]]/Table2[[#This Row],[Current Month Low]])-1</f>
        <v>8.4673864434932744E-2</v>
      </c>
      <c r="AH429" s="1">
        <f>(Table2[[#This Row],[Current Month High]]/Table2[[#This Row],[Close Price]])-1</f>
        <v>2.4383923102293537E-3</v>
      </c>
      <c r="AI429">
        <v>8.1904066343118291</v>
      </c>
      <c r="AJ429">
        <v>23.641130206816101</v>
      </c>
      <c r="AK429" t="str">
        <f>IF(AND(Table2[[#This Row],[20D EMA]]&gt;Table2[[#This Row],[50D EMA]],Table2[[#This Row],[50D EMA]]&gt;Table2[[#This Row],[200D EMA]]),"Uptrend","Downtrend/NoTrend")</f>
        <v>Downtrend/NoTrend</v>
      </c>
      <c r="AL429">
        <v>-7.0000000000000007E-2</v>
      </c>
      <c r="AM429" t="s">
        <v>3169</v>
      </c>
      <c r="AN429">
        <v>7.07</v>
      </c>
      <c r="AO429" t="s">
        <v>3170</v>
      </c>
      <c r="AP429">
        <v>-7.5797065406320004E-3</v>
      </c>
      <c r="AQ429">
        <f>(Table2[[#This Row],[Sharpe Ratio]]-AVERAGE(Table2[Sharpe Ratio]))/_xlfn.STDEV.P(Table2[Sharpe Ratio])</f>
        <v>-0.76590199841254702</v>
      </c>
      <c r="AR4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9">
        <f>_xlfn.RANK.AVG(Table2[[#This Row],[1Y Return vs Nifty Z-Score]],Table2[1Y Return vs Nifty Z-Score])</f>
        <v>400</v>
      </c>
      <c r="AT429">
        <f>_xlfn.RANK.AVG(Table2[[#This Row],[6M Return vs Nifty Z-Score]],Table2[6M Return vs Nifty Z-Score])</f>
        <v>263</v>
      </c>
      <c r="AU429">
        <f>_xlfn.RANK.AVG(Table2[[#This Row],[Sharpe Ratio Z-Score]],Table2[Sharpe Ratio Z-Score])</f>
        <v>586</v>
      </c>
      <c r="AV429">
        <f>(Table2[[#This Row],[Rank 1Y]]+Table2[[#This Row],[Rank 6M]]+Table2[[#This Row],[Rank Sharpe]])/3</f>
        <v>416.33333333333331</v>
      </c>
    </row>
    <row r="430" spans="1:48" hidden="1" x14ac:dyDescent="0.3">
      <c r="A430" t="s">
        <v>1844</v>
      </c>
      <c r="B430" t="s">
        <v>1845</v>
      </c>
      <c r="C430" t="s">
        <v>3128</v>
      </c>
      <c r="D430" t="s">
        <v>211</v>
      </c>
      <c r="E430">
        <v>4025.2600458900001</v>
      </c>
      <c r="F430">
        <v>156.94999999999999</v>
      </c>
      <c r="G430">
        <v>-5.5210633025047597</v>
      </c>
      <c r="H430">
        <f>(Table2[[#This Row],[1Y Return vs Nifty]]-AVERAGE(Table2[1Y Return vs Nifty]))/_xlfn.STDEV.P(Table2[1Y Return vs Nifty])</f>
        <v>-0.37417717116320254</v>
      </c>
      <c r="I430">
        <v>-6.4683797980807496</v>
      </c>
      <c r="J430">
        <f>(Table2[[#This Row],[1M Return vs Nifty]]-AVERAGE(Table2[1M Return vs Nifty]))/_xlfn.STDEV.P(Table2[1M Return vs Nifty])</f>
        <v>-0.18737130957014847</v>
      </c>
      <c r="K430">
        <v>-10.4711773229246</v>
      </c>
      <c r="L430">
        <f>(Table2[[#This Row],[6M Return vs Nifty]]-AVERAGE(Table2[6M Return vs Nifty]))/_xlfn.STDEV.P(Table2[6M Return vs Nifty])</f>
        <v>-0.38284953790813087</v>
      </c>
      <c r="M430">
        <v>-3.8095454188125899</v>
      </c>
      <c r="N430">
        <f>(Table2[[#This Row],[1W Return vs Nifty]]-AVERAGE(Table2[1W Return vs Nifty]))/_xlfn.STDEV.P(Table2[1W Return vs Nifty])</f>
        <v>-0.27359433800661231</v>
      </c>
      <c r="O430">
        <v>166.13</v>
      </c>
      <c r="P430">
        <v>170.96297980681001</v>
      </c>
      <c r="Q430">
        <v>170.961318736549</v>
      </c>
      <c r="R430">
        <v>25.848553522698001</v>
      </c>
      <c r="S430" s="1">
        <f>(Table2[[#This Row],[Close Price]]-Table2[[#This Row],[20D EMA]])/Table2[[#This Row],[20D EMA]]</f>
        <v>-5.5257930536327014E-2</v>
      </c>
      <c r="T430" s="1">
        <f>(Table2[[#This Row],[Close Price]]-Table2[[#This Row],[50D EMA]])/Table2[[#This Row],[50D EMA]]</f>
        <v>-8.1964995127277493E-2</v>
      </c>
      <c r="U430" s="1">
        <f>(Table2[[#This Row],[Close Price]]-Table2[[#This Row],[200D EMA]])/Table2[[#This Row],[200D EMA]]</f>
        <v>-8.1956075444998319E-2</v>
      </c>
      <c r="V430">
        <v>0.57818239539596805</v>
      </c>
      <c r="W430">
        <v>156</v>
      </c>
      <c r="X430">
        <v>159</v>
      </c>
      <c r="Y430">
        <v>155.55000000000001</v>
      </c>
      <c r="Z430">
        <v>163.84</v>
      </c>
      <c r="AA430">
        <v>155.55000000000001</v>
      </c>
      <c r="AB430">
        <v>175.6</v>
      </c>
      <c r="AC430" s="1">
        <f>(Table2[[#This Row],[Close Price]]/Table2[[#This Row],[Day Low]])-1</f>
        <v>6.0897435897435681E-3</v>
      </c>
      <c r="AD430" s="1">
        <f>(Table2[[#This Row],[Day High]]/Table2[[#This Row],[Close Price]])-1</f>
        <v>1.3061484549219626E-2</v>
      </c>
      <c r="AE430" s="1">
        <f>(Table2[[#This Row],[Close Price]]/Table2[[#This Row],[Current Week Low]])-1</f>
        <v>9.000321440051362E-3</v>
      </c>
      <c r="AF430" s="1">
        <f>(Table2[[#This Row],[Current Week High]]/Table2[[#This Row],[Close Price]])-1</f>
        <v>4.3899330997132946E-2</v>
      </c>
      <c r="AG430" s="1">
        <f>(Table2[[#This Row],[Close Price]]/Table2[[#This Row],[Current Month Low]])-1</f>
        <v>9.000321440051362E-3</v>
      </c>
      <c r="AH430" s="1">
        <f>(Table2[[#This Row],[Current Month High]]/Table2[[#This Row],[Close Price]])-1</f>
        <v>0.11882765211850921</v>
      </c>
      <c r="AI430">
        <v>43.8037591589678</v>
      </c>
      <c r="AJ430">
        <v>18.991660348749001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0.04</v>
      </c>
      <c r="AM430" t="s">
        <v>3170</v>
      </c>
      <c r="AN430">
        <v>-7.1</v>
      </c>
      <c r="AO430" t="s">
        <v>3169</v>
      </c>
      <c r="AP430">
        <v>5.3587507396732001E-2</v>
      </c>
      <c r="AQ430">
        <f>(Table2[[#This Row],[Sharpe Ratio]]-AVERAGE(Table2[Sharpe Ratio]))/_xlfn.STDEV.P(Table2[Sharpe Ratio])</f>
        <v>-5.1618889916727764E-2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431</v>
      </c>
      <c r="AT430">
        <f>_xlfn.RANK.AVG(Table2[[#This Row],[6M Return vs Nifty Z-Score]],Table2[6M Return vs Nifty Z-Score])</f>
        <v>449</v>
      </c>
      <c r="AU430">
        <f>_xlfn.RANK.AVG(Table2[[#This Row],[Sharpe Ratio Z-Score]],Table2[Sharpe Ratio Z-Score])</f>
        <v>369</v>
      </c>
      <c r="AV430">
        <f>(Table2[[#This Row],[Rank 1Y]]+Table2[[#This Row],[Rank 6M]]+Table2[[#This Row],[Rank Sharpe]])/3</f>
        <v>416.33333333333331</v>
      </c>
    </row>
    <row r="431" spans="1:48" hidden="1" x14ac:dyDescent="0.3">
      <c r="A431" t="s">
        <v>1476</v>
      </c>
      <c r="B431" t="s">
        <v>1477</v>
      </c>
      <c r="C431" t="s">
        <v>3126</v>
      </c>
      <c r="D431" t="s">
        <v>48</v>
      </c>
      <c r="E431">
        <v>6771.2192858449998</v>
      </c>
      <c r="F431">
        <v>181.93</v>
      </c>
      <c r="G431">
        <v>-8.5202857217859798</v>
      </c>
      <c r="H431">
        <f>(Table2[[#This Row],[1Y Return vs Nifty]]-AVERAGE(Table2[1Y Return vs Nifty]))/_xlfn.STDEV.P(Table2[1Y Return vs Nifty])</f>
        <v>-0.43416516150715118</v>
      </c>
      <c r="I431">
        <v>-3.9816660707074898</v>
      </c>
      <c r="J431">
        <f>(Table2[[#This Row],[1M Return vs Nifty]]-AVERAGE(Table2[1M Return vs Nifty]))/_xlfn.STDEV.P(Table2[1M Return vs Nifty])</f>
        <v>5.8366105627510025E-2</v>
      </c>
      <c r="K431">
        <v>-13.514600768426</v>
      </c>
      <c r="L431">
        <f>(Table2[[#This Row],[6M Return vs Nifty]]-AVERAGE(Table2[6M Return vs Nifty]))/_xlfn.STDEV.P(Table2[6M Return vs Nifty])</f>
        <v>-0.48447583769210639</v>
      </c>
      <c r="M431">
        <v>1.90196162994435</v>
      </c>
      <c r="N431">
        <f>(Table2[[#This Row],[1W Return vs Nifty]]-AVERAGE(Table2[1W Return vs Nifty]))/_xlfn.STDEV.P(Table2[1W Return vs Nifty])</f>
        <v>1.1092741291989201</v>
      </c>
      <c r="O431">
        <v>183.07</v>
      </c>
      <c r="P431">
        <v>186.80383471100399</v>
      </c>
      <c r="Q431">
        <v>189.02902549860599</v>
      </c>
      <c r="R431">
        <v>50.4070001154831</v>
      </c>
      <c r="S431" s="1">
        <f>(Table2[[#This Row],[Close Price]]-Table2[[#This Row],[20D EMA]])/Table2[[#This Row],[20D EMA]]</f>
        <v>-6.2271262358659877E-3</v>
      </c>
      <c r="T431" s="1">
        <f>(Table2[[#This Row],[Close Price]]-Table2[[#This Row],[50D EMA]])/Table2[[#This Row],[50D EMA]]</f>
        <v>-2.6090656642804338E-2</v>
      </c>
      <c r="U431" s="1">
        <f>(Table2[[#This Row],[Close Price]]-Table2[[#This Row],[200D EMA]])/Table2[[#This Row],[200D EMA]]</f>
        <v>-3.7555213967171062E-2</v>
      </c>
      <c r="V431">
        <v>0.82446843168946604</v>
      </c>
      <c r="W431">
        <v>176.88</v>
      </c>
      <c r="X431">
        <v>184.6</v>
      </c>
      <c r="Y431">
        <v>170.79</v>
      </c>
      <c r="Z431">
        <v>184.6</v>
      </c>
      <c r="AA431">
        <v>167.16</v>
      </c>
      <c r="AB431">
        <v>200</v>
      </c>
      <c r="AC431" s="1">
        <f>(Table2[[#This Row],[Close Price]]/Table2[[#This Row],[Day Low]])-1</f>
        <v>2.8550429669832678E-2</v>
      </c>
      <c r="AD431" s="1">
        <f>(Table2[[#This Row],[Day High]]/Table2[[#This Row],[Close Price]])-1</f>
        <v>1.4675974275820236E-2</v>
      </c>
      <c r="AE431" s="1">
        <f>(Table2[[#This Row],[Close Price]]/Table2[[#This Row],[Current Week Low]])-1</f>
        <v>6.5226301305697065E-2</v>
      </c>
      <c r="AF431" s="1">
        <f>(Table2[[#This Row],[Current Week High]]/Table2[[#This Row],[Close Price]])-1</f>
        <v>1.4675974275820236E-2</v>
      </c>
      <c r="AG431" s="1">
        <f>(Table2[[#This Row],[Close Price]]/Table2[[#This Row],[Current Month Low]])-1</f>
        <v>8.8358458961474096E-2</v>
      </c>
      <c r="AH431" s="1">
        <f>(Table2[[#This Row],[Current Month High]]/Table2[[#This Row],[Close Price]])-1</f>
        <v>9.9323915791788009E-2</v>
      </c>
      <c r="AI431">
        <v>37.030726103446298</v>
      </c>
      <c r="AJ431">
        <v>18.869650441032299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0.04</v>
      </c>
      <c r="AM431" t="s">
        <v>3170</v>
      </c>
      <c r="AN431">
        <v>-5.43</v>
      </c>
      <c r="AO431" t="s">
        <v>3169</v>
      </c>
      <c r="AP431">
        <v>7.2056236926797995E-2</v>
      </c>
      <c r="AQ431">
        <f>(Table2[[#This Row],[Sharpe Ratio]]-AVERAGE(Table2[Sharpe Ratio]))/_xlfn.STDEV.P(Table2[Sharpe Ratio])</f>
        <v>0.16405059524590762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460</v>
      </c>
      <c r="AT431">
        <f>_xlfn.RANK.AVG(Table2[[#This Row],[6M Return vs Nifty Z-Score]],Table2[6M Return vs Nifty Z-Score])</f>
        <v>489</v>
      </c>
      <c r="AU431">
        <f>_xlfn.RANK.AVG(Table2[[#This Row],[Sharpe Ratio Z-Score]],Table2[Sharpe Ratio Z-Score])</f>
        <v>302</v>
      </c>
      <c r="AV431">
        <f>(Table2[[#This Row],[Rank 1Y]]+Table2[[#This Row],[Rank 6M]]+Table2[[#This Row],[Rank Sharpe]])/3</f>
        <v>417</v>
      </c>
    </row>
    <row r="432" spans="1:48" x14ac:dyDescent="0.3">
      <c r="A432" t="s">
        <v>22</v>
      </c>
      <c r="B432" t="s">
        <v>23</v>
      </c>
      <c r="C432" t="s">
        <v>3123</v>
      </c>
      <c r="D432" t="s">
        <v>24</v>
      </c>
      <c r="E432">
        <v>1334148.5217502399</v>
      </c>
      <c r="F432">
        <v>1741.2</v>
      </c>
      <c r="G432">
        <v>-5.5546111830123399</v>
      </c>
      <c r="H432">
        <f>(Table2[[#This Row],[1Y Return vs Nifty]]-AVERAGE(Table2[1Y Return vs Nifty]))/_xlfn.STDEV.P(Table2[1Y Return vs Nifty])</f>
        <v>-0.37484816839202123</v>
      </c>
      <c r="I432">
        <v>3.1917100223508799</v>
      </c>
      <c r="J432">
        <f>(Table2[[#This Row],[1M Return vs Nifty]]-AVERAGE(Table2[1M Return vs Nifty]))/_xlfn.STDEV.P(Table2[1M Return vs Nifty])</f>
        <v>0.76724018306740494</v>
      </c>
      <c r="K432">
        <v>13.5310672708708</v>
      </c>
      <c r="L432">
        <f>(Table2[[#This Row],[6M Return vs Nifty]]-AVERAGE(Table2[6M Return vs Nifty]))/_xlfn.STDEV.P(Table2[6M Return vs Nifty])</f>
        <v>0.41863581181634463</v>
      </c>
      <c r="M432">
        <v>1.0613739625182701</v>
      </c>
      <c r="N432">
        <f>(Table2[[#This Row],[1W Return vs Nifty]]-AVERAGE(Table2[1W Return vs Nifty]))/_xlfn.STDEV.P(Table2[1W Return vs Nifty])</f>
        <v>0.90575128150176676</v>
      </c>
      <c r="O432">
        <v>1727.03</v>
      </c>
      <c r="P432">
        <v>1706.04664533864</v>
      </c>
      <c r="Q432">
        <v>1630.0808205927599</v>
      </c>
      <c r="R432">
        <v>57.428030967101201</v>
      </c>
      <c r="S432" s="1">
        <f>(Table2[[#This Row],[Close Price]]-Table2[[#This Row],[20D EMA]])/Table2[[#This Row],[20D EMA]]</f>
        <v>8.2048372060705803E-3</v>
      </c>
      <c r="T432" s="1">
        <f>(Table2[[#This Row],[Close Price]]-Table2[[#This Row],[50D EMA]])/Table2[[#This Row],[50D EMA]]</f>
        <v>2.0605154470663547E-2</v>
      </c>
      <c r="U432" s="1">
        <f>(Table2[[#This Row],[Close Price]]-Table2[[#This Row],[200D EMA]])/Table2[[#This Row],[200D EMA]]</f>
        <v>6.8167895728527717E-2</v>
      </c>
      <c r="V432">
        <v>0.84766618058254894</v>
      </c>
      <c r="W432">
        <v>1729.55</v>
      </c>
      <c r="X432">
        <v>1754.3</v>
      </c>
      <c r="Y432">
        <v>1695</v>
      </c>
      <c r="Z432">
        <v>1759</v>
      </c>
      <c r="AA432">
        <v>1672.1</v>
      </c>
      <c r="AB432">
        <v>1782.8</v>
      </c>
      <c r="AC432" s="1">
        <f>(Table2[[#This Row],[Close Price]]/Table2[[#This Row],[Day Low]])-1</f>
        <v>6.7358561475527878E-3</v>
      </c>
      <c r="AD432" s="1">
        <f>(Table2[[#This Row],[Day High]]/Table2[[#This Row],[Close Price]])-1</f>
        <v>7.5235469790948528E-3</v>
      </c>
      <c r="AE432" s="1">
        <f>(Table2[[#This Row],[Close Price]]/Table2[[#This Row],[Current Week Low]])-1</f>
        <v>2.7256637168141529E-2</v>
      </c>
      <c r="AF432" s="1">
        <f>(Table2[[#This Row],[Current Week High]]/Table2[[#This Row],[Close Price]])-1</f>
        <v>1.0222834826556282E-2</v>
      </c>
      <c r="AG432" s="1">
        <f>(Table2[[#This Row],[Close Price]]/Table2[[#This Row],[Current Month Low]])-1</f>
        <v>4.1325279588541486E-2</v>
      </c>
      <c r="AH432" s="1">
        <f>(Table2[[#This Row],[Current Month High]]/Table2[[#This Row],[Close Price]])-1</f>
        <v>2.3891569032850946E-2</v>
      </c>
      <c r="AI432">
        <v>3.03239145416953</v>
      </c>
      <c r="AJ432">
        <v>27.696087418869801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0.08</v>
      </c>
      <c r="AM432" t="s">
        <v>3170</v>
      </c>
      <c r="AN432">
        <v>1.84</v>
      </c>
      <c r="AO432" t="s">
        <v>3170</v>
      </c>
      <c r="AP432">
        <v>-3.3681099395015998E-2</v>
      </c>
      <c r="AQ432">
        <f>(Table2[[#This Row],[Sharpe Ratio]]-AVERAGE(Table2[Sharpe Ratio]))/_xlfn.STDEV.P(Table2[Sharpe Ratio])</f>
        <v>-1.0707022798703789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0.64607682812311618</v>
      </c>
      <c r="AS432">
        <f>_xlfn.RANK.AVG(Table2[[#This Row],[1Y Return vs Nifty Z-Score]],Table2[1Y Return vs Nifty Z-Score])</f>
        <v>432</v>
      </c>
      <c r="AT432">
        <f>_xlfn.RANK.AVG(Table2[[#This Row],[6M Return vs Nifty Z-Score]],Table2[6M Return vs Nifty Z-Score])</f>
        <v>193</v>
      </c>
      <c r="AU432">
        <f>_xlfn.RANK.AVG(Table2[[#This Row],[Sharpe Ratio Z-Score]],Table2[Sharpe Ratio Z-Score])</f>
        <v>627</v>
      </c>
      <c r="AV432">
        <f>(Table2[[#This Row],[Rank 1Y]]+Table2[[#This Row],[Rank 6M]]+Table2[[#This Row],[Rank Sharpe]])/3</f>
        <v>417.33333333333331</v>
      </c>
    </row>
    <row r="433" spans="1:48" hidden="1" x14ac:dyDescent="0.3">
      <c r="A433" t="s">
        <v>492</v>
      </c>
      <c r="B433" t="s">
        <v>493</v>
      </c>
      <c r="C433" t="s">
        <v>3135</v>
      </c>
      <c r="D433" t="s">
        <v>494</v>
      </c>
      <c r="E433">
        <v>41926.611421889997</v>
      </c>
      <c r="F433">
        <v>610.20000000000005</v>
      </c>
      <c r="G433">
        <v>-5.6262179553698797</v>
      </c>
      <c r="H433">
        <f>(Table2[[#This Row],[1Y Return vs Nifty]]-AVERAGE(Table2[1Y Return vs Nifty]))/_xlfn.STDEV.P(Table2[1Y Return vs Nifty])</f>
        <v>-0.37628038840382516</v>
      </c>
      <c r="I433">
        <v>0.60858166834197602</v>
      </c>
      <c r="J433">
        <f>(Table2[[#This Row],[1M Return vs Nifty]]-AVERAGE(Table2[1M Return vs Nifty]))/_xlfn.STDEV.P(Table2[1M Return vs Nifty])</f>
        <v>0.51197506032710238</v>
      </c>
      <c r="K433">
        <v>21.423172328286501</v>
      </c>
      <c r="L433">
        <f>(Table2[[#This Row],[6M Return vs Nifty]]-AVERAGE(Table2[6M Return vs Nifty]))/_xlfn.STDEV.P(Table2[6M Return vs Nifty])</f>
        <v>0.68216977245435295</v>
      </c>
      <c r="M433">
        <v>-2.31560433397543</v>
      </c>
      <c r="N433">
        <f>(Table2[[#This Row],[1W Return vs Nifty]]-AVERAGE(Table2[1W Return vs Nifty]))/_xlfn.STDEV.P(Table2[1W Return vs Nifty])</f>
        <v>8.8118253862422363E-2</v>
      </c>
      <c r="O433">
        <v>610.80999999999995</v>
      </c>
      <c r="P433">
        <v>615.81381137354197</v>
      </c>
      <c r="Q433">
        <v>576.42709498596605</v>
      </c>
      <c r="R433">
        <v>67.270243956976103</v>
      </c>
      <c r="S433" s="1">
        <f>(Table2[[#This Row],[Close Price]]-Table2[[#This Row],[20D EMA]])/Table2[[#This Row],[20D EMA]]</f>
        <v>-9.9867389204482565E-4</v>
      </c>
      <c r="T433" s="1">
        <f>(Table2[[#This Row],[Close Price]]-Table2[[#This Row],[50D EMA]])/Table2[[#This Row],[50D EMA]]</f>
        <v>-9.1160855275730091E-3</v>
      </c>
      <c r="U433" s="1">
        <f>(Table2[[#This Row],[Close Price]]-Table2[[#This Row],[200D EMA]])/Table2[[#This Row],[200D EMA]]</f>
        <v>5.8590072027853317E-2</v>
      </c>
      <c r="V433">
        <v>1.81750660684842</v>
      </c>
      <c r="W433">
        <v>608.35</v>
      </c>
      <c r="X433">
        <v>644.65</v>
      </c>
      <c r="Y433">
        <v>603.65</v>
      </c>
      <c r="Z433">
        <v>644.65</v>
      </c>
      <c r="AA433">
        <v>558.25</v>
      </c>
      <c r="AB433">
        <v>655.95</v>
      </c>
      <c r="AC433" s="1">
        <f>(Table2[[#This Row],[Close Price]]/Table2[[#This Row],[Day Low]])-1</f>
        <v>3.0410125749980033E-3</v>
      </c>
      <c r="AD433" s="1">
        <f>(Table2[[#This Row],[Day High]]/Table2[[#This Row],[Close Price]])-1</f>
        <v>5.6456899377253178E-2</v>
      </c>
      <c r="AE433" s="1">
        <f>(Table2[[#This Row],[Close Price]]/Table2[[#This Row],[Current Week Low]])-1</f>
        <v>1.0850658494160559E-2</v>
      </c>
      <c r="AF433" s="1">
        <f>(Table2[[#This Row],[Current Week High]]/Table2[[#This Row],[Close Price]])-1</f>
        <v>5.6456899377253178E-2</v>
      </c>
      <c r="AG433" s="1">
        <f>(Table2[[#This Row],[Close Price]]/Table2[[#This Row],[Current Month Low]])-1</f>
        <v>9.3058665472458557E-2</v>
      </c>
      <c r="AH433" s="1">
        <f>(Table2[[#This Row],[Current Month High]]/Table2[[#This Row],[Close Price]])-1</f>
        <v>7.4975417895771779E-2</v>
      </c>
      <c r="AI433">
        <v>17.248443133398801</v>
      </c>
      <c r="AJ433">
        <v>44.923405771285999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0.09</v>
      </c>
      <c r="AM433" t="s">
        <v>3170</v>
      </c>
      <c r="AN433">
        <v>12.44</v>
      </c>
      <c r="AO433" t="s">
        <v>3170</v>
      </c>
      <c r="AP433">
        <v>-6.0085614434837002E-2</v>
      </c>
      <c r="AQ433">
        <f>(Table2[[#This Row],[Sharpe Ratio]]-AVERAGE(Table2[Sharpe Ratio]))/_xlfn.STDEV.P(Table2[Sharpe Ratio])</f>
        <v>-1.3790422853556892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434</v>
      </c>
      <c r="AT433">
        <f>_xlfn.RANK.AVG(Table2[[#This Row],[6M Return vs Nifty Z-Score]],Table2[6M Return vs Nifty Z-Score])</f>
        <v>142</v>
      </c>
      <c r="AU433">
        <f>_xlfn.RANK.AVG(Table2[[#This Row],[Sharpe Ratio Z-Score]],Table2[Sharpe Ratio Z-Score])</f>
        <v>678</v>
      </c>
      <c r="AV433">
        <f>(Table2[[#This Row],[Rank 1Y]]+Table2[[#This Row],[Rank 6M]]+Table2[[#This Row],[Rank Sharpe]])/3</f>
        <v>418</v>
      </c>
    </row>
    <row r="434" spans="1:48" hidden="1" x14ac:dyDescent="0.3">
      <c r="A434" t="s">
        <v>1264</v>
      </c>
      <c r="B434" t="s">
        <v>1265</v>
      </c>
      <c r="C434" t="s">
        <v>3126</v>
      </c>
      <c r="D434" t="s">
        <v>48</v>
      </c>
      <c r="E434">
        <v>8812.486191</v>
      </c>
      <c r="F434">
        <v>313.35000000000002</v>
      </c>
      <c r="G434">
        <v>-13.8900730603042</v>
      </c>
      <c r="H434">
        <f>(Table2[[#This Row],[1Y Return vs Nifty]]-AVERAGE(Table2[1Y Return vs Nifty]))/_xlfn.STDEV.P(Table2[1Y Return vs Nifty])</f>
        <v>-0.54156724977551207</v>
      </c>
      <c r="I434">
        <v>1.96533748053875</v>
      </c>
      <c r="J434">
        <f>(Table2[[#This Row],[1M Return vs Nifty]]-AVERAGE(Table2[1M Return vs Nifty]))/_xlfn.STDEV.P(Table2[1M Return vs Nifty])</f>
        <v>0.64604986864684211</v>
      </c>
      <c r="K434">
        <v>7.7380180717861302</v>
      </c>
      <c r="L434">
        <f>(Table2[[#This Row],[6M Return vs Nifty]]-AVERAGE(Table2[6M Return vs Nifty]))/_xlfn.STDEV.P(Table2[6M Return vs Nifty])</f>
        <v>0.22519373413250587</v>
      </c>
      <c r="M434">
        <v>-0.54891397944019504</v>
      </c>
      <c r="N434">
        <f>(Table2[[#This Row],[1W Return vs Nifty]]-AVERAGE(Table2[1W Return vs Nifty]))/_xlfn.STDEV.P(Table2[1W Return vs Nifty])</f>
        <v>0.51586882157548486</v>
      </c>
      <c r="O434">
        <v>302.81</v>
      </c>
      <c r="P434">
        <v>312.19772974533203</v>
      </c>
      <c r="Q434">
        <v>310.65137253863099</v>
      </c>
      <c r="R434">
        <v>61.195742383180502</v>
      </c>
      <c r="S434" s="1">
        <f>(Table2[[#This Row],[Close Price]]-Table2[[#This Row],[20D EMA]])/Table2[[#This Row],[20D EMA]]</f>
        <v>3.4807304910670127E-2</v>
      </c>
      <c r="T434" s="1">
        <f>(Table2[[#This Row],[Close Price]]-Table2[[#This Row],[50D EMA]])/Table2[[#This Row],[50D EMA]]</f>
        <v>3.6908348296060128E-3</v>
      </c>
      <c r="U434" s="1">
        <f>(Table2[[#This Row],[Close Price]]-Table2[[#This Row],[200D EMA]])/Table2[[#This Row],[200D EMA]]</f>
        <v>8.6869967427343053E-3</v>
      </c>
      <c r="V434">
        <v>3.5627397110357402</v>
      </c>
      <c r="W434">
        <v>304.10000000000002</v>
      </c>
      <c r="X434">
        <v>315</v>
      </c>
      <c r="Y434">
        <v>300.7</v>
      </c>
      <c r="Z434">
        <v>321.8</v>
      </c>
      <c r="AA434">
        <v>281.14999999999998</v>
      </c>
      <c r="AB434">
        <v>324.85000000000002</v>
      </c>
      <c r="AC434" s="1">
        <f>(Table2[[#This Row],[Close Price]]/Table2[[#This Row],[Day Low]])-1</f>
        <v>3.0417625780993163E-2</v>
      </c>
      <c r="AD434" s="1">
        <f>(Table2[[#This Row],[Day High]]/Table2[[#This Row],[Close Price]])-1</f>
        <v>5.2656773575872062E-3</v>
      </c>
      <c r="AE434" s="1">
        <f>(Table2[[#This Row],[Close Price]]/Table2[[#This Row],[Current Week Low]])-1</f>
        <v>4.2068506817426021E-2</v>
      </c>
      <c r="AF434" s="1">
        <f>(Table2[[#This Row],[Current Week High]]/Table2[[#This Row],[Close Price]])-1</f>
        <v>2.696665071006854E-2</v>
      </c>
      <c r="AG434" s="1">
        <f>(Table2[[#This Row],[Close Price]]/Table2[[#This Row],[Current Month Low]])-1</f>
        <v>0.11452961052818789</v>
      </c>
      <c r="AH434" s="1">
        <f>(Table2[[#This Row],[Current Month High]]/Table2[[#This Row],[Close Price]])-1</f>
        <v>3.6700175522578649E-2</v>
      </c>
      <c r="AI434">
        <v>32.567416626775099</v>
      </c>
      <c r="AJ434">
        <v>32.354804646251303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0.03</v>
      </c>
      <c r="AM434" t="s">
        <v>3170</v>
      </c>
      <c r="AN434">
        <v>8.58</v>
      </c>
      <c r="AO434" t="s">
        <v>3170</v>
      </c>
      <c r="AP434">
        <v>2.2543990597160002E-3</v>
      </c>
      <c r="AQ434">
        <f>(Table2[[#This Row],[Sharpe Ratio]]-AVERAGE(Table2[Sharpe Ratio]))/_xlfn.STDEV.P(Table2[Sharpe Ratio])</f>
        <v>-0.651063753128305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506</v>
      </c>
      <c r="AT434">
        <f>_xlfn.RANK.AVG(Table2[[#This Row],[6M Return vs Nifty Z-Score]],Table2[6M Return vs Nifty Z-Score])</f>
        <v>238</v>
      </c>
      <c r="AU434">
        <f>_xlfn.RANK.AVG(Table2[[#This Row],[Sharpe Ratio Z-Score]],Table2[Sharpe Ratio Z-Score])</f>
        <v>510</v>
      </c>
      <c r="AV434">
        <f>(Table2[[#This Row],[Rank 1Y]]+Table2[[#This Row],[Rank 6M]]+Table2[[#This Row],[Rank Sharpe]])/3</f>
        <v>418</v>
      </c>
    </row>
    <row r="435" spans="1:48" hidden="1" x14ac:dyDescent="0.3">
      <c r="A435" t="s">
        <v>303</v>
      </c>
      <c r="B435" t="s">
        <v>304</v>
      </c>
      <c r="C435" t="s">
        <v>3123</v>
      </c>
      <c r="D435" t="s">
        <v>305</v>
      </c>
      <c r="E435">
        <v>82556.943899649996</v>
      </c>
      <c r="F435">
        <v>76.78</v>
      </c>
      <c r="G435">
        <v>5.1515273859428001</v>
      </c>
      <c r="H435">
        <f>(Table2[[#This Row],[1Y Return vs Nifty]]-AVERAGE(Table2[1Y Return vs Nifty]))/_xlfn.STDEV.P(Table2[1Y Return vs Nifty])</f>
        <v>-0.16071275350359393</v>
      </c>
      <c r="I435">
        <v>-4.66348561028774</v>
      </c>
      <c r="J435">
        <f>(Table2[[#This Row],[1M Return vs Nifty]]-AVERAGE(Table2[1M Return vs Nifty]))/_xlfn.STDEV.P(Table2[1M Return vs Nifty])</f>
        <v>-9.0114012577282264E-3</v>
      </c>
      <c r="K435">
        <v>-17.541717060647599</v>
      </c>
      <c r="L435">
        <f>(Table2[[#This Row],[6M Return vs Nifty]]-AVERAGE(Table2[6M Return vs Nifty]))/_xlfn.STDEV.P(Table2[6M Return vs Nifty])</f>
        <v>-0.61894970730206433</v>
      </c>
      <c r="M435">
        <v>-3.44967958792274</v>
      </c>
      <c r="N435">
        <f>(Table2[[#This Row],[1W Return vs Nifty]]-AVERAGE(Table2[1W Return vs Nifty]))/_xlfn.STDEV.P(Table2[1W Return vs Nifty])</f>
        <v>-0.18646372506784323</v>
      </c>
      <c r="O435">
        <v>80.12</v>
      </c>
      <c r="P435">
        <v>83.388875521806497</v>
      </c>
      <c r="Q435">
        <v>83.657551103296996</v>
      </c>
      <c r="R435">
        <v>35.695363876464903</v>
      </c>
      <c r="S435" s="1">
        <f>(Table2[[#This Row],[Close Price]]-Table2[[#This Row],[20D EMA]])/Table2[[#This Row],[20D EMA]]</f>
        <v>-4.1687468796804836E-2</v>
      </c>
      <c r="T435" s="1">
        <f>(Table2[[#This Row],[Close Price]]-Table2[[#This Row],[50D EMA]])/Table2[[#This Row],[50D EMA]]</f>
        <v>-7.9253683185573728E-2</v>
      </c>
      <c r="U435" s="1">
        <f>(Table2[[#This Row],[Close Price]]-Table2[[#This Row],[200D EMA]])/Table2[[#This Row],[200D EMA]]</f>
        <v>-8.221076295676967E-2</v>
      </c>
      <c r="V435">
        <v>0.64530682090467395</v>
      </c>
      <c r="W435">
        <v>76.03</v>
      </c>
      <c r="X435">
        <v>77.8</v>
      </c>
      <c r="Y435">
        <v>74.900000000000006</v>
      </c>
      <c r="Z435">
        <v>80.5</v>
      </c>
      <c r="AA435">
        <v>74.900000000000006</v>
      </c>
      <c r="AB435">
        <v>87.45</v>
      </c>
      <c r="AC435" s="1">
        <f>(Table2[[#This Row],[Close Price]]/Table2[[#This Row],[Day Low]])-1</f>
        <v>9.8645271603314821E-3</v>
      </c>
      <c r="AD435" s="1">
        <f>(Table2[[#This Row],[Day High]]/Table2[[#This Row],[Close Price]])-1</f>
        <v>1.3284709559781227E-2</v>
      </c>
      <c r="AE435" s="1">
        <f>(Table2[[#This Row],[Close Price]]/Table2[[#This Row],[Current Week Low]])-1</f>
        <v>2.5100133511348321E-2</v>
      </c>
      <c r="AF435" s="1">
        <f>(Table2[[#This Row],[Current Week High]]/Table2[[#This Row],[Close Price]])-1</f>
        <v>4.8450117218025612E-2</v>
      </c>
      <c r="AG435" s="1">
        <f>(Table2[[#This Row],[Close Price]]/Table2[[#This Row],[Current Month Low]])-1</f>
        <v>2.5100133511348321E-2</v>
      </c>
      <c r="AH435" s="1">
        <f>(Table2[[#This Row],[Current Month High]]/Table2[[#This Row],[Close Price]])-1</f>
        <v>0.13896848137535822</v>
      </c>
      <c r="AI435">
        <v>40.531388382391199</v>
      </c>
      <c r="AJ435">
        <v>29.0420168067226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-0.17</v>
      </c>
      <c r="AM435" t="s">
        <v>3169</v>
      </c>
      <c r="AN435">
        <v>-6.63</v>
      </c>
      <c r="AO435" t="s">
        <v>3169</v>
      </c>
      <c r="AP435">
        <v>5.0362107623221998E-2</v>
      </c>
      <c r="AQ435">
        <f>(Table2[[#This Row],[Sharpe Ratio]]-AVERAGE(Table2[Sharpe Ratio]))/_xlfn.STDEV.P(Table2[Sharpe Ratio])</f>
        <v>-8.9283652263490956E-2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349</v>
      </c>
      <c r="AT435">
        <f>_xlfn.RANK.AVG(Table2[[#This Row],[6M Return vs Nifty Z-Score]],Table2[6M Return vs Nifty Z-Score])</f>
        <v>532</v>
      </c>
      <c r="AU435">
        <f>_xlfn.RANK.AVG(Table2[[#This Row],[Sharpe Ratio Z-Score]],Table2[Sharpe Ratio Z-Score])</f>
        <v>377</v>
      </c>
      <c r="AV435">
        <f>(Table2[[#This Row],[Rank 1Y]]+Table2[[#This Row],[Rank 6M]]+Table2[[#This Row],[Rank Sharpe]])/3</f>
        <v>419.33333333333331</v>
      </c>
    </row>
    <row r="436" spans="1:48" x14ac:dyDescent="0.3">
      <c r="A436" t="s">
        <v>392</v>
      </c>
      <c r="B436" t="s">
        <v>393</v>
      </c>
      <c r="C436" t="s">
        <v>3123</v>
      </c>
      <c r="D436" t="s">
        <v>394</v>
      </c>
      <c r="E436">
        <v>57402.932703755003</v>
      </c>
      <c r="F436">
        <v>900.95</v>
      </c>
      <c r="G436">
        <v>-28.655140293535901</v>
      </c>
      <c r="H436">
        <f>(Table2[[#This Row],[1Y Return vs Nifty]]-AVERAGE(Table2[1Y Return vs Nifty]))/_xlfn.STDEV.P(Table2[1Y Return vs Nifty])</f>
        <v>-0.83688603137728623</v>
      </c>
      <c r="I436">
        <v>19.237599236769899</v>
      </c>
      <c r="J436">
        <f>(Table2[[#This Row],[1M Return vs Nifty]]-AVERAGE(Table2[1M Return vs Nifty]))/_xlfn.STDEV.P(Table2[1M Return vs Nifty])</f>
        <v>2.3528973082502165</v>
      </c>
      <c r="K436">
        <v>138.464593326249</v>
      </c>
      <c r="L436">
        <f>(Table2[[#This Row],[6M Return vs Nifty]]-AVERAGE(Table2[6M Return vs Nifty]))/_xlfn.STDEV.P(Table2[6M Return vs Nifty])</f>
        <v>4.5904285969249079</v>
      </c>
      <c r="M436">
        <v>7.7037954000873397</v>
      </c>
      <c r="N436">
        <f>(Table2[[#This Row],[1W Return vs Nifty]]-AVERAGE(Table2[1W Return vs Nifty]))/_xlfn.STDEV.P(Table2[1W Return vs Nifty])</f>
        <v>2.5140124765752234</v>
      </c>
      <c r="O436">
        <v>789.26</v>
      </c>
      <c r="P436">
        <v>728.37173171621896</v>
      </c>
      <c r="Q436">
        <v>609.91032179403805</v>
      </c>
      <c r="R436">
        <v>76.240210912182107</v>
      </c>
      <c r="S436" s="1">
        <f>(Table2[[#This Row],[Close Price]]-Table2[[#This Row],[20D EMA]])/Table2[[#This Row],[20D EMA]]</f>
        <v>0.14151230266325426</v>
      </c>
      <c r="T436" s="1">
        <f>(Table2[[#This Row],[Close Price]]-Table2[[#This Row],[50D EMA]])/Table2[[#This Row],[50D EMA]]</f>
        <v>0.23693707590373556</v>
      </c>
      <c r="U436" s="1">
        <f>(Table2[[#This Row],[Close Price]]-Table2[[#This Row],[200D EMA]])/Table2[[#This Row],[200D EMA]]</f>
        <v>0.4771843790901506</v>
      </c>
      <c r="V436">
        <v>0.91685019855838601</v>
      </c>
      <c r="W436">
        <v>843.05</v>
      </c>
      <c r="X436">
        <v>909.75</v>
      </c>
      <c r="Y436">
        <v>758</v>
      </c>
      <c r="Z436">
        <v>909.75</v>
      </c>
      <c r="AA436">
        <v>747</v>
      </c>
      <c r="AB436">
        <v>909.75</v>
      </c>
      <c r="AC436" s="1">
        <f>(Table2[[#This Row],[Close Price]]/Table2[[#This Row],[Day Low]])-1</f>
        <v>6.8679200521914563E-2</v>
      </c>
      <c r="AD436" s="1">
        <f>(Table2[[#This Row],[Day High]]/Table2[[#This Row],[Close Price]])-1</f>
        <v>9.7674676730117316E-3</v>
      </c>
      <c r="AE436" s="1">
        <f>(Table2[[#This Row],[Close Price]]/Table2[[#This Row],[Current Week Low]])-1</f>
        <v>0.18858839050131926</v>
      </c>
      <c r="AF436" s="1">
        <f>(Table2[[#This Row],[Current Week High]]/Table2[[#This Row],[Close Price]])-1</f>
        <v>9.7674676730117316E-3</v>
      </c>
      <c r="AG436" s="1">
        <f>(Table2[[#This Row],[Close Price]]/Table2[[#This Row],[Current Month Low]])-1</f>
        <v>0.20609103078982605</v>
      </c>
      <c r="AH436" s="1">
        <f>(Table2[[#This Row],[Current Month High]]/Table2[[#This Row],[Close Price]])-1</f>
        <v>9.7674676730117316E-3</v>
      </c>
      <c r="AI436">
        <v>2.88584272157166</v>
      </c>
      <c r="AJ436">
        <v>190.629032258064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0.5</v>
      </c>
      <c r="AM436" t="s">
        <v>3170</v>
      </c>
      <c r="AN436">
        <v>19.93</v>
      </c>
      <c r="AO436" t="s">
        <v>3170</v>
      </c>
      <c r="AP436">
        <v>-3.9035330769358001E-2</v>
      </c>
      <c r="AQ436">
        <f>(Table2[[#This Row],[Sharpe Ratio]]-AVERAGE(Table2[Sharpe Ratio]))/_xlfn.STDEV.P(Table2[Sharpe Ratio])</f>
        <v>-1.1332265765236011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7.4872257738494596</v>
      </c>
      <c r="AS436">
        <f>_xlfn.RANK.AVG(Table2[[#This Row],[1Y Return vs Nifty Z-Score]],Table2[1Y Return vs Nifty Z-Score])</f>
        <v>613</v>
      </c>
      <c r="AT436">
        <f>_xlfn.RANK.AVG(Table2[[#This Row],[6M Return vs Nifty Z-Score]],Table2[6M Return vs Nifty Z-Score])</f>
        <v>3</v>
      </c>
      <c r="AU436">
        <f>_xlfn.RANK.AVG(Table2[[#This Row],[Sharpe Ratio Z-Score]],Table2[Sharpe Ratio Z-Score])</f>
        <v>643</v>
      </c>
      <c r="AV436">
        <f>(Table2[[#This Row],[Rank 1Y]]+Table2[[#This Row],[Rank 6M]]+Table2[[#This Row],[Rank Sharpe]])/3</f>
        <v>419.66666666666669</v>
      </c>
    </row>
    <row r="437" spans="1:48" hidden="1" x14ac:dyDescent="0.3">
      <c r="A437" t="s">
        <v>1551</v>
      </c>
      <c r="B437" t="s">
        <v>1552</v>
      </c>
      <c r="C437" t="s">
        <v>3128</v>
      </c>
      <c r="D437" t="s">
        <v>211</v>
      </c>
      <c r="E437">
        <v>6173.6051004000001</v>
      </c>
      <c r="F437">
        <v>450.4</v>
      </c>
      <c r="G437">
        <v>0.94322198373624</v>
      </c>
      <c r="H437">
        <f>(Table2[[#This Row],[1Y Return vs Nifty]]-AVERAGE(Table2[1Y Return vs Nifty]))/_xlfn.STDEV.P(Table2[1Y Return vs Nifty])</f>
        <v>-0.24488383138332465</v>
      </c>
      <c r="I437">
        <v>-8.9413670776344301</v>
      </c>
      <c r="J437">
        <f>(Table2[[#This Row],[1M Return vs Nifty]]-AVERAGE(Table2[1M Return vs Nifty]))/_xlfn.STDEV.P(Table2[1M Return vs Nifty])</f>
        <v>-0.43175227518139153</v>
      </c>
      <c r="K437">
        <v>4.85520669833023</v>
      </c>
      <c r="L437">
        <f>(Table2[[#This Row],[6M Return vs Nifty]]-AVERAGE(Table2[6M Return vs Nifty]))/_xlfn.STDEV.P(Table2[6M Return vs Nifty])</f>
        <v>0.12893060870625836</v>
      </c>
      <c r="M437">
        <v>-3.1810045270167699</v>
      </c>
      <c r="N437">
        <f>(Table2[[#This Row],[1W Return vs Nifty]]-AVERAGE(Table2[1W Return vs Nifty]))/_xlfn.STDEV.P(Table2[1W Return vs Nifty])</f>
        <v>-0.12141219550135958</v>
      </c>
      <c r="O437">
        <v>482.66</v>
      </c>
      <c r="P437">
        <v>499.21147752876902</v>
      </c>
      <c r="Q437">
        <v>478.35384915122103</v>
      </c>
      <c r="R437">
        <v>29.8473510685475</v>
      </c>
      <c r="S437" s="1">
        <f>(Table2[[#This Row],[Close Price]]-Table2[[#This Row],[20D EMA]])/Table2[[#This Row],[20D EMA]]</f>
        <v>-6.6837939750549136E-2</v>
      </c>
      <c r="T437" s="1">
        <f>(Table2[[#This Row],[Close Price]]-Table2[[#This Row],[50D EMA]])/Table2[[#This Row],[50D EMA]]</f>
        <v>-9.7777154023779622E-2</v>
      </c>
      <c r="U437" s="1">
        <f>(Table2[[#This Row],[Close Price]]-Table2[[#This Row],[200D EMA]])/Table2[[#This Row],[200D EMA]]</f>
        <v>-5.8437596354292229E-2</v>
      </c>
      <c r="V437">
        <v>0.80669951726538702</v>
      </c>
      <c r="W437">
        <v>440.3</v>
      </c>
      <c r="X437">
        <v>453.15</v>
      </c>
      <c r="Y437">
        <v>440.3</v>
      </c>
      <c r="Z437">
        <v>465.7</v>
      </c>
      <c r="AA437">
        <v>425</v>
      </c>
      <c r="AB437">
        <v>535.5</v>
      </c>
      <c r="AC437" s="1">
        <f>(Table2[[#This Row],[Close Price]]/Table2[[#This Row],[Day Low]])-1</f>
        <v>2.2938905291846501E-2</v>
      </c>
      <c r="AD437" s="1">
        <f>(Table2[[#This Row],[Day High]]/Table2[[#This Row],[Close Price]])-1</f>
        <v>6.1056838365896038E-3</v>
      </c>
      <c r="AE437" s="1">
        <f>(Table2[[#This Row],[Close Price]]/Table2[[#This Row],[Current Week Low]])-1</f>
        <v>2.2938905291846501E-2</v>
      </c>
      <c r="AF437" s="1">
        <f>(Table2[[#This Row],[Current Week High]]/Table2[[#This Row],[Close Price]])-1</f>
        <v>3.3969804618117161E-2</v>
      </c>
      <c r="AG437" s="1">
        <f>(Table2[[#This Row],[Close Price]]/Table2[[#This Row],[Current Month Low]])-1</f>
        <v>5.9764705882352942E-2</v>
      </c>
      <c r="AH437" s="1">
        <f>(Table2[[#This Row],[Current Month High]]/Table2[[#This Row],[Close Price]])-1</f>
        <v>0.18894316163410307</v>
      </c>
      <c r="AI437">
        <v>42.007104795737099</v>
      </c>
      <c r="AJ437">
        <v>25.950782997762801</v>
      </c>
      <c r="AK437" t="str">
        <f>IF(AND(Table2[[#This Row],[20D EMA]]&gt;Table2[[#This Row],[50D EMA]],Table2[[#This Row],[50D EMA]]&gt;Table2[[#This Row],[200D EMA]]),"Uptrend","Downtrend/NoTrend")</f>
        <v>Downtrend/NoTrend</v>
      </c>
      <c r="AL437">
        <v>-0.05</v>
      </c>
      <c r="AM437" t="s">
        <v>3169</v>
      </c>
      <c r="AN437">
        <v>-14.65</v>
      </c>
      <c r="AO437" t="s">
        <v>3169</v>
      </c>
      <c r="AP437">
        <v>-2.1097970065700002E-2</v>
      </c>
      <c r="AQ437">
        <f>(Table2[[#This Row],[Sharpe Ratio]]-AVERAGE(Table2[Sharpe Ratio]))/_xlfn.STDEV.P(Table2[Sharpe Ratio])</f>
        <v>-0.9237621766125701</v>
      </c>
      <c r="AR4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7">
        <f>_xlfn.RANK.AVG(Table2[[#This Row],[1Y Return vs Nifty Z-Score]],Table2[1Y Return vs Nifty Z-Score])</f>
        <v>385</v>
      </c>
      <c r="AT437">
        <f>_xlfn.RANK.AVG(Table2[[#This Row],[6M Return vs Nifty Z-Score]],Table2[6M Return vs Nifty Z-Score])</f>
        <v>264</v>
      </c>
      <c r="AU437">
        <f>_xlfn.RANK.AVG(Table2[[#This Row],[Sharpe Ratio Z-Score]],Table2[Sharpe Ratio Z-Score])</f>
        <v>611</v>
      </c>
      <c r="AV437">
        <f>(Table2[[#This Row],[Rank 1Y]]+Table2[[#This Row],[Rank 6M]]+Table2[[#This Row],[Rank Sharpe]])/3</f>
        <v>420</v>
      </c>
    </row>
    <row r="438" spans="1:48" hidden="1" x14ac:dyDescent="0.3">
      <c r="A438" t="s">
        <v>2155</v>
      </c>
      <c r="B438" t="s">
        <v>2156</v>
      </c>
      <c r="C438" t="s">
        <v>3125</v>
      </c>
      <c r="D438" t="s">
        <v>547</v>
      </c>
      <c r="E438">
        <v>2723.5916321999998</v>
      </c>
      <c r="F438">
        <v>374.7</v>
      </c>
      <c r="G438">
        <v>-12.797564420232799</v>
      </c>
      <c r="H438">
        <f>(Table2[[#This Row],[1Y Return vs Nifty]]-AVERAGE(Table2[1Y Return vs Nifty]))/_xlfn.STDEV.P(Table2[1Y Return vs Nifty])</f>
        <v>-0.51971578676631314</v>
      </c>
      <c r="I438">
        <v>-7.1490181114262796</v>
      </c>
      <c r="J438">
        <f>(Table2[[#This Row],[1M Return vs Nifty]]-AVERAGE(Table2[1M Return vs Nifty]))/_xlfn.STDEV.P(Table2[1M Return vs Nifty])</f>
        <v>-0.25463208750565336</v>
      </c>
      <c r="K438">
        <v>5.5575639080804597</v>
      </c>
      <c r="L438">
        <f>(Table2[[#This Row],[6M Return vs Nifty]]-AVERAGE(Table2[6M Return vs Nifty]))/_xlfn.STDEV.P(Table2[6M Return vs Nifty])</f>
        <v>0.15238379083213702</v>
      </c>
      <c r="M438">
        <v>-0.90130646323929797</v>
      </c>
      <c r="N438">
        <f>(Table2[[#This Row],[1W Return vs Nifty]]-AVERAGE(Table2[1W Return vs Nifty]))/_xlfn.STDEV.P(Table2[1W Return vs Nifty])</f>
        <v>0.43054765331533618</v>
      </c>
      <c r="O438">
        <v>388.4</v>
      </c>
      <c r="P438">
        <v>407.49103280987401</v>
      </c>
      <c r="Q438">
        <v>393.17296209245001</v>
      </c>
      <c r="R438">
        <v>42.257852949343501</v>
      </c>
      <c r="S438" s="1">
        <f>(Table2[[#This Row],[Close Price]]-Table2[[#This Row],[20D EMA]])/Table2[[#This Row],[20D EMA]]</f>
        <v>-3.5272914521112225E-2</v>
      </c>
      <c r="T438" s="1">
        <f>(Table2[[#This Row],[Close Price]]-Table2[[#This Row],[50D EMA]])/Table2[[#This Row],[50D EMA]]</f>
        <v>-8.0470562956347483E-2</v>
      </c>
      <c r="U438" s="1">
        <f>(Table2[[#This Row],[Close Price]]-Table2[[#This Row],[200D EMA]])/Table2[[#This Row],[200D EMA]]</f>
        <v>-4.6984314471009626E-2</v>
      </c>
      <c r="V438">
        <v>0.363249749691609</v>
      </c>
      <c r="W438">
        <v>370.25</v>
      </c>
      <c r="X438">
        <v>378.85</v>
      </c>
      <c r="Y438">
        <v>358</v>
      </c>
      <c r="Z438">
        <v>393.4</v>
      </c>
      <c r="AA438">
        <v>358</v>
      </c>
      <c r="AB438">
        <v>408.9</v>
      </c>
      <c r="AC438" s="1">
        <f>(Table2[[#This Row],[Close Price]]/Table2[[#This Row],[Day Low]])-1</f>
        <v>1.2018906144496855E-2</v>
      </c>
      <c r="AD438" s="1">
        <f>(Table2[[#This Row],[Day High]]/Table2[[#This Row],[Close Price]])-1</f>
        <v>1.1075527088337367E-2</v>
      </c>
      <c r="AE438" s="1">
        <f>(Table2[[#This Row],[Close Price]]/Table2[[#This Row],[Current Week Low]])-1</f>
        <v>4.6648044692737312E-2</v>
      </c>
      <c r="AF438" s="1">
        <f>(Table2[[#This Row],[Current Week High]]/Table2[[#This Row],[Close Price]])-1</f>
        <v>4.9906591940218847E-2</v>
      </c>
      <c r="AG438" s="1">
        <f>(Table2[[#This Row],[Close Price]]/Table2[[#This Row],[Current Month Low]])-1</f>
        <v>4.6648044692737312E-2</v>
      </c>
      <c r="AH438" s="1">
        <f>(Table2[[#This Row],[Current Month High]]/Table2[[#This Row],[Close Price]])-1</f>
        <v>9.1273018414731677E-2</v>
      </c>
      <c r="AI438">
        <v>34.774486255671199</v>
      </c>
      <c r="AJ438">
        <v>26.9954245043212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-7.0000000000000007E-2</v>
      </c>
      <c r="AM438" t="s">
        <v>3169</v>
      </c>
      <c r="AN438">
        <v>-4.07</v>
      </c>
      <c r="AO438" t="s">
        <v>3169</v>
      </c>
      <c r="AP438">
        <v>9.2698443881299999E-4</v>
      </c>
      <c r="AQ438">
        <f>(Table2[[#This Row],[Sharpe Ratio]]-AVERAGE(Table2[Sharpe Ratio]))/_xlfn.STDEV.P(Table2[Sharpe Ratio])</f>
        <v>-0.66656470176808302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494</v>
      </c>
      <c r="AT438">
        <f>_xlfn.RANK.AVG(Table2[[#This Row],[6M Return vs Nifty Z-Score]],Table2[6M Return vs Nifty Z-Score])</f>
        <v>257</v>
      </c>
      <c r="AU438">
        <f>_xlfn.RANK.AVG(Table2[[#This Row],[Sharpe Ratio Z-Score]],Table2[Sharpe Ratio Z-Score])</f>
        <v>515</v>
      </c>
      <c r="AV438">
        <f>(Table2[[#This Row],[Rank 1Y]]+Table2[[#This Row],[Rank 6M]]+Table2[[#This Row],[Rank Sharpe]])/3</f>
        <v>422</v>
      </c>
    </row>
    <row r="439" spans="1:48" hidden="1" x14ac:dyDescent="0.3">
      <c r="A439" t="s">
        <v>648</v>
      </c>
      <c r="B439" t="s">
        <v>649</v>
      </c>
      <c r="C439" t="s">
        <v>3128</v>
      </c>
      <c r="D439" t="s">
        <v>211</v>
      </c>
      <c r="E439">
        <v>27399.149277600001</v>
      </c>
      <c r="F439">
        <v>14445.25</v>
      </c>
      <c r="G439">
        <v>-29.4620233847055</v>
      </c>
      <c r="H439">
        <f>(Table2[[#This Row],[1Y Return vs Nifty]]-AVERAGE(Table2[1Y Return vs Nifty]))/_xlfn.STDEV.P(Table2[1Y Return vs Nifty])</f>
        <v>-0.85302464609642303</v>
      </c>
      <c r="I439">
        <v>7.8872712508265304</v>
      </c>
      <c r="J439">
        <f>(Table2[[#This Row],[1M Return vs Nifty]]-AVERAGE(Table2[1M Return vs Nifty]))/_xlfn.STDEV.P(Table2[1M Return vs Nifty])</f>
        <v>1.2312562322355567</v>
      </c>
      <c r="K439">
        <v>2.8024308094845698</v>
      </c>
      <c r="L439">
        <f>(Table2[[#This Row],[6M Return vs Nifty]]-AVERAGE(Table2[6M Return vs Nifty]))/_xlfn.STDEV.P(Table2[6M Return vs Nifty])</f>
        <v>6.0384111117331253E-2</v>
      </c>
      <c r="M439">
        <v>-0.42986228539958998</v>
      </c>
      <c r="N439">
        <f>(Table2[[#This Row],[1W Return vs Nifty]]-AVERAGE(Table2[1W Return vs Nifty]))/_xlfn.STDEV.P(Table2[1W Return vs Nifty])</f>
        <v>0.544693583980704</v>
      </c>
      <c r="O439">
        <v>14681.71</v>
      </c>
      <c r="P439">
        <v>14969.3305005481</v>
      </c>
      <c r="Q439">
        <v>15095.071768515299</v>
      </c>
      <c r="R439">
        <v>40.853830645896799</v>
      </c>
      <c r="S439" s="1">
        <f>(Table2[[#This Row],[Close Price]]-Table2[[#This Row],[20D EMA]])/Table2[[#This Row],[20D EMA]]</f>
        <v>-1.6105753348894587E-2</v>
      </c>
      <c r="T439" s="1">
        <f>(Table2[[#This Row],[Close Price]]-Table2[[#This Row],[50D EMA]])/Table2[[#This Row],[50D EMA]]</f>
        <v>-3.5010283227356803E-2</v>
      </c>
      <c r="U439" s="1">
        <f>(Table2[[#This Row],[Close Price]]-Table2[[#This Row],[200D EMA]])/Table2[[#This Row],[200D EMA]]</f>
        <v>-4.3048604106054794E-2</v>
      </c>
      <c r="V439">
        <v>0.76196287325285295</v>
      </c>
      <c r="W439">
        <v>14380.1</v>
      </c>
      <c r="X439">
        <v>15059.95</v>
      </c>
      <c r="Y439">
        <v>14380.1</v>
      </c>
      <c r="Z439">
        <v>15118.65</v>
      </c>
      <c r="AA439">
        <v>14255</v>
      </c>
      <c r="AB439">
        <v>15290</v>
      </c>
      <c r="AC439" s="1">
        <f>(Table2[[#This Row],[Close Price]]/Table2[[#This Row],[Day Low]])-1</f>
        <v>4.5305665468251544E-3</v>
      </c>
      <c r="AD439" s="1">
        <f>(Table2[[#This Row],[Day High]]/Table2[[#This Row],[Close Price]])-1</f>
        <v>4.2553780654540407E-2</v>
      </c>
      <c r="AE439" s="1">
        <f>(Table2[[#This Row],[Close Price]]/Table2[[#This Row],[Current Week Low]])-1</f>
        <v>4.5305665468251544E-3</v>
      </c>
      <c r="AF439" s="1">
        <f>(Table2[[#This Row],[Current Week High]]/Table2[[#This Row],[Close Price]])-1</f>
        <v>4.6617400183451174E-2</v>
      </c>
      <c r="AG439" s="1">
        <f>(Table2[[#This Row],[Close Price]]/Table2[[#This Row],[Current Month Low]])-1</f>
        <v>1.3346194317783278E-2</v>
      </c>
      <c r="AH439" s="1">
        <f>(Table2[[#This Row],[Current Month High]]/Table2[[#This Row],[Close Price]])-1</f>
        <v>5.8479430954812228E-2</v>
      </c>
      <c r="AI439">
        <v>26.339108011283901</v>
      </c>
      <c r="AJ439">
        <v>11.3314065510597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0.03</v>
      </c>
      <c r="AM439" t="s">
        <v>3170</v>
      </c>
      <c r="AN439">
        <v>-1.2</v>
      </c>
      <c r="AO439" t="s">
        <v>3169</v>
      </c>
      <c r="AP439">
        <v>5.4476968228048997E-2</v>
      </c>
      <c r="AQ439">
        <f>(Table2[[#This Row],[Sharpe Ratio]]-AVERAGE(Table2[Sharpe Ratio]))/_xlfn.STDEV.P(Table2[Sharpe Ratio])</f>
        <v>-4.1232167903706832E-2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621</v>
      </c>
      <c r="AT439">
        <f>_xlfn.RANK.AVG(Table2[[#This Row],[6M Return vs Nifty Z-Score]],Table2[6M Return vs Nifty Z-Score])</f>
        <v>286</v>
      </c>
      <c r="AU439">
        <f>_xlfn.RANK.AVG(Table2[[#This Row],[Sharpe Ratio Z-Score]],Table2[Sharpe Ratio Z-Score])</f>
        <v>362</v>
      </c>
      <c r="AV439">
        <f>(Table2[[#This Row],[Rank 1Y]]+Table2[[#This Row],[Rank 6M]]+Table2[[#This Row],[Rank Sharpe]])/3</f>
        <v>423</v>
      </c>
    </row>
    <row r="440" spans="1:48" hidden="1" x14ac:dyDescent="0.3">
      <c r="A440" t="s">
        <v>960</v>
      </c>
      <c r="B440" t="s">
        <v>961</v>
      </c>
      <c r="C440" t="s">
        <v>3125</v>
      </c>
      <c r="D440" t="s">
        <v>40</v>
      </c>
      <c r="E440">
        <v>14842.5733904799</v>
      </c>
      <c r="F440">
        <v>405.35</v>
      </c>
      <c r="G440">
        <v>-28.849063380949602</v>
      </c>
      <c r="H440">
        <f>(Table2[[#This Row],[1Y Return vs Nifty]]-AVERAGE(Table2[1Y Return vs Nifty]))/_xlfn.STDEV.P(Table2[1Y Return vs Nifty])</f>
        <v>-0.84076472214075082</v>
      </c>
      <c r="I440">
        <v>-18.975481113052499</v>
      </c>
      <c r="J440">
        <f>(Table2[[#This Row],[1M Return vs Nifty]]-AVERAGE(Table2[1M Return vs Nifty]))/_xlfn.STDEV.P(Table2[1M Return vs Nifty])</f>
        <v>-1.4233248955918583</v>
      </c>
      <c r="K440">
        <v>-11.560021287587899</v>
      </c>
      <c r="L440">
        <f>(Table2[[#This Row],[6M Return vs Nifty]]-AVERAGE(Table2[6M Return vs Nifty]))/_xlfn.STDEV.P(Table2[6M Return vs Nifty])</f>
        <v>-0.41920832437092442</v>
      </c>
      <c r="M440">
        <v>-6.8061596760261303</v>
      </c>
      <c r="N440">
        <f>(Table2[[#This Row],[1W Return vs Nifty]]-AVERAGE(Table2[1W Return vs Nifty]))/_xlfn.STDEV.P(Table2[1W Return vs Nifty])</f>
        <v>-0.99913373230378344</v>
      </c>
      <c r="O440">
        <v>460.45</v>
      </c>
      <c r="P440">
        <v>496.32469930875101</v>
      </c>
      <c r="Q440">
        <v>477.54155093928102</v>
      </c>
      <c r="R440">
        <v>13.779649235277301</v>
      </c>
      <c r="S440" s="1">
        <f>(Table2[[#This Row],[Close Price]]-Table2[[#This Row],[20D EMA]])/Table2[[#This Row],[20D EMA]]</f>
        <v>-0.11966554457595822</v>
      </c>
      <c r="T440" s="1">
        <f>(Table2[[#This Row],[Close Price]]-Table2[[#This Row],[50D EMA]])/Table2[[#This Row],[50D EMA]]</f>
        <v>-0.18329673988712364</v>
      </c>
      <c r="U440" s="1">
        <f>(Table2[[#This Row],[Close Price]]-Table2[[#This Row],[200D EMA]])/Table2[[#This Row],[200D EMA]]</f>
        <v>-0.15117333936133254</v>
      </c>
      <c r="V440">
        <v>1.2651619075965701</v>
      </c>
      <c r="W440">
        <v>396.1</v>
      </c>
      <c r="X440">
        <v>411.3</v>
      </c>
      <c r="Y440">
        <v>394.7</v>
      </c>
      <c r="Z440">
        <v>427.7</v>
      </c>
      <c r="AA440">
        <v>394.7</v>
      </c>
      <c r="AB440">
        <v>535</v>
      </c>
      <c r="AC440" s="1">
        <f>(Table2[[#This Row],[Close Price]]/Table2[[#This Row],[Day Low]])-1</f>
        <v>2.3352688714970871E-2</v>
      </c>
      <c r="AD440" s="1">
        <f>(Table2[[#This Row],[Day High]]/Table2[[#This Row],[Close Price]])-1</f>
        <v>1.467867275194279E-2</v>
      </c>
      <c r="AE440" s="1">
        <f>(Table2[[#This Row],[Close Price]]/Table2[[#This Row],[Current Week Low]])-1</f>
        <v>2.698251836838117E-2</v>
      </c>
      <c r="AF440" s="1">
        <f>(Table2[[#This Row],[Current Week High]]/Table2[[#This Row],[Close Price]])-1</f>
        <v>5.5137535463179788E-2</v>
      </c>
      <c r="AG440" s="1">
        <f>(Table2[[#This Row],[Close Price]]/Table2[[#This Row],[Current Month Low]])-1</f>
        <v>2.698251836838117E-2</v>
      </c>
      <c r="AH440" s="1">
        <f>(Table2[[#This Row],[Current Month High]]/Table2[[#This Row],[Close Price]])-1</f>
        <v>0.31984704576292078</v>
      </c>
      <c r="AI440">
        <v>46.996422844455303</v>
      </c>
      <c r="AJ440">
        <v>10.509814612868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-0.18</v>
      </c>
      <c r="AM440" t="s">
        <v>3169</v>
      </c>
      <c r="AN440">
        <v>-20.5</v>
      </c>
      <c r="AO440" t="s">
        <v>3169</v>
      </c>
      <c r="AP440">
        <v>0.11381810332063599</v>
      </c>
      <c r="AQ440">
        <f>(Table2[[#This Row],[Sharpe Ratio]]-AVERAGE(Table2[Sharpe Ratio]))/_xlfn.STDEV.P(Table2[Sharpe Ratio])</f>
        <v>0.65172681628359919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617</v>
      </c>
      <c r="AT440">
        <f>_xlfn.RANK.AVG(Table2[[#This Row],[6M Return vs Nifty Z-Score]],Table2[6M Return vs Nifty Z-Score])</f>
        <v>466</v>
      </c>
      <c r="AU440">
        <f>_xlfn.RANK.AVG(Table2[[#This Row],[Sharpe Ratio Z-Score]],Table2[Sharpe Ratio Z-Score])</f>
        <v>187</v>
      </c>
      <c r="AV440">
        <f>(Table2[[#This Row],[Rank 1Y]]+Table2[[#This Row],[Rank 6M]]+Table2[[#This Row],[Rank Sharpe]])/3</f>
        <v>423.33333333333331</v>
      </c>
    </row>
    <row r="441" spans="1:48" hidden="1" x14ac:dyDescent="0.3">
      <c r="A441" t="s">
        <v>1203</v>
      </c>
      <c r="B441" t="s">
        <v>1204</v>
      </c>
      <c r="C441" t="s">
        <v>3135</v>
      </c>
      <c r="D441" t="s">
        <v>494</v>
      </c>
      <c r="E441">
        <v>9622.9464305599995</v>
      </c>
      <c r="F441">
        <v>300.39999999999998</v>
      </c>
      <c r="G441">
        <v>-12.602250721691</v>
      </c>
      <c r="H441">
        <f>(Table2[[#This Row],[1Y Return vs Nifty]]-AVERAGE(Table2[1Y Return vs Nifty]))/_xlfn.STDEV.P(Table2[1Y Return vs Nifty])</f>
        <v>-0.51580928213803212</v>
      </c>
      <c r="I441">
        <v>-9.4367293793335403</v>
      </c>
      <c r="J441">
        <f>(Table2[[#This Row],[1M Return vs Nifty]]-AVERAGE(Table2[1M Return vs Nifty]))/_xlfn.STDEV.P(Table2[1M Return vs Nifty])</f>
        <v>-0.48070405047660641</v>
      </c>
      <c r="K441">
        <v>-0.135275088007306</v>
      </c>
      <c r="L441">
        <f>(Table2[[#This Row],[6M Return vs Nifty]]-AVERAGE(Table2[6M Return vs Nifty]))/_xlfn.STDEV.P(Table2[6M Return vs Nifty])</f>
        <v>-3.7712057740458722E-2</v>
      </c>
      <c r="M441">
        <v>-2.2845700297214502</v>
      </c>
      <c r="N441">
        <f>(Table2[[#This Row],[1W Return vs Nifty]]-AVERAGE(Table2[1W Return vs Nifty]))/_xlfn.STDEV.P(Table2[1W Return vs Nifty])</f>
        <v>9.563227080893591E-2</v>
      </c>
      <c r="O441">
        <v>317.12</v>
      </c>
      <c r="P441">
        <v>326.99800922644999</v>
      </c>
      <c r="Q441">
        <v>313.92455134387802</v>
      </c>
      <c r="R441">
        <v>24.291146707077701</v>
      </c>
      <c r="S441" s="1">
        <f>(Table2[[#This Row],[Close Price]]-Table2[[#This Row],[20D EMA]])/Table2[[#This Row],[20D EMA]]</f>
        <v>-5.2724520686175669E-2</v>
      </c>
      <c r="T441" s="1">
        <f>(Table2[[#This Row],[Close Price]]-Table2[[#This Row],[50D EMA]])/Table2[[#This Row],[50D EMA]]</f>
        <v>-8.1339972953873796E-2</v>
      </c>
      <c r="U441" s="1">
        <f>(Table2[[#This Row],[Close Price]]-Table2[[#This Row],[200D EMA]])/Table2[[#This Row],[200D EMA]]</f>
        <v>-4.308217145164614E-2</v>
      </c>
      <c r="V441">
        <v>0.23716182596060001</v>
      </c>
      <c r="W441">
        <v>298.10000000000002</v>
      </c>
      <c r="X441">
        <v>302.39999999999998</v>
      </c>
      <c r="Y441">
        <v>297.05</v>
      </c>
      <c r="Z441">
        <v>311.14999999999998</v>
      </c>
      <c r="AA441">
        <v>297.05</v>
      </c>
      <c r="AB441">
        <v>334.35</v>
      </c>
      <c r="AC441" s="1">
        <f>(Table2[[#This Row],[Close Price]]/Table2[[#This Row],[Day Low]])-1</f>
        <v>7.7155317007713276E-3</v>
      </c>
      <c r="AD441" s="1">
        <f>(Table2[[#This Row],[Day High]]/Table2[[#This Row],[Close Price]])-1</f>
        <v>6.6577896138482195E-3</v>
      </c>
      <c r="AE441" s="1">
        <f>(Table2[[#This Row],[Close Price]]/Table2[[#This Row],[Current Week Low]])-1</f>
        <v>1.1277562699882004E-2</v>
      </c>
      <c r="AF441" s="1">
        <f>(Table2[[#This Row],[Current Week High]]/Table2[[#This Row],[Close Price]])-1</f>
        <v>3.5785619174434125E-2</v>
      </c>
      <c r="AG441" s="1">
        <f>(Table2[[#This Row],[Close Price]]/Table2[[#This Row],[Current Month Low]])-1</f>
        <v>1.1277562699882004E-2</v>
      </c>
      <c r="AH441" s="1">
        <f>(Table2[[#This Row],[Current Month High]]/Table2[[#This Row],[Close Price]])-1</f>
        <v>0.11301597869507329</v>
      </c>
      <c r="AI441">
        <v>33.488681757656401</v>
      </c>
      <c r="AJ441">
        <v>15.845898731248299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0.01</v>
      </c>
      <c r="AM441" t="s">
        <v>3170</v>
      </c>
      <c r="AN441">
        <v>-3.99</v>
      </c>
      <c r="AO441" t="s">
        <v>3169</v>
      </c>
      <c r="AP441">
        <v>1.9975180489475001E-2</v>
      </c>
      <c r="AQ441">
        <f>(Table2[[#This Row],[Sharpe Ratio]]-AVERAGE(Table2[Sharpe Ratio]))/_xlfn.STDEV.P(Table2[Sharpe Ratio])</f>
        <v>-0.44412846819633406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492</v>
      </c>
      <c r="AT441">
        <f>_xlfn.RANK.AVG(Table2[[#This Row],[6M Return vs Nifty Z-Score]],Table2[6M Return vs Nifty Z-Score])</f>
        <v>316</v>
      </c>
      <c r="AU441">
        <f>_xlfn.RANK.AVG(Table2[[#This Row],[Sharpe Ratio Z-Score]],Table2[Sharpe Ratio Z-Score])</f>
        <v>462</v>
      </c>
      <c r="AV441">
        <f>(Table2[[#This Row],[Rank 1Y]]+Table2[[#This Row],[Rank 6M]]+Table2[[#This Row],[Rank Sharpe]])/3</f>
        <v>423.33333333333331</v>
      </c>
    </row>
    <row r="442" spans="1:48" hidden="1" x14ac:dyDescent="0.3">
      <c r="A442" t="s">
        <v>422</v>
      </c>
      <c r="B442" t="s">
        <v>423</v>
      </c>
      <c r="C442" t="s">
        <v>3128</v>
      </c>
      <c r="D442" t="s">
        <v>417</v>
      </c>
      <c r="E442">
        <v>52843.369437100002</v>
      </c>
      <c r="F442">
        <v>124597</v>
      </c>
      <c r="G442">
        <v>-9.5991654511437794</v>
      </c>
      <c r="H442">
        <f>(Table2[[#This Row],[1Y Return vs Nifty]]-AVERAGE(Table2[1Y Return vs Nifty]))/_xlfn.STDEV.P(Table2[1Y Return vs Nifty])</f>
        <v>-0.45574403020689497</v>
      </c>
      <c r="I442">
        <v>-1.91029405678132</v>
      </c>
      <c r="J442">
        <f>(Table2[[#This Row],[1M Return vs Nifty]]-AVERAGE(Table2[1M Return vs Nifty]))/_xlfn.STDEV.P(Table2[1M Return vs Nifty])</f>
        <v>0.2630593917954604</v>
      </c>
      <c r="K442">
        <v>-9.5667584087769804</v>
      </c>
      <c r="L442">
        <f>(Table2[[#This Row],[6M Return vs Nifty]]-AVERAGE(Table2[6M Return vs Nifty]))/_xlfn.STDEV.P(Table2[6M Return vs Nifty])</f>
        <v>-0.35264909115947896</v>
      </c>
      <c r="M442">
        <v>0.69427052460942196</v>
      </c>
      <c r="N442">
        <f>(Table2[[#This Row],[1W Return vs Nifty]]-AVERAGE(Table2[1W Return vs Nifty]))/_xlfn.STDEV.P(Table2[1W Return vs Nifty])</f>
        <v>0.81686830120370735</v>
      </c>
      <c r="O442">
        <v>123313</v>
      </c>
      <c r="P442">
        <v>127142.609742456</v>
      </c>
      <c r="Q442">
        <v>128569.60132539101</v>
      </c>
      <c r="R442">
        <v>63.1310466387934</v>
      </c>
      <c r="S442" s="1">
        <f>(Table2[[#This Row],[Close Price]]-Table2[[#This Row],[20D EMA]])/Table2[[#This Row],[20D EMA]]</f>
        <v>1.0412527470745177E-2</v>
      </c>
      <c r="T442" s="1">
        <f>(Table2[[#This Row],[Close Price]]-Table2[[#This Row],[50D EMA]])/Table2[[#This Row],[50D EMA]]</f>
        <v>-2.0021688618886029E-2</v>
      </c>
      <c r="U442" s="1">
        <f>(Table2[[#This Row],[Close Price]]-Table2[[#This Row],[200D EMA]])/Table2[[#This Row],[200D EMA]]</f>
        <v>-3.0898449434691239E-2</v>
      </c>
      <c r="V442">
        <v>1.4810743930805299</v>
      </c>
      <c r="W442">
        <v>122538.1</v>
      </c>
      <c r="X442">
        <v>124742.8</v>
      </c>
      <c r="Y442">
        <v>119024.15</v>
      </c>
      <c r="Z442">
        <v>124742.8</v>
      </c>
      <c r="AA442">
        <v>117401.05</v>
      </c>
      <c r="AB442">
        <v>125154.05</v>
      </c>
      <c r="AC442" s="1">
        <f>(Table2[[#This Row],[Close Price]]/Table2[[#This Row],[Day Low]])-1</f>
        <v>1.680212113620172E-2</v>
      </c>
      <c r="AD442" s="1">
        <f>(Table2[[#This Row],[Day High]]/Table2[[#This Row],[Close Price]])-1</f>
        <v>1.1701726365802578E-3</v>
      </c>
      <c r="AE442" s="1">
        <f>(Table2[[#This Row],[Close Price]]/Table2[[#This Row],[Current Week Low]])-1</f>
        <v>4.6821170325517913E-2</v>
      </c>
      <c r="AF442" s="1">
        <f>(Table2[[#This Row],[Current Week High]]/Table2[[#This Row],[Close Price]])-1</f>
        <v>1.1701726365802578E-3</v>
      </c>
      <c r="AG442" s="1">
        <f>(Table2[[#This Row],[Close Price]]/Table2[[#This Row],[Current Month Low]])-1</f>
        <v>6.1293744817444207E-2</v>
      </c>
      <c r="AH442" s="1">
        <f>(Table2[[#This Row],[Current Month High]]/Table2[[#This Row],[Close Price]])-1</f>
        <v>4.4708139040265937E-3</v>
      </c>
      <c r="AI442">
        <v>21.547870333956599</v>
      </c>
      <c r="AJ442">
        <v>12.637642037814</v>
      </c>
      <c r="AK442" t="str">
        <f>IF(AND(Table2[[#This Row],[20D EMA]]&gt;Table2[[#This Row],[50D EMA]],Table2[[#This Row],[50D EMA]]&gt;Table2[[#This Row],[200D EMA]]),"Uptrend","Downtrend/NoTrend")</f>
        <v>Downtrend/NoTrend</v>
      </c>
      <c r="AL442">
        <v>0.02</v>
      </c>
      <c r="AM442" t="s">
        <v>3170</v>
      </c>
      <c r="AN442">
        <v>3.08</v>
      </c>
      <c r="AO442" t="s">
        <v>3170</v>
      </c>
      <c r="AP442">
        <v>5.5004596230683003E-2</v>
      </c>
      <c r="AQ442">
        <f>(Table2[[#This Row],[Sharpe Ratio]]-AVERAGE(Table2[Sharpe Ratio]))/_xlfn.STDEV.P(Table2[Sharpe Ratio])</f>
        <v>-3.5070766303222235E-2</v>
      </c>
      <c r="AR4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2">
        <f>_xlfn.RANK.AVG(Table2[[#This Row],[1Y Return vs Nifty Z-Score]],Table2[1Y Return vs Nifty Z-Score])</f>
        <v>471</v>
      </c>
      <c r="AT442">
        <f>_xlfn.RANK.AVG(Table2[[#This Row],[6M Return vs Nifty Z-Score]],Table2[6M Return vs Nifty Z-Score])</f>
        <v>441</v>
      </c>
      <c r="AU442">
        <f>_xlfn.RANK.AVG(Table2[[#This Row],[Sharpe Ratio Z-Score]],Table2[Sharpe Ratio Z-Score])</f>
        <v>359</v>
      </c>
      <c r="AV442">
        <f>(Table2[[#This Row],[Rank 1Y]]+Table2[[#This Row],[Rank 6M]]+Table2[[#This Row],[Rank Sharpe]])/3</f>
        <v>423.66666666666669</v>
      </c>
    </row>
    <row r="443" spans="1:48" hidden="1" x14ac:dyDescent="0.3">
      <c r="A443" t="s">
        <v>599</v>
      </c>
      <c r="B443" t="s">
        <v>600</v>
      </c>
      <c r="C443" t="s">
        <v>3131</v>
      </c>
      <c r="D443" t="s">
        <v>601</v>
      </c>
      <c r="E443">
        <v>31169.671595749998</v>
      </c>
      <c r="F443">
        <v>1145.75</v>
      </c>
      <c r="G443">
        <v>-38.779259126784503</v>
      </c>
      <c r="H443">
        <f>(Table2[[#This Row],[1Y Return vs Nifty]]-AVERAGE(Table2[1Y Return vs Nifty]))/_xlfn.STDEV.P(Table2[1Y Return vs Nifty])</f>
        <v>-1.0393803642102124</v>
      </c>
      <c r="I443">
        <v>-6.1530858339388503</v>
      </c>
      <c r="J443">
        <f>(Table2[[#This Row],[1M Return vs Nifty]]-AVERAGE(Table2[1M Return vs Nifty]))/_xlfn.STDEV.P(Table2[1M Return vs Nifty])</f>
        <v>-0.15621391379806016</v>
      </c>
      <c r="K443">
        <v>-5.58029866200126</v>
      </c>
      <c r="L443">
        <f>(Table2[[#This Row],[6M Return vs Nifty]]-AVERAGE(Table2[6M Return vs Nifty]))/_xlfn.STDEV.P(Table2[6M Return vs Nifty])</f>
        <v>-0.21953282897735726</v>
      </c>
      <c r="M443">
        <v>-2.2604077017875199</v>
      </c>
      <c r="N443">
        <f>(Table2[[#This Row],[1W Return vs Nifty]]-AVERAGE(Table2[1W Return vs Nifty]))/_xlfn.STDEV.P(Table2[1W Return vs Nifty])</f>
        <v>0.10148244679731776</v>
      </c>
      <c r="O443">
        <v>1162.8</v>
      </c>
      <c r="P443">
        <v>1199.68158814547</v>
      </c>
      <c r="Q443">
        <v>1198.75355020596</v>
      </c>
      <c r="R443">
        <v>46.364497632759502</v>
      </c>
      <c r="S443" s="1">
        <f>(Table2[[#This Row],[Close Price]]-Table2[[#This Row],[20D EMA]])/Table2[[#This Row],[20D EMA]]</f>
        <v>-1.4662882696938386E-2</v>
      </c>
      <c r="T443" s="1">
        <f>(Table2[[#This Row],[Close Price]]-Table2[[#This Row],[50D EMA]])/Table2[[#This Row],[50D EMA]]</f>
        <v>-4.4954918603727349E-2</v>
      </c>
      <c r="U443" s="1">
        <f>(Table2[[#This Row],[Close Price]]-Table2[[#This Row],[200D EMA]])/Table2[[#This Row],[200D EMA]]</f>
        <v>-4.4215552226605163E-2</v>
      </c>
      <c r="V443">
        <v>0.68919508994858802</v>
      </c>
      <c r="W443">
        <v>1120</v>
      </c>
      <c r="X443">
        <v>1152</v>
      </c>
      <c r="Y443">
        <v>1097.3</v>
      </c>
      <c r="Z443">
        <v>1152</v>
      </c>
      <c r="AA443">
        <v>1097.3</v>
      </c>
      <c r="AB443">
        <v>1229</v>
      </c>
      <c r="AC443" s="1">
        <f>(Table2[[#This Row],[Close Price]]/Table2[[#This Row],[Day Low]])-1</f>
        <v>2.2991071428571486E-2</v>
      </c>
      <c r="AD443" s="1">
        <f>(Table2[[#This Row],[Day High]]/Table2[[#This Row],[Close Price]])-1</f>
        <v>5.454942177612887E-3</v>
      </c>
      <c r="AE443" s="1">
        <f>(Table2[[#This Row],[Close Price]]/Table2[[#This Row],[Current Week Low]])-1</f>
        <v>4.4153832133418502E-2</v>
      </c>
      <c r="AF443" s="1">
        <f>(Table2[[#This Row],[Current Week High]]/Table2[[#This Row],[Close Price]])-1</f>
        <v>5.454942177612887E-3</v>
      </c>
      <c r="AG443" s="1">
        <f>(Table2[[#This Row],[Close Price]]/Table2[[#This Row],[Current Month Low]])-1</f>
        <v>4.4153832133418502E-2</v>
      </c>
      <c r="AH443" s="1">
        <f>(Table2[[#This Row],[Current Month High]]/Table2[[#This Row],[Close Price]])-1</f>
        <v>7.2659829805804099E-2</v>
      </c>
      <c r="AI443">
        <v>25.786602662011699</v>
      </c>
      <c r="AJ443">
        <v>15.726478460683801</v>
      </c>
      <c r="AK443" t="str">
        <f>IF(AND(Table2[[#This Row],[20D EMA]]&gt;Table2[[#This Row],[50D EMA]],Table2[[#This Row],[50D EMA]]&gt;Table2[[#This Row],[200D EMA]]),"Uptrend","Downtrend/NoTrend")</f>
        <v>Downtrend/NoTrend</v>
      </c>
      <c r="AL443">
        <v>-0.02</v>
      </c>
      <c r="AM443" t="s">
        <v>3169</v>
      </c>
      <c r="AN443">
        <v>-5.25</v>
      </c>
      <c r="AO443" t="s">
        <v>3169</v>
      </c>
      <c r="AP443">
        <v>0.10303933097026501</v>
      </c>
      <c r="AQ443">
        <f>(Table2[[#This Row],[Sharpe Ratio]]-AVERAGE(Table2[Sharpe Ratio]))/_xlfn.STDEV.P(Table2[Sharpe Ratio])</f>
        <v>0.52585717919213792</v>
      </c>
      <c r="AR4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3">
        <f>_xlfn.RANK.AVG(Table2[[#This Row],[1Y Return vs Nifty Z-Score]],Table2[1Y Return vs Nifty Z-Score])</f>
        <v>666</v>
      </c>
      <c r="AT443">
        <f>_xlfn.RANK.AVG(Table2[[#This Row],[6M Return vs Nifty Z-Score]],Table2[6M Return vs Nifty Z-Score])</f>
        <v>385</v>
      </c>
      <c r="AU443">
        <f>_xlfn.RANK.AVG(Table2[[#This Row],[Sharpe Ratio Z-Score]],Table2[Sharpe Ratio Z-Score])</f>
        <v>220</v>
      </c>
      <c r="AV443">
        <f>(Table2[[#This Row],[Rank 1Y]]+Table2[[#This Row],[Rank 6M]]+Table2[[#This Row],[Rank Sharpe]])/3</f>
        <v>423.66666666666669</v>
      </c>
    </row>
    <row r="444" spans="1:48" hidden="1" x14ac:dyDescent="0.3">
      <c r="A444" t="s">
        <v>140</v>
      </c>
      <c r="B444" t="s">
        <v>141</v>
      </c>
      <c r="C444" t="s">
        <v>3122</v>
      </c>
      <c r="D444" t="s">
        <v>21</v>
      </c>
      <c r="E444">
        <v>181634.45622584</v>
      </c>
      <c r="F444">
        <v>6133.7</v>
      </c>
      <c r="G444">
        <v>-10.226984366665199</v>
      </c>
      <c r="H444">
        <f>(Table2[[#This Row],[1Y Return vs Nifty]]-AVERAGE(Table2[1Y Return vs Nifty]))/_xlfn.STDEV.P(Table2[1Y Return vs Nifty])</f>
        <v>-0.46830114994564154</v>
      </c>
      <c r="I444">
        <v>1.82073072645991</v>
      </c>
      <c r="J444">
        <f>(Table2[[#This Row],[1M Return vs Nifty]]-AVERAGE(Table2[1M Return vs Nifty]))/_xlfn.STDEV.P(Table2[1M Return vs Nifty])</f>
        <v>0.63175980800323361</v>
      </c>
      <c r="K444">
        <v>22.639686714771798</v>
      </c>
      <c r="L444">
        <f>(Table2[[#This Row],[6M Return vs Nifty]]-AVERAGE(Table2[6M Return vs Nifty]))/_xlfn.STDEV.P(Table2[6M Return vs Nifty])</f>
        <v>0.72279174239915833</v>
      </c>
      <c r="M444">
        <v>-1.9352259262001601</v>
      </c>
      <c r="N444">
        <f>(Table2[[#This Row],[1W Return vs Nifty]]-AVERAGE(Table2[1W Return vs Nifty]))/_xlfn.STDEV.P(Table2[1W Return vs Nifty])</f>
        <v>0.18021536610055761</v>
      </c>
      <c r="O444">
        <v>5958.9</v>
      </c>
      <c r="P444">
        <v>5982.4439311365104</v>
      </c>
      <c r="Q444">
        <v>5643.2227576286105</v>
      </c>
      <c r="R444">
        <v>66.513775464687797</v>
      </c>
      <c r="S444" s="1">
        <f>(Table2[[#This Row],[Close Price]]-Table2[[#This Row],[20D EMA]])/Table2[[#This Row],[20D EMA]]</f>
        <v>2.9334273104096427E-2</v>
      </c>
      <c r="T444" s="1">
        <f>(Table2[[#This Row],[Close Price]]-Table2[[#This Row],[50D EMA]])/Table2[[#This Row],[50D EMA]]</f>
        <v>2.5283324107101938E-2</v>
      </c>
      <c r="U444" s="1">
        <f>(Table2[[#This Row],[Close Price]]-Table2[[#This Row],[200D EMA]])/Table2[[#This Row],[200D EMA]]</f>
        <v>8.6914386235835431E-2</v>
      </c>
      <c r="V444">
        <v>0.39609304850206301</v>
      </c>
      <c r="W444">
        <v>5931.05</v>
      </c>
      <c r="X444">
        <v>6148.25</v>
      </c>
      <c r="Y444">
        <v>5711.5</v>
      </c>
      <c r="Z444">
        <v>6148.25</v>
      </c>
      <c r="AA444">
        <v>5572.65</v>
      </c>
      <c r="AB444">
        <v>6148.25</v>
      </c>
      <c r="AC444" s="1">
        <f>(Table2[[#This Row],[Close Price]]/Table2[[#This Row],[Day Low]])-1</f>
        <v>3.416764316604981E-2</v>
      </c>
      <c r="AD444" s="1">
        <f>(Table2[[#This Row],[Day High]]/Table2[[#This Row],[Close Price]])-1</f>
        <v>2.3721407959307328E-3</v>
      </c>
      <c r="AE444" s="1">
        <f>(Table2[[#This Row],[Close Price]]/Table2[[#This Row],[Current Week Low]])-1</f>
        <v>7.3921036505296245E-2</v>
      </c>
      <c r="AF444" s="1">
        <f>(Table2[[#This Row],[Current Week High]]/Table2[[#This Row],[Close Price]])-1</f>
        <v>2.3721407959307328E-3</v>
      </c>
      <c r="AG444" s="1">
        <f>(Table2[[#This Row],[Close Price]]/Table2[[#This Row],[Current Month Low]])-1</f>
        <v>0.10067921007061287</v>
      </c>
      <c r="AH444" s="1">
        <f>(Table2[[#This Row],[Current Month High]]/Table2[[#This Row],[Close Price]])-1</f>
        <v>2.3721407959307328E-3</v>
      </c>
      <c r="AI444">
        <v>7.1938634103396</v>
      </c>
      <c r="AJ444">
        <v>35.8952487509831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-0.01</v>
      </c>
      <c r="AM444" t="s">
        <v>3169</v>
      </c>
      <c r="AN444">
        <v>6.91</v>
      </c>
      <c r="AO444" t="s">
        <v>3170</v>
      </c>
      <c r="AP444">
        <v>-4.7997138710024999E-2</v>
      </c>
      <c r="AQ444">
        <f>(Table2[[#This Row],[Sharpe Ratio]]-AVERAGE(Table2[Sharpe Ratio]))/_xlfn.STDEV.P(Table2[Sharpe Ratio])</f>
        <v>-1.237878523564333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476</v>
      </c>
      <c r="AT444">
        <f>_xlfn.RANK.AVG(Table2[[#This Row],[6M Return vs Nifty Z-Score]],Table2[6M Return vs Nifty Z-Score])</f>
        <v>133</v>
      </c>
      <c r="AU444">
        <f>_xlfn.RANK.AVG(Table2[[#This Row],[Sharpe Ratio Z-Score]],Table2[Sharpe Ratio Z-Score])</f>
        <v>663</v>
      </c>
      <c r="AV444">
        <f>(Table2[[#This Row],[Rank 1Y]]+Table2[[#This Row],[Rank 6M]]+Table2[[#This Row],[Rank Sharpe]])/3</f>
        <v>424</v>
      </c>
    </row>
    <row r="445" spans="1:48" hidden="1" x14ac:dyDescent="0.3">
      <c r="A445" t="s">
        <v>1179</v>
      </c>
      <c r="B445" t="s">
        <v>1180</v>
      </c>
      <c r="C445" t="s">
        <v>3135</v>
      </c>
      <c r="D445" t="s">
        <v>218</v>
      </c>
      <c r="E445">
        <v>9897.5727874999993</v>
      </c>
      <c r="F445">
        <v>125</v>
      </c>
      <c r="G445">
        <v>-14.062470284355699</v>
      </c>
      <c r="H445">
        <f>(Table2[[#This Row],[1Y Return vs Nifty]]-AVERAGE(Table2[1Y Return vs Nifty]))/_xlfn.STDEV.P(Table2[1Y Return vs Nifty])</f>
        <v>-0.54501539785057329</v>
      </c>
      <c r="I445">
        <v>3.4820981008944099</v>
      </c>
      <c r="J445">
        <f>(Table2[[#This Row],[1M Return vs Nifty]]-AVERAGE(Table2[1M Return vs Nifty]))/_xlfn.STDEV.P(Table2[1M Return vs Nifty])</f>
        <v>0.79593637557239383</v>
      </c>
      <c r="K445">
        <v>-22.433470250408199</v>
      </c>
      <c r="L445">
        <f>(Table2[[#This Row],[6M Return vs Nifty]]-AVERAGE(Table2[6M Return vs Nifty]))/_xlfn.STDEV.P(Table2[6M Return vs Nifty])</f>
        <v>-0.78229561858715257</v>
      </c>
      <c r="M445">
        <v>-1.3964931205741999</v>
      </c>
      <c r="N445">
        <f>(Table2[[#This Row],[1W Return vs Nifty]]-AVERAGE(Table2[1W Return vs Nifty]))/_xlfn.STDEV.P(Table2[1W Return vs Nifty])</f>
        <v>0.31065320024652959</v>
      </c>
      <c r="O445">
        <v>120.88</v>
      </c>
      <c r="P445">
        <v>122.84726748482301</v>
      </c>
      <c r="Q445">
        <v>128.22805296034699</v>
      </c>
      <c r="R445">
        <v>66.916934944988995</v>
      </c>
      <c r="S445" s="1">
        <f>(Table2[[#This Row],[Close Price]]-Table2[[#This Row],[20D EMA]])/Table2[[#This Row],[20D EMA]]</f>
        <v>3.4083388484447426E-2</v>
      </c>
      <c r="T445" s="1">
        <f>(Table2[[#This Row],[Close Price]]-Table2[[#This Row],[50D EMA]])/Table2[[#This Row],[50D EMA]]</f>
        <v>1.7523649970016219E-2</v>
      </c>
      <c r="U445" s="1">
        <f>(Table2[[#This Row],[Close Price]]-Table2[[#This Row],[200D EMA]])/Table2[[#This Row],[200D EMA]]</f>
        <v>-2.5174311594243916E-2</v>
      </c>
      <c r="V445">
        <v>1.67609993898085</v>
      </c>
      <c r="W445">
        <v>122.26</v>
      </c>
      <c r="X445">
        <v>127.3</v>
      </c>
      <c r="Y445">
        <v>118.52</v>
      </c>
      <c r="Z445">
        <v>127.3</v>
      </c>
      <c r="AA445">
        <v>115.4</v>
      </c>
      <c r="AB445">
        <v>127.3</v>
      </c>
      <c r="AC445" s="1">
        <f>(Table2[[#This Row],[Close Price]]/Table2[[#This Row],[Day Low]])-1</f>
        <v>2.2411254703091688E-2</v>
      </c>
      <c r="AD445" s="1">
        <f>(Table2[[#This Row],[Day High]]/Table2[[#This Row],[Close Price]])-1</f>
        <v>1.8399999999999972E-2</v>
      </c>
      <c r="AE445" s="1">
        <f>(Table2[[#This Row],[Close Price]]/Table2[[#This Row],[Current Week Low]])-1</f>
        <v>5.4674316571042825E-2</v>
      </c>
      <c r="AF445" s="1">
        <f>(Table2[[#This Row],[Current Week High]]/Table2[[#This Row],[Close Price]])-1</f>
        <v>1.8399999999999972E-2</v>
      </c>
      <c r="AG445" s="1">
        <f>(Table2[[#This Row],[Close Price]]/Table2[[#This Row],[Current Month Low]])-1</f>
        <v>8.3188908145580553E-2</v>
      </c>
      <c r="AH445" s="1">
        <f>(Table2[[#This Row],[Current Month High]]/Table2[[#This Row],[Close Price]])-1</f>
        <v>1.8399999999999972E-2</v>
      </c>
      <c r="AI445">
        <v>26.4</v>
      </c>
      <c r="AJ445">
        <v>11.8067978533094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-0.05</v>
      </c>
      <c r="AM445" t="s">
        <v>3169</v>
      </c>
      <c r="AN445">
        <v>6.76</v>
      </c>
      <c r="AO445" t="s">
        <v>3170</v>
      </c>
      <c r="AP445">
        <v>0.11835973598011799</v>
      </c>
      <c r="AQ445">
        <f>(Table2[[#This Row],[Sharpe Ratio]]-AVERAGE(Table2[Sharpe Ratio]))/_xlfn.STDEV.P(Table2[Sharpe Ratio])</f>
        <v>0.70476195201796243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509</v>
      </c>
      <c r="AT445">
        <f>_xlfn.RANK.AVG(Table2[[#This Row],[6M Return vs Nifty Z-Score]],Table2[6M Return vs Nifty Z-Score])</f>
        <v>598</v>
      </c>
      <c r="AU445">
        <f>_xlfn.RANK.AVG(Table2[[#This Row],[Sharpe Ratio Z-Score]],Table2[Sharpe Ratio Z-Score])</f>
        <v>165</v>
      </c>
      <c r="AV445">
        <f>(Table2[[#This Row],[Rank 1Y]]+Table2[[#This Row],[Rank 6M]]+Table2[[#This Row],[Rank Sharpe]])/3</f>
        <v>424</v>
      </c>
    </row>
    <row r="446" spans="1:48" hidden="1" x14ac:dyDescent="0.3">
      <c r="A446" t="s">
        <v>259</v>
      </c>
      <c r="B446" t="s">
        <v>260</v>
      </c>
      <c r="C446" t="s">
        <v>3123</v>
      </c>
      <c r="D446" t="s">
        <v>34</v>
      </c>
      <c r="E446">
        <v>95098.036059935999</v>
      </c>
      <c r="F446">
        <v>50.31</v>
      </c>
      <c r="G446">
        <v>6.0715357203810898</v>
      </c>
      <c r="H446">
        <f>(Table2[[#This Row],[1Y Return vs Nifty]]-AVERAGE(Table2[1Y Return vs Nifty]))/_xlfn.STDEV.P(Table2[1Y Return vs Nifty])</f>
        <v>-0.14231150032282358</v>
      </c>
      <c r="I446">
        <v>-4.2397037456438502</v>
      </c>
      <c r="J446">
        <f>(Table2[[#This Row],[1M Return vs Nifty]]-AVERAGE(Table2[1M Return vs Nifty]))/_xlfn.STDEV.P(Table2[1M Return vs Nifty])</f>
        <v>3.2866784750934928E-2</v>
      </c>
      <c r="K446">
        <v>-30.5365502349355</v>
      </c>
      <c r="L446">
        <f>(Table2[[#This Row],[6M Return vs Nifty]]-AVERAGE(Table2[6M Return vs Nifty]))/_xlfn.STDEV.P(Table2[6M Return vs Nifty])</f>
        <v>-1.0528744750713954</v>
      </c>
      <c r="M446">
        <v>-1.7919757209622</v>
      </c>
      <c r="N446">
        <f>(Table2[[#This Row],[1W Return vs Nifty]]-AVERAGE(Table2[1W Return vs Nifty]))/_xlfn.STDEV.P(Table2[1W Return vs Nifty])</f>
        <v>0.21489906517563967</v>
      </c>
      <c r="O446">
        <v>52.04</v>
      </c>
      <c r="P446">
        <v>54.514983467271101</v>
      </c>
      <c r="Q446">
        <v>56.415539712446403</v>
      </c>
      <c r="R446">
        <v>40.755797456159598</v>
      </c>
      <c r="S446" s="1">
        <f>(Table2[[#This Row],[Close Price]]-Table2[[#This Row],[20D EMA]])/Table2[[#This Row],[20D EMA]]</f>
        <v>-3.3243658724058357E-2</v>
      </c>
      <c r="T446" s="1">
        <f>(Table2[[#This Row],[Close Price]]-Table2[[#This Row],[50D EMA]])/Table2[[#This Row],[50D EMA]]</f>
        <v>-7.7134453682731544E-2</v>
      </c>
      <c r="U446" s="1">
        <f>(Table2[[#This Row],[Close Price]]-Table2[[#This Row],[200D EMA]])/Table2[[#This Row],[200D EMA]]</f>
        <v>-0.10822443148761361</v>
      </c>
      <c r="V446">
        <v>0.85690137625616003</v>
      </c>
      <c r="W446">
        <v>49.5</v>
      </c>
      <c r="X446">
        <v>50.75</v>
      </c>
      <c r="Y446">
        <v>48.57</v>
      </c>
      <c r="Z446">
        <v>52.25</v>
      </c>
      <c r="AA446">
        <v>48.57</v>
      </c>
      <c r="AB446">
        <v>56.38</v>
      </c>
      <c r="AC446" s="1">
        <f>(Table2[[#This Row],[Close Price]]/Table2[[#This Row],[Day Low]])-1</f>
        <v>1.6363636363636358E-2</v>
      </c>
      <c r="AD446" s="1">
        <f>(Table2[[#This Row],[Day High]]/Table2[[#This Row],[Close Price]])-1</f>
        <v>8.7457761876366114E-3</v>
      </c>
      <c r="AE446" s="1">
        <f>(Table2[[#This Row],[Close Price]]/Table2[[#This Row],[Current Week Low]])-1</f>
        <v>3.5824583075972916E-2</v>
      </c>
      <c r="AF446" s="1">
        <f>(Table2[[#This Row],[Current Week High]]/Table2[[#This Row],[Close Price]])-1</f>
        <v>3.8560922281852372E-2</v>
      </c>
      <c r="AG446" s="1">
        <f>(Table2[[#This Row],[Close Price]]/Table2[[#This Row],[Current Month Low]])-1</f>
        <v>3.5824583075972916E-2</v>
      </c>
      <c r="AH446" s="1">
        <f>(Table2[[#This Row],[Current Month High]]/Table2[[#This Row],[Close Price]])-1</f>
        <v>0.12065195786126015</v>
      </c>
      <c r="AI446">
        <v>66.467899026038495</v>
      </c>
      <c r="AJ446">
        <v>29.165596919127001</v>
      </c>
      <c r="AK446" t="str">
        <f>IF(AND(Table2[[#This Row],[20D EMA]]&gt;Table2[[#This Row],[50D EMA]],Table2[[#This Row],[50D EMA]]&gt;Table2[[#This Row],[200D EMA]]),"Uptrend","Downtrend/NoTrend")</f>
        <v>Downtrend/NoTrend</v>
      </c>
      <c r="AL446">
        <v>-0.16</v>
      </c>
      <c r="AM446" t="s">
        <v>3169</v>
      </c>
      <c r="AN446">
        <v>-5.4</v>
      </c>
      <c r="AO446" t="s">
        <v>3169</v>
      </c>
      <c r="AP446">
        <v>8.6702954321766001E-2</v>
      </c>
      <c r="AQ446">
        <f>(Table2[[#This Row],[Sharpe Ratio]]-AVERAGE(Table2[Sharpe Ratio]))/_xlfn.STDEV.P(Table2[Sharpe Ratio])</f>
        <v>0.3350883482625916</v>
      </c>
      <c r="AR4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6">
        <f>_xlfn.RANK.AVG(Table2[[#This Row],[1Y Return vs Nifty Z-Score]],Table2[1Y Return vs Nifty Z-Score])</f>
        <v>343</v>
      </c>
      <c r="AT446">
        <f>_xlfn.RANK.AVG(Table2[[#This Row],[6M Return vs Nifty Z-Score]],Table2[6M Return vs Nifty Z-Score])</f>
        <v>676</v>
      </c>
      <c r="AU446">
        <f>_xlfn.RANK.AVG(Table2[[#This Row],[Sharpe Ratio Z-Score]],Table2[Sharpe Ratio Z-Score])</f>
        <v>259</v>
      </c>
      <c r="AV446">
        <f>(Table2[[#This Row],[Rank 1Y]]+Table2[[#This Row],[Rank 6M]]+Table2[[#This Row],[Rank Sharpe]])/3</f>
        <v>426</v>
      </c>
    </row>
    <row r="447" spans="1:48" hidden="1" x14ac:dyDescent="0.3">
      <c r="A447" t="s">
        <v>780</v>
      </c>
      <c r="B447" t="s">
        <v>781</v>
      </c>
      <c r="C447" t="s">
        <v>3122</v>
      </c>
      <c r="D447" t="s">
        <v>245</v>
      </c>
      <c r="E447">
        <v>19841.671615499999</v>
      </c>
      <c r="F447">
        <v>1802.5</v>
      </c>
      <c r="G447">
        <v>-21.368378925076399</v>
      </c>
      <c r="H447">
        <f>(Table2[[#This Row],[1Y Return vs Nifty]]-AVERAGE(Table2[1Y Return vs Nifty]))/_xlfn.STDEV.P(Table2[1Y Return vs Nifty])</f>
        <v>-0.69114219864261228</v>
      </c>
      <c r="I447">
        <v>1.58511928228776</v>
      </c>
      <c r="J447">
        <f>(Table2[[#This Row],[1M Return vs Nifty]]-AVERAGE(Table2[1M Return vs Nifty]))/_xlfn.STDEV.P(Table2[1M Return vs Nifty])</f>
        <v>0.60847665053942279</v>
      </c>
      <c r="K447">
        <v>-3.2837139497112902</v>
      </c>
      <c r="L447">
        <f>(Table2[[#This Row],[6M Return vs Nifty]]-AVERAGE(Table2[6M Return vs Nifty]))/_xlfn.STDEV.P(Table2[6M Return vs Nifty])</f>
        <v>-0.14284504279516713</v>
      </c>
      <c r="M447">
        <v>-2.35064953530703</v>
      </c>
      <c r="N447">
        <f>(Table2[[#This Row],[1W Return vs Nifty]]-AVERAGE(Table2[1W Return vs Nifty]))/_xlfn.STDEV.P(Table2[1W Return vs Nifty])</f>
        <v>7.9633119652724321E-2</v>
      </c>
      <c r="O447">
        <v>1826.17</v>
      </c>
      <c r="P447">
        <v>1855.501797484</v>
      </c>
      <c r="Q447">
        <v>1857.85742769952</v>
      </c>
      <c r="R447">
        <v>45.3388624922326</v>
      </c>
      <c r="S447" s="1">
        <f>(Table2[[#This Row],[Close Price]]-Table2[[#This Row],[20D EMA]])/Table2[[#This Row],[20D EMA]]</f>
        <v>-1.2961553415070926E-2</v>
      </c>
      <c r="T447" s="1">
        <f>(Table2[[#This Row],[Close Price]]-Table2[[#This Row],[50D EMA]])/Table2[[#This Row],[50D EMA]]</f>
        <v>-2.8564670514396009E-2</v>
      </c>
      <c r="U447" s="1">
        <f>(Table2[[#This Row],[Close Price]]-Table2[[#This Row],[200D EMA]])/Table2[[#This Row],[200D EMA]]</f>
        <v>-2.9796380967761348E-2</v>
      </c>
      <c r="V447">
        <v>0.55389902653232104</v>
      </c>
      <c r="W447">
        <v>1784.6</v>
      </c>
      <c r="X447">
        <v>1810</v>
      </c>
      <c r="Y447">
        <v>1742.85</v>
      </c>
      <c r="Z447">
        <v>1823.95</v>
      </c>
      <c r="AA447">
        <v>1742.85</v>
      </c>
      <c r="AB447">
        <v>1930.45</v>
      </c>
      <c r="AC447" s="1">
        <f>(Table2[[#This Row],[Close Price]]/Table2[[#This Row],[Day Low]])-1</f>
        <v>1.0030258881542187E-2</v>
      </c>
      <c r="AD447" s="1">
        <f>(Table2[[#This Row],[Day High]]/Table2[[#This Row],[Close Price]])-1</f>
        <v>4.1608876560332853E-3</v>
      </c>
      <c r="AE447" s="1">
        <f>(Table2[[#This Row],[Close Price]]/Table2[[#This Row],[Current Week Low]])-1</f>
        <v>3.4225550104713509E-2</v>
      </c>
      <c r="AF447" s="1">
        <f>(Table2[[#This Row],[Current Week High]]/Table2[[#This Row],[Close Price]])-1</f>
        <v>1.1900138696255169E-2</v>
      </c>
      <c r="AG447" s="1">
        <f>(Table2[[#This Row],[Close Price]]/Table2[[#This Row],[Current Month Low]])-1</f>
        <v>3.4225550104713509E-2</v>
      </c>
      <c r="AH447" s="1">
        <f>(Table2[[#This Row],[Current Month High]]/Table2[[#This Row],[Close Price]])-1</f>
        <v>7.0984743411927953E-2</v>
      </c>
      <c r="AI447">
        <v>36.4188626907073</v>
      </c>
      <c r="AJ447">
        <v>9.1432031486527308</v>
      </c>
      <c r="AK447" t="str">
        <f>IF(AND(Table2[[#This Row],[20D EMA]]&gt;Table2[[#This Row],[50D EMA]],Table2[[#This Row],[50D EMA]]&gt;Table2[[#This Row],[200D EMA]]),"Uptrend","Downtrend/NoTrend")</f>
        <v>Downtrend/NoTrend</v>
      </c>
      <c r="AL447">
        <v>-0.11</v>
      </c>
      <c r="AM447" t="s">
        <v>3169</v>
      </c>
      <c r="AN447">
        <v>-2.09</v>
      </c>
      <c r="AO447" t="s">
        <v>3169</v>
      </c>
      <c r="AP447">
        <v>5.2332349141326E-2</v>
      </c>
      <c r="AQ447">
        <f>(Table2[[#This Row],[Sharpe Ratio]]-AVERAGE(Table2[Sharpe Ratio]))/_xlfn.STDEV.P(Table2[Sharpe Ratio])</f>
        <v>-6.6276061342643203E-2</v>
      </c>
      <c r="AR4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7">
        <f>_xlfn.RANK.AVG(Table2[[#This Row],[1Y Return vs Nifty Z-Score]],Table2[1Y Return vs Nifty Z-Score])</f>
        <v>562</v>
      </c>
      <c r="AT447">
        <f>_xlfn.RANK.AVG(Table2[[#This Row],[6M Return vs Nifty Z-Score]],Table2[6M Return vs Nifty Z-Score])</f>
        <v>346</v>
      </c>
      <c r="AU447">
        <f>_xlfn.RANK.AVG(Table2[[#This Row],[Sharpe Ratio Z-Score]],Table2[Sharpe Ratio Z-Score])</f>
        <v>371</v>
      </c>
      <c r="AV447">
        <f>(Table2[[#This Row],[Rank 1Y]]+Table2[[#This Row],[Rank 6M]]+Table2[[#This Row],[Rank Sharpe]])/3</f>
        <v>426.33333333333331</v>
      </c>
    </row>
    <row r="448" spans="1:48" hidden="1" x14ac:dyDescent="0.3">
      <c r="A448" t="s">
        <v>521</v>
      </c>
      <c r="B448" t="s">
        <v>522</v>
      </c>
      <c r="C448" t="s">
        <v>3132</v>
      </c>
      <c r="D448" t="s">
        <v>523</v>
      </c>
      <c r="E448">
        <v>38607.614396800003</v>
      </c>
      <c r="F448">
        <v>3510.4</v>
      </c>
      <c r="G448">
        <v>-11.2040850105021</v>
      </c>
      <c r="H448">
        <f>(Table2[[#This Row],[1Y Return vs Nifty]]-AVERAGE(Table2[1Y Return vs Nifty]))/_xlfn.STDEV.P(Table2[1Y Return vs Nifty])</f>
        <v>-0.4878443167380534</v>
      </c>
      <c r="I448">
        <v>-5.57329976332184</v>
      </c>
      <c r="J448">
        <f>(Table2[[#This Row],[1M Return vs Nifty]]-AVERAGE(Table2[1M Return vs Nifty]))/_xlfn.STDEV.P(Table2[1M Return vs Nifty])</f>
        <v>-9.891936927824159E-2</v>
      </c>
      <c r="K448">
        <v>-14.250381895559601</v>
      </c>
      <c r="L448">
        <f>(Table2[[#This Row],[6M Return vs Nifty]]-AVERAGE(Table2[6M Return vs Nifty]))/_xlfn.STDEV.P(Table2[6M Return vs Nifty])</f>
        <v>-0.50904511460689061</v>
      </c>
      <c r="M448">
        <v>-3.1602369356185198</v>
      </c>
      <c r="N448">
        <f>(Table2[[#This Row],[1W Return vs Nifty]]-AVERAGE(Table2[1W Return vs Nifty]))/_xlfn.STDEV.P(Table2[1W Return vs Nifty])</f>
        <v>-0.11638395216045372</v>
      </c>
      <c r="O448">
        <v>3604.85</v>
      </c>
      <c r="P448">
        <v>3730.7258627583301</v>
      </c>
      <c r="Q448">
        <v>3605.1945720758399</v>
      </c>
      <c r="R448">
        <v>41.790119347459402</v>
      </c>
      <c r="S448" s="1">
        <f>(Table2[[#This Row],[Close Price]]-Table2[[#This Row],[20D EMA]])/Table2[[#This Row],[20D EMA]]</f>
        <v>-2.6200812793874869E-2</v>
      </c>
      <c r="T448" s="1">
        <f>(Table2[[#This Row],[Close Price]]-Table2[[#This Row],[50D EMA]])/Table2[[#This Row],[50D EMA]]</f>
        <v>-5.9057103326115475E-2</v>
      </c>
      <c r="U448" s="1">
        <f>(Table2[[#This Row],[Close Price]]-Table2[[#This Row],[200D EMA]])/Table2[[#This Row],[200D EMA]]</f>
        <v>-2.629388516505447E-2</v>
      </c>
      <c r="V448">
        <v>0.48540063608339001</v>
      </c>
      <c r="W448">
        <v>3448.9</v>
      </c>
      <c r="X448">
        <v>3527.3</v>
      </c>
      <c r="Y448">
        <v>3404.5</v>
      </c>
      <c r="Z448">
        <v>3537.9</v>
      </c>
      <c r="AA448">
        <v>3404.5</v>
      </c>
      <c r="AB448">
        <v>3825</v>
      </c>
      <c r="AC448" s="1">
        <f>(Table2[[#This Row],[Close Price]]/Table2[[#This Row],[Day Low]])-1</f>
        <v>1.7831772449186767E-2</v>
      </c>
      <c r="AD448" s="1">
        <f>(Table2[[#This Row],[Day High]]/Table2[[#This Row],[Close Price]])-1</f>
        <v>4.8142661804921882E-3</v>
      </c>
      <c r="AE448" s="1">
        <f>(Table2[[#This Row],[Close Price]]/Table2[[#This Row],[Current Week Low]])-1</f>
        <v>3.1105889264209097E-2</v>
      </c>
      <c r="AF448" s="1">
        <f>(Table2[[#This Row],[Current Week High]]/Table2[[#This Row],[Close Price]])-1</f>
        <v>7.8338650865998893E-3</v>
      </c>
      <c r="AG448" s="1">
        <f>(Table2[[#This Row],[Close Price]]/Table2[[#This Row],[Current Month Low]])-1</f>
        <v>3.1105889264209097E-2</v>
      </c>
      <c r="AH448" s="1">
        <f>(Table2[[#This Row],[Current Month High]]/Table2[[#This Row],[Close Price]])-1</f>
        <v>8.9619416590701828E-2</v>
      </c>
      <c r="AI448">
        <v>25.911577028258801</v>
      </c>
      <c r="AJ448">
        <v>32.5479534813472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0.02</v>
      </c>
      <c r="AM448" t="s">
        <v>3170</v>
      </c>
      <c r="AN448">
        <v>-6.12</v>
      </c>
      <c r="AO448" t="s">
        <v>3169</v>
      </c>
      <c r="AP448">
        <v>7.1373791312868001E-2</v>
      </c>
      <c r="AQ448">
        <f>(Table2[[#This Row],[Sharpe Ratio]]-AVERAGE(Table2[Sharpe Ratio]))/_xlfn.STDEV.P(Table2[Sharpe Ratio])</f>
        <v>0.15608130347799387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485</v>
      </c>
      <c r="AT448">
        <f>_xlfn.RANK.AVG(Table2[[#This Row],[6M Return vs Nifty Z-Score]],Table2[6M Return vs Nifty Z-Score])</f>
        <v>495</v>
      </c>
      <c r="AU448">
        <f>_xlfn.RANK.AVG(Table2[[#This Row],[Sharpe Ratio Z-Score]],Table2[Sharpe Ratio Z-Score])</f>
        <v>305</v>
      </c>
      <c r="AV448">
        <f>(Table2[[#This Row],[Rank 1Y]]+Table2[[#This Row],[Rank 6M]]+Table2[[#This Row],[Rank Sharpe]])/3</f>
        <v>428.33333333333331</v>
      </c>
    </row>
    <row r="449" spans="1:48" hidden="1" x14ac:dyDescent="0.3">
      <c r="A449" t="s">
        <v>1177</v>
      </c>
      <c r="B449" t="s">
        <v>1178</v>
      </c>
      <c r="C449" t="s">
        <v>3128</v>
      </c>
      <c r="D449" t="s">
        <v>417</v>
      </c>
      <c r="E449">
        <v>9897.6033752399999</v>
      </c>
      <c r="F449">
        <v>361.55</v>
      </c>
      <c r="G449">
        <v>-13.6406793759539</v>
      </c>
      <c r="H449">
        <f>(Table2[[#This Row],[1Y Return vs Nifty]]-AVERAGE(Table2[1Y Return vs Nifty]))/_xlfn.STDEV.P(Table2[1Y Return vs Nifty])</f>
        <v>-0.53657908156482192</v>
      </c>
      <c r="I449">
        <v>-7.4622631409984201</v>
      </c>
      <c r="J449">
        <f>(Table2[[#This Row],[1M Return vs Nifty]]-AVERAGE(Table2[1M Return vs Nifty]))/_xlfn.STDEV.P(Table2[1M Return vs Nifty])</f>
        <v>-0.2855870072630966</v>
      </c>
      <c r="K449">
        <v>-20.6137683833194</v>
      </c>
      <c r="L449">
        <f>(Table2[[#This Row],[6M Return vs Nifty]]-AVERAGE(Table2[6M Return vs Nifty]))/_xlfn.STDEV.P(Table2[6M Return vs Nifty])</f>
        <v>-0.72153195202094478</v>
      </c>
      <c r="M449">
        <v>-4.5312123872299503</v>
      </c>
      <c r="N449">
        <f>(Table2[[#This Row],[1W Return vs Nifty]]-AVERAGE(Table2[1W Return vs Nifty]))/_xlfn.STDEV.P(Table2[1W Return vs Nifty])</f>
        <v>-0.44832413977852437</v>
      </c>
      <c r="O449">
        <v>379.52</v>
      </c>
      <c r="P449">
        <v>394.95239166909499</v>
      </c>
      <c r="Q449">
        <v>399.32050997484703</v>
      </c>
      <c r="R449">
        <v>32.211142668246303</v>
      </c>
      <c r="S449" s="1">
        <f>(Table2[[#This Row],[Close Price]]-Table2[[#This Row],[20D EMA]])/Table2[[#This Row],[20D EMA]]</f>
        <v>-4.7349283305227578E-2</v>
      </c>
      <c r="T449" s="1">
        <f>(Table2[[#This Row],[Close Price]]-Table2[[#This Row],[50D EMA]])/Table2[[#This Row],[50D EMA]]</f>
        <v>-8.4573210274621349E-2</v>
      </c>
      <c r="U449" s="1">
        <f>(Table2[[#This Row],[Close Price]]-Table2[[#This Row],[200D EMA]])/Table2[[#This Row],[200D EMA]]</f>
        <v>-9.4586952163379132E-2</v>
      </c>
      <c r="V449">
        <v>0.70914067470820397</v>
      </c>
      <c r="W449">
        <v>356.95</v>
      </c>
      <c r="X449">
        <v>365.5</v>
      </c>
      <c r="Y449">
        <v>356.95</v>
      </c>
      <c r="Z449">
        <v>389.9</v>
      </c>
      <c r="AA449">
        <v>355.15</v>
      </c>
      <c r="AB449">
        <v>401.5</v>
      </c>
      <c r="AC449" s="1">
        <f>(Table2[[#This Row],[Close Price]]/Table2[[#This Row],[Day Low]])-1</f>
        <v>1.2886958957837313E-2</v>
      </c>
      <c r="AD449" s="1">
        <f>(Table2[[#This Row],[Day High]]/Table2[[#This Row],[Close Price]])-1</f>
        <v>1.0925183238832847E-2</v>
      </c>
      <c r="AE449" s="1">
        <f>(Table2[[#This Row],[Close Price]]/Table2[[#This Row],[Current Week Low]])-1</f>
        <v>1.2886958957837313E-2</v>
      </c>
      <c r="AF449" s="1">
        <f>(Table2[[#This Row],[Current Week High]]/Table2[[#This Row],[Close Price]])-1</f>
        <v>7.841239109390119E-2</v>
      </c>
      <c r="AG449" s="1">
        <f>(Table2[[#This Row],[Close Price]]/Table2[[#This Row],[Current Month Low]])-1</f>
        <v>1.8020554695199253E-2</v>
      </c>
      <c r="AH449" s="1">
        <f>(Table2[[#This Row],[Current Month High]]/Table2[[#This Row],[Close Price]])-1</f>
        <v>0.11049647351680258</v>
      </c>
      <c r="AI449">
        <v>53.215322915226103</v>
      </c>
      <c r="AJ449">
        <v>8.9006024096385392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-0.01</v>
      </c>
      <c r="AM449" t="s">
        <v>3169</v>
      </c>
      <c r="AN449">
        <v>-7.62</v>
      </c>
      <c r="AO449" t="s">
        <v>3169</v>
      </c>
      <c r="AP449">
        <v>0.106405041625315</v>
      </c>
      <c r="AQ449">
        <f>(Table2[[#This Row],[Sharpe Ratio]]-AVERAGE(Table2[Sharpe Ratio]))/_xlfn.STDEV.P(Table2[Sharpe Ratio])</f>
        <v>0.56516042866575966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502</v>
      </c>
      <c r="AT449">
        <f>_xlfn.RANK.AVG(Table2[[#This Row],[6M Return vs Nifty Z-Score]],Table2[6M Return vs Nifty Z-Score])</f>
        <v>573</v>
      </c>
      <c r="AU449">
        <f>_xlfn.RANK.AVG(Table2[[#This Row],[Sharpe Ratio Z-Score]],Table2[Sharpe Ratio Z-Score])</f>
        <v>211</v>
      </c>
      <c r="AV449">
        <f>(Table2[[#This Row],[Rank 1Y]]+Table2[[#This Row],[Rank 6M]]+Table2[[#This Row],[Rank Sharpe]])/3</f>
        <v>428.66666666666669</v>
      </c>
    </row>
    <row r="450" spans="1:48" hidden="1" x14ac:dyDescent="0.3">
      <c r="A450" t="s">
        <v>943</v>
      </c>
      <c r="B450" t="s">
        <v>944</v>
      </c>
      <c r="C450" t="s">
        <v>3122</v>
      </c>
      <c r="D450" t="s">
        <v>21</v>
      </c>
      <c r="E450">
        <v>15227.0443086</v>
      </c>
      <c r="F450">
        <v>548.5</v>
      </c>
      <c r="G450">
        <v>-36.435883625192403</v>
      </c>
      <c r="H450">
        <f>(Table2[[#This Row],[1Y Return vs Nifty]]-AVERAGE(Table2[1Y Return vs Nifty]))/_xlfn.STDEV.P(Table2[1Y Return vs Nifty])</f>
        <v>-0.99251008674828212</v>
      </c>
      <c r="I450">
        <v>-9.39905818936146</v>
      </c>
      <c r="J450">
        <f>(Table2[[#This Row],[1M Return vs Nifty]]-AVERAGE(Table2[1M Return vs Nifty]))/_xlfn.STDEV.P(Table2[1M Return vs Nifty])</f>
        <v>-0.47698137795935713</v>
      </c>
      <c r="K450">
        <v>-0.17163664735919801</v>
      </c>
      <c r="L450">
        <f>(Table2[[#This Row],[6M Return vs Nifty]]-AVERAGE(Table2[6M Return vs Nifty]))/_xlfn.STDEV.P(Table2[6M Return vs Nifty])</f>
        <v>-3.892624656349955E-2</v>
      </c>
      <c r="M450">
        <v>-5.96922873849004</v>
      </c>
      <c r="N450">
        <f>(Table2[[#This Row],[1W Return vs Nifty]]-AVERAGE(Table2[1W Return vs Nifty]))/_xlfn.STDEV.P(Table2[1W Return vs Nifty])</f>
        <v>-0.79649625101076582</v>
      </c>
      <c r="O450">
        <v>582.35</v>
      </c>
      <c r="P450">
        <v>603.89317241263598</v>
      </c>
      <c r="Q450">
        <v>625.88256006466702</v>
      </c>
      <c r="R450">
        <v>31.394555790931999</v>
      </c>
      <c r="S450" s="1">
        <f>(Table2[[#This Row],[Close Price]]-Table2[[#This Row],[20D EMA]])/Table2[[#This Row],[20D EMA]]</f>
        <v>-5.8126556194728292E-2</v>
      </c>
      <c r="T450" s="1">
        <f>(Table2[[#This Row],[Close Price]]-Table2[[#This Row],[50D EMA]])/Table2[[#This Row],[50D EMA]]</f>
        <v>-9.1726773779098478E-2</v>
      </c>
      <c r="U450" s="1">
        <f>(Table2[[#This Row],[Close Price]]-Table2[[#This Row],[200D EMA]])/Table2[[#This Row],[200D EMA]]</f>
        <v>-0.12363750806009317</v>
      </c>
      <c r="V450">
        <v>0.78668913808099294</v>
      </c>
      <c r="W450">
        <v>534.9</v>
      </c>
      <c r="X450">
        <v>553.4</v>
      </c>
      <c r="Y450">
        <v>533</v>
      </c>
      <c r="Z450">
        <v>567.95000000000005</v>
      </c>
      <c r="AA450">
        <v>533</v>
      </c>
      <c r="AB450">
        <v>645</v>
      </c>
      <c r="AC450" s="1">
        <f>(Table2[[#This Row],[Close Price]]/Table2[[#This Row],[Day Low]])-1</f>
        <v>2.5425313142643624E-2</v>
      </c>
      <c r="AD450" s="1">
        <f>(Table2[[#This Row],[Day High]]/Table2[[#This Row],[Close Price]])-1</f>
        <v>8.9334548769370858E-3</v>
      </c>
      <c r="AE450" s="1">
        <f>(Table2[[#This Row],[Close Price]]/Table2[[#This Row],[Current Week Low]])-1</f>
        <v>2.908067542213888E-2</v>
      </c>
      <c r="AF450" s="1">
        <f>(Table2[[#This Row],[Current Week High]]/Table2[[#This Row],[Close Price]])-1</f>
        <v>3.546034639927087E-2</v>
      </c>
      <c r="AG450" s="1">
        <f>(Table2[[#This Row],[Close Price]]/Table2[[#This Row],[Current Month Low]])-1</f>
        <v>2.908067542213888E-2</v>
      </c>
      <c r="AH450" s="1">
        <f>(Table2[[#This Row],[Current Month High]]/Table2[[#This Row],[Close Price]])-1</f>
        <v>0.17593436645396543</v>
      </c>
      <c r="AI450">
        <v>58.614402917046398</v>
      </c>
      <c r="AJ450">
        <v>16.801533219761499</v>
      </c>
      <c r="AK450" t="str">
        <f>IF(AND(Table2[[#This Row],[20D EMA]]&gt;Table2[[#This Row],[50D EMA]],Table2[[#This Row],[50D EMA]]&gt;Table2[[#This Row],[200D EMA]]),"Uptrend","Downtrend/NoTrend")</f>
        <v>Downtrend/NoTrend</v>
      </c>
      <c r="AL450">
        <v>-0.2</v>
      </c>
      <c r="AM450" t="s">
        <v>3169</v>
      </c>
      <c r="AN450">
        <v>-10.07</v>
      </c>
      <c r="AO450" t="s">
        <v>3169</v>
      </c>
      <c r="AP450">
        <v>6.9046468461199995E-2</v>
      </c>
      <c r="AQ450">
        <f>(Table2[[#This Row],[Sharpe Ratio]]-AVERAGE(Table2[Sharpe Ratio]))/_xlfn.STDEV.P(Table2[Sharpe Ratio])</f>
        <v>0.1289038779593972</v>
      </c>
      <c r="AR4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0">
        <f>_xlfn.RANK.AVG(Table2[[#This Row],[1Y Return vs Nifty Z-Score]],Table2[1Y Return vs Nifty Z-Score])</f>
        <v>655</v>
      </c>
      <c r="AT450">
        <f>_xlfn.RANK.AVG(Table2[[#This Row],[6M Return vs Nifty Z-Score]],Table2[6M Return vs Nifty Z-Score])</f>
        <v>317</v>
      </c>
      <c r="AU450">
        <f>_xlfn.RANK.AVG(Table2[[#This Row],[Sharpe Ratio Z-Score]],Table2[Sharpe Ratio Z-Score])</f>
        <v>315</v>
      </c>
      <c r="AV450">
        <f>(Table2[[#This Row],[Rank 1Y]]+Table2[[#This Row],[Rank 6M]]+Table2[[#This Row],[Rank Sharpe]])/3</f>
        <v>429</v>
      </c>
    </row>
    <row r="451" spans="1:48" hidden="1" x14ac:dyDescent="0.3">
      <c r="A451" t="s">
        <v>1393</v>
      </c>
      <c r="B451" t="s">
        <v>1394</v>
      </c>
      <c r="C451" t="s">
        <v>3123</v>
      </c>
      <c r="D451" t="s">
        <v>24</v>
      </c>
      <c r="E451">
        <v>7554.8764169320002</v>
      </c>
      <c r="F451">
        <v>199.94</v>
      </c>
      <c r="G451">
        <v>-28.239659149622</v>
      </c>
      <c r="H451">
        <f>(Table2[[#This Row],[1Y Return vs Nifty]]-AVERAGE(Table2[1Y Return vs Nifty]))/_xlfn.STDEV.P(Table2[1Y Return vs Nifty])</f>
        <v>-0.82857591783286533</v>
      </c>
      <c r="I451">
        <v>-5.6006591331802298</v>
      </c>
      <c r="J451">
        <f>(Table2[[#This Row],[1M Return vs Nifty]]-AVERAGE(Table2[1M Return vs Nifty]))/_xlfn.STDEV.P(Table2[1M Return vs Nifty])</f>
        <v>-0.10162302621970193</v>
      </c>
      <c r="K451">
        <v>-14.892112787994201</v>
      </c>
      <c r="L451">
        <f>(Table2[[#This Row],[6M Return vs Nifty]]-AVERAGE(Table2[6M Return vs Nifty]))/_xlfn.STDEV.P(Table2[6M Return vs Nifty])</f>
        <v>-0.53047385668732516</v>
      </c>
      <c r="M451">
        <v>-4.1645890984006</v>
      </c>
      <c r="N451">
        <f>(Table2[[#This Row],[1W Return vs Nifty]]-AVERAGE(Table2[1W Return vs Nifty]))/_xlfn.STDEV.P(Table2[1W Return vs Nifty])</f>
        <v>-0.35955741303945166</v>
      </c>
      <c r="O451">
        <v>209.97</v>
      </c>
      <c r="P451">
        <v>216.76487493568899</v>
      </c>
      <c r="Q451">
        <v>221.264084868141</v>
      </c>
      <c r="R451">
        <v>21.4475290932333</v>
      </c>
      <c r="S451" s="1">
        <f>(Table2[[#This Row],[Close Price]]-Table2[[#This Row],[20D EMA]])/Table2[[#This Row],[20D EMA]]</f>
        <v>-4.7768728866028488E-2</v>
      </c>
      <c r="T451" s="1">
        <f>(Table2[[#This Row],[Close Price]]-Table2[[#This Row],[50D EMA]])/Table2[[#This Row],[50D EMA]]</f>
        <v>-7.7618087066369468E-2</v>
      </c>
      <c r="U451" s="1">
        <f>(Table2[[#This Row],[Close Price]]-Table2[[#This Row],[200D EMA]])/Table2[[#This Row],[200D EMA]]</f>
        <v>-9.6373909398123819E-2</v>
      </c>
      <c r="V451">
        <v>0.42423209393688899</v>
      </c>
      <c r="W451">
        <v>199</v>
      </c>
      <c r="X451">
        <v>202.17</v>
      </c>
      <c r="Y451">
        <v>197.6</v>
      </c>
      <c r="Z451">
        <v>207.1</v>
      </c>
      <c r="AA451">
        <v>197.6</v>
      </c>
      <c r="AB451">
        <v>221.83</v>
      </c>
      <c r="AC451" s="1">
        <f>(Table2[[#This Row],[Close Price]]/Table2[[#This Row],[Day Low]])-1</f>
        <v>4.7236180904521863E-3</v>
      </c>
      <c r="AD451" s="1">
        <f>(Table2[[#This Row],[Day High]]/Table2[[#This Row],[Close Price]])-1</f>
        <v>1.1153346003801135E-2</v>
      </c>
      <c r="AE451" s="1">
        <f>(Table2[[#This Row],[Close Price]]/Table2[[#This Row],[Current Week Low]])-1</f>
        <v>1.1842105263157876E-2</v>
      </c>
      <c r="AF451" s="1">
        <f>(Table2[[#This Row],[Current Week High]]/Table2[[#This Row],[Close Price]])-1</f>
        <v>3.5810743222966845E-2</v>
      </c>
      <c r="AG451" s="1">
        <f>(Table2[[#This Row],[Close Price]]/Table2[[#This Row],[Current Month Low]])-1</f>
        <v>1.1842105263157876E-2</v>
      </c>
      <c r="AH451" s="1">
        <f>(Table2[[#This Row],[Current Month High]]/Table2[[#This Row],[Close Price]])-1</f>
        <v>0.10948284485345616</v>
      </c>
      <c r="AI451">
        <v>43.317995398619601</v>
      </c>
      <c r="AJ451">
        <v>4.1354166666666501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-0.1</v>
      </c>
      <c r="AM451" t="s">
        <v>3169</v>
      </c>
      <c r="AN451">
        <v>-7.25</v>
      </c>
      <c r="AO451" t="s">
        <v>3169</v>
      </c>
      <c r="AP451">
        <v>0.11545225651964899</v>
      </c>
      <c r="AQ451">
        <f>(Table2[[#This Row],[Sharpe Ratio]]-AVERAGE(Table2[Sharpe Ratio]))/_xlfn.STDEV.P(Table2[Sharpe Ratio])</f>
        <v>0.67080971955175639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609</v>
      </c>
      <c r="AT451">
        <f>_xlfn.RANK.AVG(Table2[[#This Row],[6M Return vs Nifty Z-Score]],Table2[6M Return vs Nifty Z-Score])</f>
        <v>503</v>
      </c>
      <c r="AU451">
        <f>_xlfn.RANK.AVG(Table2[[#This Row],[Sharpe Ratio Z-Score]],Table2[Sharpe Ratio Z-Score])</f>
        <v>177</v>
      </c>
      <c r="AV451">
        <f>(Table2[[#This Row],[Rank 1Y]]+Table2[[#This Row],[Rank 6M]]+Table2[[#This Row],[Rank Sharpe]])/3</f>
        <v>429.66666666666669</v>
      </c>
    </row>
    <row r="452" spans="1:48" hidden="1" x14ac:dyDescent="0.3">
      <c r="A452" t="s">
        <v>844</v>
      </c>
      <c r="B452" t="s">
        <v>845</v>
      </c>
      <c r="C452" t="s">
        <v>3126</v>
      </c>
      <c r="D452" t="s">
        <v>48</v>
      </c>
      <c r="E452">
        <v>17640.313219439999</v>
      </c>
      <c r="F452">
        <v>187.56</v>
      </c>
      <c r="G452">
        <v>-8.9361284782835195</v>
      </c>
      <c r="H452">
        <f>(Table2[[#This Row],[1Y Return vs Nifty]]-AVERAGE(Table2[1Y Return vs Nifty]))/_xlfn.STDEV.P(Table2[1Y Return vs Nifty])</f>
        <v>-0.44248250773029446</v>
      </c>
      <c r="I452">
        <v>-10.300066086333301</v>
      </c>
      <c r="J452">
        <f>(Table2[[#This Row],[1M Return vs Nifty]]-AVERAGE(Table2[1M Return vs Nifty]))/_xlfn.STDEV.P(Table2[1M Return vs Nifty])</f>
        <v>-0.5660191104644241</v>
      </c>
      <c r="K452">
        <v>-38.580829649130301</v>
      </c>
      <c r="L452">
        <f>(Table2[[#This Row],[6M Return vs Nifty]]-AVERAGE(Table2[6M Return vs Nifty]))/_xlfn.STDEV.P(Table2[6M Return vs Nifty])</f>
        <v>-1.3214898570358795</v>
      </c>
      <c r="M452">
        <v>-5.5916150717937096</v>
      </c>
      <c r="N452">
        <f>(Table2[[#This Row],[1W Return vs Nifty]]-AVERAGE(Table2[1W Return vs Nifty]))/_xlfn.STDEV.P(Table2[1W Return vs Nifty])</f>
        <v>-0.70506853709874939</v>
      </c>
      <c r="O452">
        <v>200.66</v>
      </c>
      <c r="P452">
        <v>216.22173784139599</v>
      </c>
      <c r="Q452">
        <v>226.12030702126199</v>
      </c>
      <c r="R452">
        <v>33.410116799731199</v>
      </c>
      <c r="S452" s="1">
        <f>(Table2[[#This Row],[Close Price]]-Table2[[#This Row],[20D EMA]])/Table2[[#This Row],[20D EMA]]</f>
        <v>-6.5284560948868711E-2</v>
      </c>
      <c r="T452" s="1">
        <f>(Table2[[#This Row],[Close Price]]-Table2[[#This Row],[50D EMA]])/Table2[[#This Row],[50D EMA]]</f>
        <v>-0.13255715233599724</v>
      </c>
      <c r="U452" s="1">
        <f>(Table2[[#This Row],[Close Price]]-Table2[[#This Row],[200D EMA]])/Table2[[#This Row],[200D EMA]]</f>
        <v>-0.17053004893380133</v>
      </c>
      <c r="V452">
        <v>0.97354105978739702</v>
      </c>
      <c r="W452">
        <v>182.94</v>
      </c>
      <c r="X452">
        <v>188</v>
      </c>
      <c r="Y452">
        <v>182.94</v>
      </c>
      <c r="Z452">
        <v>194.5</v>
      </c>
      <c r="AA452">
        <v>182.94</v>
      </c>
      <c r="AB452">
        <v>221.49</v>
      </c>
      <c r="AC452" s="1">
        <f>(Table2[[#This Row],[Close Price]]/Table2[[#This Row],[Day Low]])-1</f>
        <v>2.5254181698917799E-2</v>
      </c>
      <c r="AD452" s="1">
        <f>(Table2[[#This Row],[Day High]]/Table2[[#This Row],[Close Price]])-1</f>
        <v>2.3459159735550461E-3</v>
      </c>
      <c r="AE452" s="1">
        <f>(Table2[[#This Row],[Close Price]]/Table2[[#This Row],[Current Week Low]])-1</f>
        <v>2.5254181698917799E-2</v>
      </c>
      <c r="AF452" s="1">
        <f>(Table2[[#This Row],[Current Week High]]/Table2[[#This Row],[Close Price]])-1</f>
        <v>3.7001492855619489E-2</v>
      </c>
      <c r="AG452" s="1">
        <f>(Table2[[#This Row],[Close Price]]/Table2[[#This Row],[Current Month Low]])-1</f>
        <v>2.5254181698917799E-2</v>
      </c>
      <c r="AH452" s="1">
        <f>(Table2[[#This Row],[Current Month High]]/Table2[[#This Row],[Close Price]])-1</f>
        <v>0.18090211132437628</v>
      </c>
      <c r="AI452">
        <v>87.4600127959053</v>
      </c>
      <c r="AJ452">
        <v>19.047921294826999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-0.2</v>
      </c>
      <c r="AM452" t="s">
        <v>3169</v>
      </c>
      <c r="AN452">
        <v>-10.66</v>
      </c>
      <c r="AO452" t="s">
        <v>3169</v>
      </c>
      <c r="AP452">
        <v>0.141293862898174</v>
      </c>
      <c r="AQ452">
        <f>(Table2[[#This Row],[Sharpe Ratio]]-AVERAGE(Table2[Sharpe Ratio]))/_xlfn.STDEV.P(Table2[Sharpe Ratio])</f>
        <v>0.97257633183329151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462</v>
      </c>
      <c r="AT452">
        <f>_xlfn.RANK.AVG(Table2[[#This Row],[6M Return vs Nifty Z-Score]],Table2[6M Return vs Nifty Z-Score])</f>
        <v>711</v>
      </c>
      <c r="AU452">
        <f>_xlfn.RANK.AVG(Table2[[#This Row],[Sharpe Ratio Z-Score]],Table2[Sharpe Ratio Z-Score])</f>
        <v>120</v>
      </c>
      <c r="AV452">
        <f>(Table2[[#This Row],[Rank 1Y]]+Table2[[#This Row],[Rank 6M]]+Table2[[#This Row],[Rank Sharpe]])/3</f>
        <v>431</v>
      </c>
    </row>
    <row r="453" spans="1:48" hidden="1" x14ac:dyDescent="0.3">
      <c r="A453" t="s">
        <v>124</v>
      </c>
      <c r="B453" t="s">
        <v>125</v>
      </c>
      <c r="C453" t="s">
        <v>3133</v>
      </c>
      <c r="D453" t="s">
        <v>126</v>
      </c>
      <c r="E453">
        <v>206723.73207500001</v>
      </c>
      <c r="F453">
        <v>487.05</v>
      </c>
      <c r="G453">
        <v>41.922424012106198</v>
      </c>
      <c r="H453">
        <f>(Table2[[#This Row],[1Y Return vs Nifty]]-AVERAGE(Table2[1Y Return vs Nifty]))/_xlfn.STDEV.P(Table2[1Y Return vs Nifty])</f>
        <v>0.57474860393626448</v>
      </c>
      <c r="I453">
        <v>-2.1918613441429202</v>
      </c>
      <c r="J453">
        <f>(Table2[[#This Row],[1M Return vs Nifty]]-AVERAGE(Table2[1M Return vs Nifty]))/_xlfn.STDEV.P(Table2[1M Return vs Nifty])</f>
        <v>0.23523487116857517</v>
      </c>
      <c r="K453">
        <v>-42.729719459810603</v>
      </c>
      <c r="L453">
        <f>(Table2[[#This Row],[6M Return vs Nifty]]-AVERAGE(Table2[6M Return vs Nifty]))/_xlfn.STDEV.P(Table2[6M Return vs Nifty])</f>
        <v>-1.4600300001415372</v>
      </c>
      <c r="M453">
        <v>-4.8010745312531604</v>
      </c>
      <c r="N453">
        <f>(Table2[[#This Row],[1W Return vs Nifty]]-AVERAGE(Table2[1W Return vs Nifty]))/_xlfn.STDEV.P(Table2[1W Return vs Nifty])</f>
        <v>-0.51366308557276885</v>
      </c>
      <c r="O453">
        <v>508.02</v>
      </c>
      <c r="P453">
        <v>519.73126226409295</v>
      </c>
      <c r="Q453">
        <v>498.298939485848</v>
      </c>
      <c r="R453">
        <v>35.358730662781497</v>
      </c>
      <c r="S453" s="1">
        <f>(Table2[[#This Row],[Close Price]]-Table2[[#This Row],[20D EMA]])/Table2[[#This Row],[20D EMA]]</f>
        <v>-4.1277902444785582E-2</v>
      </c>
      <c r="T453" s="1">
        <f>(Table2[[#This Row],[Close Price]]-Table2[[#This Row],[50D EMA]])/Table2[[#This Row],[50D EMA]]</f>
        <v>-6.2881078428348391E-2</v>
      </c>
      <c r="U453" s="1">
        <f>(Table2[[#This Row],[Close Price]]-Table2[[#This Row],[200D EMA]])/Table2[[#This Row],[200D EMA]]</f>
        <v>-2.25746807678435E-2</v>
      </c>
      <c r="V453">
        <v>0.846121439075319</v>
      </c>
      <c r="W453">
        <v>485.15</v>
      </c>
      <c r="X453">
        <v>491.7</v>
      </c>
      <c r="Y453">
        <v>483.2</v>
      </c>
      <c r="Z453">
        <v>503.9</v>
      </c>
      <c r="AA453">
        <v>483.2</v>
      </c>
      <c r="AB453">
        <v>565</v>
      </c>
      <c r="AC453" s="1">
        <f>(Table2[[#This Row],[Close Price]]/Table2[[#This Row],[Day Low]])-1</f>
        <v>3.916314541894339E-3</v>
      </c>
      <c r="AD453" s="1">
        <f>(Table2[[#This Row],[Day High]]/Table2[[#This Row],[Close Price]])-1</f>
        <v>9.5472744071449789E-3</v>
      </c>
      <c r="AE453" s="1">
        <f>(Table2[[#This Row],[Close Price]]/Table2[[#This Row],[Current Week Low]])-1</f>
        <v>7.9677152317880751E-3</v>
      </c>
      <c r="AF453" s="1">
        <f>(Table2[[#This Row],[Current Week High]]/Table2[[#This Row],[Close Price]])-1</f>
        <v>3.4596037367826682E-2</v>
      </c>
      <c r="AG453" s="1">
        <f>(Table2[[#This Row],[Close Price]]/Table2[[#This Row],[Current Month Low]])-1</f>
        <v>7.9677152317880751E-3</v>
      </c>
      <c r="AH453" s="1">
        <f>(Table2[[#This Row],[Current Month High]]/Table2[[#This Row],[Close Price]])-1</f>
        <v>0.16004516990042084</v>
      </c>
      <c r="AI453">
        <v>65.835129863463706</v>
      </c>
      <c r="AJ453">
        <v>71.134926212227597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0.04</v>
      </c>
      <c r="AM453" t="s">
        <v>3170</v>
      </c>
      <c r="AN453">
        <v>-10.029999999999999</v>
      </c>
      <c r="AO453" t="s">
        <v>3169</v>
      </c>
      <c r="AP453">
        <v>3.4489462837466997E-2</v>
      </c>
      <c r="AQ453">
        <f>(Table2[[#This Row],[Sharpe Ratio]]-AVERAGE(Table2[Sharpe Ratio]))/_xlfn.STDEV.P(Table2[Sharpe Ratio])</f>
        <v>-0.27463723186626388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157</v>
      </c>
      <c r="AT453">
        <f>_xlfn.RANK.AVG(Table2[[#This Row],[6M Return vs Nifty Z-Score]],Table2[6M Return vs Nifty Z-Score])</f>
        <v>723</v>
      </c>
      <c r="AU453">
        <f>_xlfn.RANK.AVG(Table2[[#This Row],[Sharpe Ratio Z-Score]],Table2[Sharpe Ratio Z-Score])</f>
        <v>416</v>
      </c>
      <c r="AV453">
        <f>(Table2[[#This Row],[Rank 1Y]]+Table2[[#This Row],[Rank 6M]]+Table2[[#This Row],[Rank Sharpe]])/3</f>
        <v>432</v>
      </c>
    </row>
    <row r="454" spans="1:48" hidden="1" x14ac:dyDescent="0.3">
      <c r="A454" t="s">
        <v>585</v>
      </c>
      <c r="B454" t="s">
        <v>586</v>
      </c>
      <c r="C454" t="s">
        <v>3130</v>
      </c>
      <c r="D454" t="s">
        <v>69</v>
      </c>
      <c r="E454">
        <v>31956.989589834899</v>
      </c>
      <c r="F454">
        <v>4003</v>
      </c>
      <c r="G454">
        <v>-6.53483361246934</v>
      </c>
      <c r="H454">
        <f>(Table2[[#This Row],[1Y Return vs Nifty]]-AVERAGE(Table2[1Y Return vs Nifty]))/_xlfn.STDEV.P(Table2[1Y Return vs Nifty])</f>
        <v>-0.39445377458353553</v>
      </c>
      <c r="I454">
        <v>-2.6087259522189301</v>
      </c>
      <c r="J454">
        <f>(Table2[[#This Row],[1M Return vs Nifty]]-AVERAGE(Table2[1M Return vs Nifty]))/_xlfn.STDEV.P(Table2[1M Return vs Nifty])</f>
        <v>0.19404024946831569</v>
      </c>
      <c r="K454">
        <v>-4.8909192224821796</v>
      </c>
      <c r="L454">
        <f>(Table2[[#This Row],[6M Return vs Nifty]]-AVERAGE(Table2[6M Return vs Nifty]))/_xlfn.STDEV.P(Table2[6M Return vs Nifty])</f>
        <v>-0.19651300185174575</v>
      </c>
      <c r="M454">
        <v>-0.76165071366220805</v>
      </c>
      <c r="N454">
        <f>(Table2[[#This Row],[1W Return vs Nifty]]-AVERAGE(Table2[1W Return vs Nifty]))/_xlfn.STDEV.P(Table2[1W Return vs Nifty])</f>
        <v>0.4643610638049796</v>
      </c>
      <c r="O454">
        <v>4121.8</v>
      </c>
      <c r="P454">
        <v>4260.9061223046901</v>
      </c>
      <c r="Q454">
        <v>4183.9899078184799</v>
      </c>
      <c r="R454">
        <v>57.1999496466671</v>
      </c>
      <c r="S454" s="1">
        <f>(Table2[[#This Row],[Close Price]]-Table2[[#This Row],[20D EMA]])/Table2[[#This Row],[20D EMA]]</f>
        <v>-2.8822359163472311E-2</v>
      </c>
      <c r="T454" s="1">
        <f>(Table2[[#This Row],[Close Price]]-Table2[[#This Row],[50D EMA]])/Table2[[#This Row],[50D EMA]]</f>
        <v>-6.0528468570246456E-2</v>
      </c>
      <c r="U454" s="1">
        <f>(Table2[[#This Row],[Close Price]]-Table2[[#This Row],[200D EMA]])/Table2[[#This Row],[200D EMA]]</f>
        <v>-4.3257730493152048E-2</v>
      </c>
      <c r="V454">
        <v>0.68847317126582297</v>
      </c>
      <c r="W454">
        <v>3981.1</v>
      </c>
      <c r="X454">
        <v>4148.8999999999996</v>
      </c>
      <c r="Y454">
        <v>3891.45</v>
      </c>
      <c r="Z454">
        <v>4148.8999999999996</v>
      </c>
      <c r="AA454">
        <v>3891.45</v>
      </c>
      <c r="AB454">
        <v>4350</v>
      </c>
      <c r="AC454" s="1">
        <f>(Table2[[#This Row],[Close Price]]/Table2[[#This Row],[Day Low]])-1</f>
        <v>5.5009921880886381E-3</v>
      </c>
      <c r="AD454" s="1">
        <f>(Table2[[#This Row],[Day High]]/Table2[[#This Row],[Close Price]])-1</f>
        <v>3.6447664251811007E-2</v>
      </c>
      <c r="AE454" s="1">
        <f>(Table2[[#This Row],[Close Price]]/Table2[[#This Row],[Current Week Low]])-1</f>
        <v>2.8665407495920503E-2</v>
      </c>
      <c r="AF454" s="1">
        <f>(Table2[[#This Row],[Current Week High]]/Table2[[#This Row],[Close Price]])-1</f>
        <v>3.6447664251811007E-2</v>
      </c>
      <c r="AG454" s="1">
        <f>(Table2[[#This Row],[Close Price]]/Table2[[#This Row],[Current Month Low]])-1</f>
        <v>2.8665407495920503E-2</v>
      </c>
      <c r="AH454" s="1">
        <f>(Table2[[#This Row],[Current Month High]]/Table2[[#This Row],[Close Price]])-1</f>
        <v>8.6684986260304742E-2</v>
      </c>
      <c r="AI454">
        <v>22.2957781663752</v>
      </c>
      <c r="AJ454">
        <v>15.2307205158467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-0.02</v>
      </c>
      <c r="AM454" t="s">
        <v>3169</v>
      </c>
      <c r="AN454">
        <v>-3.22</v>
      </c>
      <c r="AO454" t="s">
        <v>3169</v>
      </c>
      <c r="AP454">
        <v>9.9154081768440001E-3</v>
      </c>
      <c r="AQ454">
        <f>(Table2[[#This Row],[Sharpe Ratio]]-AVERAGE(Table2[Sharpe Ratio]))/_xlfn.STDEV.P(Table2[Sharpe Ratio])</f>
        <v>-0.5616019474622741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441</v>
      </c>
      <c r="AT454">
        <f>_xlfn.RANK.AVG(Table2[[#This Row],[6M Return vs Nifty Z-Score]],Table2[6M Return vs Nifty Z-Score])</f>
        <v>370</v>
      </c>
      <c r="AU454">
        <f>_xlfn.RANK.AVG(Table2[[#This Row],[Sharpe Ratio Z-Score]],Table2[Sharpe Ratio Z-Score])</f>
        <v>486</v>
      </c>
      <c r="AV454">
        <f>(Table2[[#This Row],[Rank 1Y]]+Table2[[#This Row],[Rank 6M]]+Table2[[#This Row],[Rank Sharpe]])/3</f>
        <v>432.33333333333331</v>
      </c>
    </row>
    <row r="455" spans="1:48" hidden="1" x14ac:dyDescent="0.3">
      <c r="A455" t="s">
        <v>1768</v>
      </c>
      <c r="B455" t="s">
        <v>1769</v>
      </c>
      <c r="C455" t="s">
        <v>3134</v>
      </c>
      <c r="D455" t="s">
        <v>91</v>
      </c>
      <c r="E455">
        <v>4420.0640000000003</v>
      </c>
      <c r="F455">
        <v>627.85</v>
      </c>
      <c r="G455">
        <v>25.052102863678201</v>
      </c>
      <c r="H455">
        <f>(Table2[[#This Row],[1Y Return vs Nifty]]-AVERAGE(Table2[1Y Return vs Nifty]))/_xlfn.STDEV.P(Table2[1Y Return vs Nifty])</f>
        <v>0.23732225781227617</v>
      </c>
      <c r="I455">
        <v>-10.901006136691599</v>
      </c>
      <c r="J455">
        <f>(Table2[[#This Row],[1M Return vs Nifty]]-AVERAGE(Table2[1M Return vs Nifty]))/_xlfn.STDEV.P(Table2[1M Return vs Nifty])</f>
        <v>-0.62540409436435529</v>
      </c>
      <c r="K455">
        <v>-43.328169372249199</v>
      </c>
      <c r="L455">
        <f>(Table2[[#This Row],[6M Return vs Nifty]]-AVERAGE(Table2[6M Return vs Nifty]))/_xlfn.STDEV.P(Table2[6M Return vs Nifty])</f>
        <v>-1.4800134994134102</v>
      </c>
      <c r="M455">
        <v>4.42458903094718</v>
      </c>
      <c r="N455">
        <f>(Table2[[#This Row],[1W Return vs Nifty]]-AVERAGE(Table2[1W Return vs Nifty]))/_xlfn.STDEV.P(Table2[1W Return vs Nifty])</f>
        <v>1.7200519602644868</v>
      </c>
      <c r="O455">
        <v>634.58000000000004</v>
      </c>
      <c r="P455">
        <v>677.56733192076899</v>
      </c>
      <c r="Q455">
        <v>739.40441601085502</v>
      </c>
      <c r="R455">
        <v>51.082397551317399</v>
      </c>
      <c r="S455" s="1">
        <f>(Table2[[#This Row],[Close Price]]-Table2[[#This Row],[20D EMA]])/Table2[[#This Row],[20D EMA]]</f>
        <v>-1.0605439818462634E-2</v>
      </c>
      <c r="T455" s="1">
        <f>(Table2[[#This Row],[Close Price]]-Table2[[#This Row],[50D EMA]])/Table2[[#This Row],[50D EMA]]</f>
        <v>-7.3376223407687319E-2</v>
      </c>
      <c r="U455" s="1">
        <f>(Table2[[#This Row],[Close Price]]-Table2[[#This Row],[200D EMA]])/Table2[[#This Row],[200D EMA]]</f>
        <v>-0.15087063803689441</v>
      </c>
      <c r="V455">
        <v>0.91580859822401695</v>
      </c>
      <c r="W455">
        <v>611.85</v>
      </c>
      <c r="X455">
        <v>634.6</v>
      </c>
      <c r="Y455">
        <v>557.75</v>
      </c>
      <c r="Z455">
        <v>637.70000000000005</v>
      </c>
      <c r="AA455">
        <v>557.75</v>
      </c>
      <c r="AB455">
        <v>676.1</v>
      </c>
      <c r="AC455" s="1">
        <f>(Table2[[#This Row],[Close Price]]/Table2[[#This Row],[Day Low]])-1</f>
        <v>2.6150200212470276E-2</v>
      </c>
      <c r="AD455" s="1">
        <f>(Table2[[#This Row],[Day High]]/Table2[[#This Row],[Close Price]])-1</f>
        <v>1.0750975551485187E-2</v>
      </c>
      <c r="AE455" s="1">
        <f>(Table2[[#This Row],[Close Price]]/Table2[[#This Row],[Current Week Low]])-1</f>
        <v>0.12568354997758857</v>
      </c>
      <c r="AF455" s="1">
        <f>(Table2[[#This Row],[Current Week High]]/Table2[[#This Row],[Close Price]])-1</f>
        <v>1.5688460619574851E-2</v>
      </c>
      <c r="AG455" s="1">
        <f>(Table2[[#This Row],[Close Price]]/Table2[[#This Row],[Current Month Low]])-1</f>
        <v>0.12568354997758857</v>
      </c>
      <c r="AH455" s="1">
        <f>(Table2[[#This Row],[Current Month High]]/Table2[[#This Row],[Close Price]])-1</f>
        <v>7.6849565979135059E-2</v>
      </c>
      <c r="AI455">
        <v>85.553874333041307</v>
      </c>
      <c r="AJ455">
        <v>50.455307931943402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-0.18</v>
      </c>
      <c r="AM455" t="s">
        <v>3169</v>
      </c>
      <c r="AN455">
        <v>-2.5099999999999998</v>
      </c>
      <c r="AO455" t="s">
        <v>3169</v>
      </c>
      <c r="AP455">
        <v>6.1857889591030002E-2</v>
      </c>
      <c r="AQ455">
        <f>(Table2[[#This Row],[Sharpe Ratio]]-AVERAGE(Table2[Sharpe Ratio]))/_xlfn.STDEV.P(Table2[Sharpe Ratio])</f>
        <v>4.4958899423831328E-2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234</v>
      </c>
      <c r="AT455">
        <f>_xlfn.RANK.AVG(Table2[[#This Row],[6M Return vs Nifty Z-Score]],Table2[6M Return vs Nifty Z-Score])</f>
        <v>725</v>
      </c>
      <c r="AU455">
        <f>_xlfn.RANK.AVG(Table2[[#This Row],[Sharpe Ratio Z-Score]],Table2[Sharpe Ratio Z-Score])</f>
        <v>338</v>
      </c>
      <c r="AV455">
        <f>(Table2[[#This Row],[Rank 1Y]]+Table2[[#This Row],[Rank 6M]]+Table2[[#This Row],[Rank Sharpe]])/3</f>
        <v>432.33333333333331</v>
      </c>
    </row>
    <row r="456" spans="1:48" hidden="1" x14ac:dyDescent="0.3">
      <c r="A456" t="s">
        <v>395</v>
      </c>
      <c r="B456" t="s">
        <v>396</v>
      </c>
      <c r="C456" t="s">
        <v>3122</v>
      </c>
      <c r="D456" t="s">
        <v>245</v>
      </c>
      <c r="E456">
        <v>56170.053800100002</v>
      </c>
      <c r="F456">
        <v>5307</v>
      </c>
      <c r="G456">
        <v>-7.5560127265952097</v>
      </c>
      <c r="H456">
        <f>(Table2[[#This Row],[1Y Return vs Nifty]]-AVERAGE(Table2[1Y Return vs Nifty]))/_xlfn.STDEV.P(Table2[1Y Return vs Nifty])</f>
        <v>-0.41487856283658731</v>
      </c>
      <c r="I456">
        <v>0.87044964315922801</v>
      </c>
      <c r="J456">
        <f>(Table2[[#This Row],[1M Return vs Nifty]]-AVERAGE(Table2[1M Return vs Nifty]))/_xlfn.STDEV.P(Table2[1M Return vs Nifty])</f>
        <v>0.53785289199959307</v>
      </c>
      <c r="K456">
        <v>9.8729442213330092</v>
      </c>
      <c r="L456">
        <f>(Table2[[#This Row],[6M Return vs Nifty]]-AVERAGE(Table2[6M Return vs Nifty]))/_xlfn.STDEV.P(Table2[6M Return vs Nifty])</f>
        <v>0.29648340143503105</v>
      </c>
      <c r="M456">
        <v>-2.2369004494924201</v>
      </c>
      <c r="N456">
        <f>(Table2[[#This Row],[1W Return vs Nifty]]-AVERAGE(Table2[1W Return vs Nifty]))/_xlfn.STDEV.P(Table2[1W Return vs Nifty])</f>
        <v>0.10717401605776601</v>
      </c>
      <c r="O456">
        <v>5169.33</v>
      </c>
      <c r="P456">
        <v>5216.2013199763096</v>
      </c>
      <c r="Q456">
        <v>5096.7604069094496</v>
      </c>
      <c r="R456">
        <v>65.094147313149406</v>
      </c>
      <c r="S456" s="1">
        <f>(Table2[[#This Row],[Close Price]]-Table2[[#This Row],[20D EMA]])/Table2[[#This Row],[20D EMA]]</f>
        <v>2.6632078044930403E-2</v>
      </c>
      <c r="T456" s="1">
        <f>(Table2[[#This Row],[Close Price]]-Table2[[#This Row],[50D EMA]])/Table2[[#This Row],[50D EMA]]</f>
        <v>1.7407050543843422E-2</v>
      </c>
      <c r="U456" s="1">
        <f>(Table2[[#This Row],[Close Price]]-Table2[[#This Row],[200D EMA]])/Table2[[#This Row],[200D EMA]]</f>
        <v>4.1249651995714384E-2</v>
      </c>
      <c r="V456">
        <v>0.75192512413778101</v>
      </c>
      <c r="W456">
        <v>5165.7</v>
      </c>
      <c r="X456">
        <v>5318</v>
      </c>
      <c r="Y456">
        <v>5012.05</v>
      </c>
      <c r="Z456">
        <v>5318</v>
      </c>
      <c r="AA456">
        <v>4871</v>
      </c>
      <c r="AB456">
        <v>5370</v>
      </c>
      <c r="AC456" s="1">
        <f>(Table2[[#This Row],[Close Price]]/Table2[[#This Row],[Day Low]])-1</f>
        <v>2.735350484929433E-2</v>
      </c>
      <c r="AD456" s="1">
        <f>(Table2[[#This Row],[Day High]]/Table2[[#This Row],[Close Price]])-1</f>
        <v>2.0727341247408493E-3</v>
      </c>
      <c r="AE456" s="1">
        <f>(Table2[[#This Row],[Close Price]]/Table2[[#This Row],[Current Week Low]])-1</f>
        <v>5.8848175896090371E-2</v>
      </c>
      <c r="AF456" s="1">
        <f>(Table2[[#This Row],[Current Week High]]/Table2[[#This Row],[Close Price]])-1</f>
        <v>2.0727341247408493E-3</v>
      </c>
      <c r="AG456" s="1">
        <f>(Table2[[#This Row],[Close Price]]/Table2[[#This Row],[Current Month Low]])-1</f>
        <v>8.950934099774166E-2</v>
      </c>
      <c r="AH456" s="1">
        <f>(Table2[[#This Row],[Current Month High]]/Table2[[#This Row],[Close Price]])-1</f>
        <v>1.1871113623516116E-2</v>
      </c>
      <c r="AI456">
        <v>13.0582249858677</v>
      </c>
      <c r="AJ456">
        <v>26.357142857142801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-0.09</v>
      </c>
      <c r="AM456" t="s">
        <v>3169</v>
      </c>
      <c r="AN456">
        <v>6.92</v>
      </c>
      <c r="AO456" t="s">
        <v>3170</v>
      </c>
      <c r="AP456">
        <v>-3.3655791893582997E-2</v>
      </c>
      <c r="AQ456">
        <f>(Table2[[#This Row],[Sharpe Ratio]]-AVERAGE(Table2[Sharpe Ratio]))/_xlfn.STDEV.P(Table2[Sharpe Ratio])</f>
        <v>-1.0704067502945127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449</v>
      </c>
      <c r="AT456">
        <f>_xlfn.RANK.AVG(Table2[[#This Row],[6M Return vs Nifty Z-Score]],Table2[6M Return vs Nifty Z-Score])</f>
        <v>223</v>
      </c>
      <c r="AU456">
        <f>_xlfn.RANK.AVG(Table2[[#This Row],[Sharpe Ratio Z-Score]],Table2[Sharpe Ratio Z-Score])</f>
        <v>626</v>
      </c>
      <c r="AV456">
        <f>(Table2[[#This Row],[Rank 1Y]]+Table2[[#This Row],[Rank 6M]]+Table2[[#This Row],[Rank Sharpe]])/3</f>
        <v>432.66666666666669</v>
      </c>
    </row>
    <row r="457" spans="1:48" hidden="1" x14ac:dyDescent="0.3">
      <c r="A457" t="s">
        <v>1668</v>
      </c>
      <c r="B457" t="s">
        <v>1669</v>
      </c>
      <c r="C457" t="s">
        <v>3132</v>
      </c>
      <c r="D457" t="s">
        <v>570</v>
      </c>
      <c r="E457">
        <v>5230.0488509999996</v>
      </c>
      <c r="F457">
        <v>298</v>
      </c>
      <c r="G457">
        <v>-28.2402376939208</v>
      </c>
      <c r="H457">
        <f>(Table2[[#This Row],[1Y Return vs Nifty]]-AVERAGE(Table2[1Y Return vs Nifty]))/_xlfn.STDEV.P(Table2[1Y Return vs Nifty])</f>
        <v>-0.82858748940207827</v>
      </c>
      <c r="I457">
        <v>-16.730858558627599</v>
      </c>
      <c r="J457">
        <f>(Table2[[#This Row],[1M Return vs Nifty]]-AVERAGE(Table2[1M Return vs Nifty]))/_xlfn.STDEV.P(Table2[1M Return vs Nifty])</f>
        <v>-1.2015109656058811</v>
      </c>
      <c r="K457">
        <v>-10.784228755541401</v>
      </c>
      <c r="L457">
        <f>(Table2[[#This Row],[6M Return vs Nifty]]-AVERAGE(Table2[6M Return vs Nifty]))/_xlfn.STDEV.P(Table2[6M Return vs Nifty])</f>
        <v>-0.39330298262544217</v>
      </c>
      <c r="M457">
        <v>-5.0301532777737803</v>
      </c>
      <c r="N457">
        <f>(Table2[[#This Row],[1W Return vs Nifty]]-AVERAGE(Table2[1W Return vs Nifty]))/_xlfn.STDEV.P(Table2[1W Return vs Nifty])</f>
        <v>-0.56912756672740217</v>
      </c>
      <c r="O457">
        <v>317.20999999999998</v>
      </c>
      <c r="P457">
        <v>335.18819860150199</v>
      </c>
      <c r="Q457">
        <v>333.10452747861899</v>
      </c>
      <c r="R457">
        <v>34.321116398471403</v>
      </c>
      <c r="S457" s="1">
        <f>(Table2[[#This Row],[Close Price]]-Table2[[#This Row],[20D EMA]])/Table2[[#This Row],[20D EMA]]</f>
        <v>-6.05592509693893E-2</v>
      </c>
      <c r="T457" s="1">
        <f>(Table2[[#This Row],[Close Price]]-Table2[[#This Row],[50D EMA]])/Table2[[#This Row],[50D EMA]]</f>
        <v>-0.11094721937306104</v>
      </c>
      <c r="U457" s="1">
        <f>(Table2[[#This Row],[Close Price]]-Table2[[#This Row],[200D EMA]])/Table2[[#This Row],[200D EMA]]</f>
        <v>-0.10538592118317049</v>
      </c>
      <c r="V457">
        <v>0.48055101607345202</v>
      </c>
      <c r="W457">
        <v>289.45</v>
      </c>
      <c r="X457">
        <v>299.89999999999998</v>
      </c>
      <c r="Y457">
        <v>288.10000000000002</v>
      </c>
      <c r="Z457">
        <v>309</v>
      </c>
      <c r="AA457">
        <v>288.10000000000002</v>
      </c>
      <c r="AB457">
        <v>346.55</v>
      </c>
      <c r="AC457" s="1">
        <f>(Table2[[#This Row],[Close Price]]/Table2[[#This Row],[Day Low]])-1</f>
        <v>2.9538780445672819E-2</v>
      </c>
      <c r="AD457" s="1">
        <f>(Table2[[#This Row],[Day High]]/Table2[[#This Row],[Close Price]])-1</f>
        <v>6.3758389261743265E-3</v>
      </c>
      <c r="AE457" s="1">
        <f>(Table2[[#This Row],[Close Price]]/Table2[[#This Row],[Current Week Low]])-1</f>
        <v>3.4363068379035022E-2</v>
      </c>
      <c r="AF457" s="1">
        <f>(Table2[[#This Row],[Current Week High]]/Table2[[#This Row],[Close Price]])-1</f>
        <v>3.691275167785224E-2</v>
      </c>
      <c r="AG457" s="1">
        <f>(Table2[[#This Row],[Close Price]]/Table2[[#This Row],[Current Month Low]])-1</f>
        <v>3.4363068379035022E-2</v>
      </c>
      <c r="AH457" s="1">
        <f>(Table2[[#This Row],[Current Month High]]/Table2[[#This Row],[Close Price]])-1</f>
        <v>0.16291946308724836</v>
      </c>
      <c r="AI457">
        <v>47.080536912751597</v>
      </c>
      <c r="AJ457">
        <v>19.654687813692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-0.13</v>
      </c>
      <c r="AM457" t="s">
        <v>3169</v>
      </c>
      <c r="AN457">
        <v>-7.51</v>
      </c>
      <c r="AO457" t="s">
        <v>3169</v>
      </c>
      <c r="AP457">
        <v>9.4857186456669004E-2</v>
      </c>
      <c r="AQ457">
        <f>(Table2[[#This Row],[Sharpe Ratio]]-AVERAGE(Table2[Sharpe Ratio]))/_xlfn.STDEV.P(Table2[Sharpe Ratio])</f>
        <v>0.43030978964913746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610</v>
      </c>
      <c r="AT457">
        <f>_xlfn.RANK.AVG(Table2[[#This Row],[6M Return vs Nifty Z-Score]],Table2[6M Return vs Nifty Z-Score])</f>
        <v>454</v>
      </c>
      <c r="AU457">
        <f>_xlfn.RANK.AVG(Table2[[#This Row],[Sharpe Ratio Z-Score]],Table2[Sharpe Ratio Z-Score])</f>
        <v>237</v>
      </c>
      <c r="AV457">
        <f>(Table2[[#This Row],[Rank 1Y]]+Table2[[#This Row],[Rank 6M]]+Table2[[#This Row],[Rank Sharpe]])/3</f>
        <v>433.66666666666669</v>
      </c>
    </row>
    <row r="458" spans="1:48" hidden="1" x14ac:dyDescent="0.3">
      <c r="A458" t="s">
        <v>871</v>
      </c>
      <c r="B458" t="s">
        <v>872</v>
      </c>
      <c r="C458" t="s">
        <v>3128</v>
      </c>
      <c r="D458" t="s">
        <v>211</v>
      </c>
      <c r="E458">
        <v>16775.129381179999</v>
      </c>
      <c r="F458">
        <v>1418.65</v>
      </c>
      <c r="G458">
        <v>-11.979195015720199</v>
      </c>
      <c r="H458">
        <f>(Table2[[#This Row],[1Y Return vs Nifty]]-AVERAGE(Table2[1Y Return vs Nifty]))/_xlfn.STDEV.P(Table2[1Y Return vs Nifty])</f>
        <v>-0.50334743221545253</v>
      </c>
      <c r="I458">
        <v>-17.942859632790899</v>
      </c>
      <c r="J458">
        <f>(Table2[[#This Row],[1M Return vs Nifty]]-AVERAGE(Table2[1M Return vs Nifty]))/_xlfn.STDEV.P(Table2[1M Return vs Nifty])</f>
        <v>-1.3212810894859146</v>
      </c>
      <c r="K458">
        <v>-31.956564287531201</v>
      </c>
      <c r="L458">
        <f>(Table2[[#This Row],[6M Return vs Nifty]]-AVERAGE(Table2[6M Return vs Nifty]))/_xlfn.STDEV.P(Table2[6M Return vs Nifty])</f>
        <v>-1.100291726200173</v>
      </c>
      <c r="M458">
        <v>-7.7535159980925403</v>
      </c>
      <c r="N458">
        <f>(Table2[[#This Row],[1W Return vs Nifty]]-AVERAGE(Table2[1W Return vs Nifty]))/_xlfn.STDEV.P(Table2[1W Return vs Nifty])</f>
        <v>-1.228507376389292</v>
      </c>
      <c r="O458">
        <v>1539.3</v>
      </c>
      <c r="P458">
        <v>1667.16123899887</v>
      </c>
      <c r="Q458">
        <v>1765.0920890028001</v>
      </c>
      <c r="R458">
        <v>25.1063167332285</v>
      </c>
      <c r="S458" s="1">
        <f>(Table2[[#This Row],[Close Price]]-Table2[[#This Row],[20D EMA]])/Table2[[#This Row],[20D EMA]]</f>
        <v>-7.8379783018254962E-2</v>
      </c>
      <c r="T458" s="1">
        <f>(Table2[[#This Row],[Close Price]]-Table2[[#This Row],[50D EMA]])/Table2[[#This Row],[50D EMA]]</f>
        <v>-0.14906251008336832</v>
      </c>
      <c r="U458" s="1">
        <f>(Table2[[#This Row],[Close Price]]-Table2[[#This Row],[200D EMA]])/Table2[[#This Row],[200D EMA]]</f>
        <v>-0.19627422906785824</v>
      </c>
      <c r="V458">
        <v>0.76744097577398596</v>
      </c>
      <c r="W458">
        <v>1391.5</v>
      </c>
      <c r="X458">
        <v>1426.3</v>
      </c>
      <c r="Y458">
        <v>1388</v>
      </c>
      <c r="Z458">
        <v>1509</v>
      </c>
      <c r="AA458">
        <v>1388</v>
      </c>
      <c r="AB458">
        <v>1647.1</v>
      </c>
      <c r="AC458" s="1">
        <f>(Table2[[#This Row],[Close Price]]/Table2[[#This Row],[Day Low]])-1</f>
        <v>1.9511318720804915E-2</v>
      </c>
      <c r="AD458" s="1">
        <f>(Table2[[#This Row],[Day High]]/Table2[[#This Row],[Close Price]])-1</f>
        <v>5.3924505692031222E-3</v>
      </c>
      <c r="AE458" s="1">
        <f>(Table2[[#This Row],[Close Price]]/Table2[[#This Row],[Current Week Low]])-1</f>
        <v>2.2082132564841483E-2</v>
      </c>
      <c r="AF458" s="1">
        <f>(Table2[[#This Row],[Current Week High]]/Table2[[#This Row],[Close Price]])-1</f>
        <v>6.3687308356536132E-2</v>
      </c>
      <c r="AG458" s="1">
        <f>(Table2[[#This Row],[Close Price]]/Table2[[#This Row],[Current Month Low]])-1</f>
        <v>2.2082132564841483E-2</v>
      </c>
      <c r="AH458" s="1">
        <f>(Table2[[#This Row],[Current Month High]]/Table2[[#This Row],[Close Price]])-1</f>
        <v>0.16103337680188901</v>
      </c>
      <c r="AI458">
        <v>71.173298558488597</v>
      </c>
      <c r="AJ458">
        <v>15.1501623376623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-0.18</v>
      </c>
      <c r="AM458" t="s">
        <v>3169</v>
      </c>
      <c r="AN458">
        <v>-10.81</v>
      </c>
      <c r="AO458" t="s">
        <v>3169</v>
      </c>
      <c r="AP458">
        <v>0.13836806992511</v>
      </c>
      <c r="AQ458">
        <f>(Table2[[#This Row],[Sharpe Ratio]]-AVERAGE(Table2[Sharpe Ratio]))/_xlfn.STDEV.P(Table2[Sharpe Ratio])</f>
        <v>0.93841024243521287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490</v>
      </c>
      <c r="AT458">
        <f>_xlfn.RANK.AVG(Table2[[#This Row],[6M Return vs Nifty Z-Score]],Table2[6M Return vs Nifty Z-Score])</f>
        <v>686</v>
      </c>
      <c r="AU458">
        <f>_xlfn.RANK.AVG(Table2[[#This Row],[Sharpe Ratio Z-Score]],Table2[Sharpe Ratio Z-Score])</f>
        <v>128</v>
      </c>
      <c r="AV458">
        <f>(Table2[[#This Row],[Rank 1Y]]+Table2[[#This Row],[Rank 6M]]+Table2[[#This Row],[Rank Sharpe]])/3</f>
        <v>434.66666666666669</v>
      </c>
    </row>
    <row r="459" spans="1:48" hidden="1" x14ac:dyDescent="0.3">
      <c r="A459" t="s">
        <v>477</v>
      </c>
      <c r="B459" t="s">
        <v>478</v>
      </c>
      <c r="C459" t="s">
        <v>3123</v>
      </c>
      <c r="D459" t="s">
        <v>34</v>
      </c>
      <c r="E459">
        <v>45418.675108224001</v>
      </c>
      <c r="F459">
        <v>51.51</v>
      </c>
      <c r="G459">
        <v>-4.5271601725134598</v>
      </c>
      <c r="H459">
        <f>(Table2[[#This Row],[1Y Return vs Nifty]]-AVERAGE(Table2[1Y Return vs Nifty]))/_xlfn.STDEV.P(Table2[1Y Return vs Nifty])</f>
        <v>-0.3542979348046576</v>
      </c>
      <c r="I459">
        <v>-6.5237197512225702</v>
      </c>
      <c r="J459">
        <f>(Table2[[#This Row],[1M Return vs Nifty]]-AVERAGE(Table2[1M Return vs Nifty]))/_xlfn.STDEV.P(Table2[1M Return vs Nifty])</f>
        <v>-0.19284001185482816</v>
      </c>
      <c r="K459">
        <v>-26.7308914680717</v>
      </c>
      <c r="L459">
        <f>(Table2[[#This Row],[6M Return vs Nifty]]-AVERAGE(Table2[6M Return vs Nifty]))/_xlfn.STDEV.P(Table2[6M Return vs Nifty])</f>
        <v>-0.92579553727570607</v>
      </c>
      <c r="M459">
        <v>-2.3047993431892499</v>
      </c>
      <c r="N459">
        <f>(Table2[[#This Row],[1W Return vs Nifty]]-AVERAGE(Table2[1W Return vs Nifty]))/_xlfn.STDEV.P(Table2[1W Return vs Nifty])</f>
        <v>9.073435516792748E-2</v>
      </c>
      <c r="O459">
        <v>54.39</v>
      </c>
      <c r="P459">
        <v>56.436764718883701</v>
      </c>
      <c r="Q459">
        <v>57.258005789529498</v>
      </c>
      <c r="R459">
        <v>38.704208679897398</v>
      </c>
      <c r="S459" s="1">
        <f>(Table2[[#This Row],[Close Price]]-Table2[[#This Row],[20D EMA]])/Table2[[#This Row],[20D EMA]]</f>
        <v>-5.2950910093767282E-2</v>
      </c>
      <c r="T459" s="1">
        <f>(Table2[[#This Row],[Close Price]]-Table2[[#This Row],[50D EMA]])/Table2[[#This Row],[50D EMA]]</f>
        <v>-8.7297079189856741E-2</v>
      </c>
      <c r="U459" s="1">
        <f>(Table2[[#This Row],[Close Price]]-Table2[[#This Row],[200D EMA]])/Table2[[#This Row],[200D EMA]]</f>
        <v>-0.1003878097092339</v>
      </c>
      <c r="V459">
        <v>0.81533319563275297</v>
      </c>
      <c r="W459">
        <v>51.25</v>
      </c>
      <c r="X459">
        <v>52.74</v>
      </c>
      <c r="Y459">
        <v>50.91</v>
      </c>
      <c r="Z459">
        <v>54.73</v>
      </c>
      <c r="AA459">
        <v>50.91</v>
      </c>
      <c r="AB459">
        <v>59.67</v>
      </c>
      <c r="AC459" s="1">
        <f>(Table2[[#This Row],[Close Price]]/Table2[[#This Row],[Day Low]])-1</f>
        <v>5.0731707317073216E-3</v>
      </c>
      <c r="AD459" s="1">
        <f>(Table2[[#This Row],[Day High]]/Table2[[#This Row],[Close Price]])-1</f>
        <v>2.3878858474082776E-2</v>
      </c>
      <c r="AE459" s="1">
        <f>(Table2[[#This Row],[Close Price]]/Table2[[#This Row],[Current Week Low]])-1</f>
        <v>1.1785503830288757E-2</v>
      </c>
      <c r="AF459" s="1">
        <f>(Table2[[#This Row],[Current Week High]]/Table2[[#This Row],[Close Price]])-1</f>
        <v>6.2512133566297701E-2</v>
      </c>
      <c r="AG459" s="1">
        <f>(Table2[[#This Row],[Close Price]]/Table2[[#This Row],[Current Month Low]])-1</f>
        <v>1.1785503830288757E-2</v>
      </c>
      <c r="AH459" s="1">
        <f>(Table2[[#This Row],[Current Month High]]/Table2[[#This Row],[Close Price]])-1</f>
        <v>0.15841584158415856</v>
      </c>
      <c r="AI459">
        <v>49.291399728208098</v>
      </c>
      <c r="AJ459">
        <v>18.142201834862298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-0.13</v>
      </c>
      <c r="AM459" t="s">
        <v>3169</v>
      </c>
      <c r="AN459">
        <v>-6.54</v>
      </c>
      <c r="AO459" t="s">
        <v>3169</v>
      </c>
      <c r="AP459">
        <v>9.3041558805870006E-2</v>
      </c>
      <c r="AQ459">
        <f>(Table2[[#This Row],[Sharpe Ratio]]-AVERAGE(Table2[Sharpe Ratio]))/_xlfn.STDEV.P(Table2[Sharpe Ratio])</f>
        <v>0.40910770966537879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422</v>
      </c>
      <c r="AT459">
        <f>_xlfn.RANK.AVG(Table2[[#This Row],[6M Return vs Nifty Z-Score]],Table2[6M Return vs Nifty Z-Score])</f>
        <v>641</v>
      </c>
      <c r="AU459">
        <f>_xlfn.RANK.AVG(Table2[[#This Row],[Sharpe Ratio Z-Score]],Table2[Sharpe Ratio Z-Score])</f>
        <v>242</v>
      </c>
      <c r="AV459">
        <f>(Table2[[#This Row],[Rank 1Y]]+Table2[[#This Row],[Rank 6M]]+Table2[[#This Row],[Rank Sharpe]])/3</f>
        <v>435</v>
      </c>
    </row>
    <row r="460" spans="1:48" hidden="1" x14ac:dyDescent="0.3">
      <c r="A460" t="s">
        <v>1159</v>
      </c>
      <c r="B460" t="s">
        <v>1160</v>
      </c>
      <c r="C460" t="s">
        <v>3126</v>
      </c>
      <c r="D460" t="s">
        <v>48</v>
      </c>
      <c r="E460">
        <v>10166.222442824001</v>
      </c>
      <c r="F460">
        <v>180.88</v>
      </c>
      <c r="G460">
        <v>4.2888095143664904</v>
      </c>
      <c r="H460">
        <f>(Table2[[#This Row],[1Y Return vs Nifty]]-AVERAGE(Table2[1Y Return vs Nifty]))/_xlfn.STDEV.P(Table2[1Y Return vs Nifty])</f>
        <v>-0.17796812976944437</v>
      </c>
      <c r="I460">
        <v>-0.86715495005852905</v>
      </c>
      <c r="J460">
        <f>(Table2[[#This Row],[1M Return vs Nifty]]-AVERAGE(Table2[1M Return vs Nifty]))/_xlfn.STDEV.P(Table2[1M Return vs Nifty])</f>
        <v>0.36614255129063311</v>
      </c>
      <c r="K460">
        <v>-38.590429375491503</v>
      </c>
      <c r="L460">
        <f>(Table2[[#This Row],[6M Return vs Nifty]]-AVERAGE(Table2[6M Return vs Nifty]))/_xlfn.STDEV.P(Table2[6M Return vs Nifty])</f>
        <v>-1.321810412057715</v>
      </c>
      <c r="M460">
        <v>-3.3460010367059798</v>
      </c>
      <c r="N460">
        <f>(Table2[[#This Row],[1W Return vs Nifty]]-AVERAGE(Table2[1W Return vs Nifty]))/_xlfn.STDEV.P(Table2[1W Return vs Nifty])</f>
        <v>-0.1613611036442357</v>
      </c>
      <c r="O460">
        <v>185.97</v>
      </c>
      <c r="P460">
        <v>196.233058565227</v>
      </c>
      <c r="Q460">
        <v>208.11334685720101</v>
      </c>
      <c r="R460">
        <v>41.900246807917</v>
      </c>
      <c r="S460" s="1">
        <f>(Table2[[#This Row],[Close Price]]-Table2[[#This Row],[20D EMA]])/Table2[[#This Row],[20D EMA]]</f>
        <v>-2.7370005914932535E-2</v>
      </c>
      <c r="T460" s="1">
        <f>(Table2[[#This Row],[Close Price]]-Table2[[#This Row],[50D EMA]])/Table2[[#This Row],[50D EMA]]</f>
        <v>-7.8238899589508831E-2</v>
      </c>
      <c r="U460" s="1">
        <f>(Table2[[#This Row],[Close Price]]-Table2[[#This Row],[200D EMA]])/Table2[[#This Row],[200D EMA]]</f>
        <v>-0.13085824272427582</v>
      </c>
      <c r="V460">
        <v>0.479225222392271</v>
      </c>
      <c r="W460">
        <v>176.9</v>
      </c>
      <c r="X460">
        <v>182</v>
      </c>
      <c r="Y460">
        <v>176</v>
      </c>
      <c r="Z460">
        <v>185.66</v>
      </c>
      <c r="AA460">
        <v>176</v>
      </c>
      <c r="AB460">
        <v>199.24</v>
      </c>
      <c r="AC460" s="1">
        <f>(Table2[[#This Row],[Close Price]]/Table2[[#This Row],[Day Low]])-1</f>
        <v>2.2498586772187634E-2</v>
      </c>
      <c r="AD460" s="1">
        <f>(Table2[[#This Row],[Day High]]/Table2[[#This Row],[Close Price]])-1</f>
        <v>6.1919504643963563E-3</v>
      </c>
      <c r="AE460" s="1">
        <f>(Table2[[#This Row],[Close Price]]/Table2[[#This Row],[Current Week Low]])-1</f>
        <v>2.7727272727272601E-2</v>
      </c>
      <c r="AF460" s="1">
        <f>(Table2[[#This Row],[Current Week High]]/Table2[[#This Row],[Close Price]])-1</f>
        <v>2.6426360017691275E-2</v>
      </c>
      <c r="AG460" s="1">
        <f>(Table2[[#This Row],[Close Price]]/Table2[[#This Row],[Current Month Low]])-1</f>
        <v>2.7727272727272601E-2</v>
      </c>
      <c r="AH460" s="1">
        <f>(Table2[[#This Row],[Current Month High]]/Table2[[#This Row],[Close Price]])-1</f>
        <v>0.10150375939849643</v>
      </c>
      <c r="AI460">
        <v>68.011941618752701</v>
      </c>
      <c r="AJ460">
        <v>27.156414762741601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-0.11</v>
      </c>
      <c r="AM460" t="s">
        <v>3169</v>
      </c>
      <c r="AN460">
        <v>-6.37</v>
      </c>
      <c r="AO460" t="s">
        <v>3169</v>
      </c>
      <c r="AP460">
        <v>9.6700886423747995E-2</v>
      </c>
      <c r="AQ460">
        <f>(Table2[[#This Row],[Sharpe Ratio]]-AVERAGE(Table2[Sharpe Ratio]))/_xlfn.STDEV.P(Table2[Sharpe Ratio])</f>
        <v>0.45183968546828279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362</v>
      </c>
      <c r="AT460">
        <f>_xlfn.RANK.AVG(Table2[[#This Row],[6M Return vs Nifty Z-Score]],Table2[6M Return vs Nifty Z-Score])</f>
        <v>712</v>
      </c>
      <c r="AU460">
        <f>_xlfn.RANK.AVG(Table2[[#This Row],[Sharpe Ratio Z-Score]],Table2[Sharpe Ratio Z-Score])</f>
        <v>231</v>
      </c>
      <c r="AV460">
        <f>(Table2[[#This Row],[Rank 1Y]]+Table2[[#This Row],[Rank 6M]]+Table2[[#This Row],[Rank Sharpe]])/3</f>
        <v>435</v>
      </c>
    </row>
    <row r="461" spans="1:48" hidden="1" x14ac:dyDescent="0.3">
      <c r="A461" t="s">
        <v>1209</v>
      </c>
      <c r="B461" t="s">
        <v>1210</v>
      </c>
      <c r="C461" t="s">
        <v>3134</v>
      </c>
      <c r="D461" t="s">
        <v>1211</v>
      </c>
      <c r="E461">
        <v>9575.9524335400001</v>
      </c>
      <c r="F461">
        <v>644.29999999999995</v>
      </c>
      <c r="G461">
        <v>10.77808943414</v>
      </c>
      <c r="H461">
        <f>(Table2[[#This Row],[1Y Return vs Nifty]]-AVERAGE(Table2[1Y Return vs Nifty]))/_xlfn.STDEV.P(Table2[1Y Return vs Nifty])</f>
        <v>-4.8174867801282037E-2</v>
      </c>
      <c r="I461">
        <v>-9.0749872085965801</v>
      </c>
      <c r="J461">
        <f>(Table2[[#This Row],[1M Return vs Nifty]]-AVERAGE(Table2[1M Return vs Nifty]))/_xlfn.STDEV.P(Table2[1M Return vs Nifty])</f>
        <v>-0.44495663611749969</v>
      </c>
      <c r="K461">
        <v>0.70127714472898905</v>
      </c>
      <c r="L461">
        <f>(Table2[[#This Row],[6M Return vs Nifty]]-AVERAGE(Table2[6M Return vs Nifty]))/_xlfn.STDEV.P(Table2[6M Return vs Nifty])</f>
        <v>-9.7778219985747775E-3</v>
      </c>
      <c r="M461">
        <v>-1.0896542874799799</v>
      </c>
      <c r="N461">
        <f>(Table2[[#This Row],[1W Return vs Nifty]]-AVERAGE(Table2[1W Return vs Nifty]))/_xlfn.STDEV.P(Table2[1W Return vs Nifty])</f>
        <v>0.38494493151428444</v>
      </c>
      <c r="O461">
        <v>682.49</v>
      </c>
      <c r="P461">
        <v>710.516352004841</v>
      </c>
      <c r="Q461">
        <v>654.01135773782698</v>
      </c>
      <c r="R461">
        <v>33.861268317684797</v>
      </c>
      <c r="S461" s="1">
        <f>(Table2[[#This Row],[Close Price]]-Table2[[#This Row],[20D EMA]])/Table2[[#This Row],[20D EMA]]</f>
        <v>-5.5956863836832856E-2</v>
      </c>
      <c r="T461" s="1">
        <f>(Table2[[#This Row],[Close Price]]-Table2[[#This Row],[50D EMA]])/Table2[[#This Row],[50D EMA]]</f>
        <v>-9.3194691181984063E-2</v>
      </c>
      <c r="U461" s="1">
        <f>(Table2[[#This Row],[Close Price]]-Table2[[#This Row],[200D EMA]])/Table2[[#This Row],[200D EMA]]</f>
        <v>-1.4848912978236095E-2</v>
      </c>
      <c r="V461">
        <v>0.477646163133915</v>
      </c>
      <c r="W461">
        <v>619</v>
      </c>
      <c r="X461">
        <v>656</v>
      </c>
      <c r="Y461">
        <v>619</v>
      </c>
      <c r="Z461">
        <v>663.95</v>
      </c>
      <c r="AA461">
        <v>619</v>
      </c>
      <c r="AB461">
        <v>739</v>
      </c>
      <c r="AC461" s="1">
        <f>(Table2[[#This Row],[Close Price]]/Table2[[#This Row],[Day Low]])-1</f>
        <v>4.0872374798061273E-2</v>
      </c>
      <c r="AD461" s="1">
        <f>(Table2[[#This Row],[Day High]]/Table2[[#This Row],[Close Price]])-1</f>
        <v>1.815924258885615E-2</v>
      </c>
      <c r="AE461" s="1">
        <f>(Table2[[#This Row],[Close Price]]/Table2[[#This Row],[Current Week Low]])-1</f>
        <v>4.0872374798061273E-2</v>
      </c>
      <c r="AF461" s="1">
        <f>(Table2[[#This Row],[Current Week High]]/Table2[[#This Row],[Close Price]])-1</f>
        <v>3.0498215117181537E-2</v>
      </c>
      <c r="AG461" s="1">
        <f>(Table2[[#This Row],[Close Price]]/Table2[[#This Row],[Current Month Low]])-1</f>
        <v>4.0872374798061273E-2</v>
      </c>
      <c r="AH461" s="1">
        <f>(Table2[[#This Row],[Current Month High]]/Table2[[#This Row],[Close Price]])-1</f>
        <v>0.14698121992860469</v>
      </c>
      <c r="AI461">
        <v>35.806301412385501</v>
      </c>
      <c r="AJ461">
        <v>40.217627856365603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-0.23</v>
      </c>
      <c r="AM461" t="s">
        <v>3169</v>
      </c>
      <c r="AN461">
        <v>-9.07</v>
      </c>
      <c r="AO461" t="s">
        <v>3169</v>
      </c>
      <c r="AP461">
        <v>-6.4490244243006006E-2</v>
      </c>
      <c r="AQ461">
        <f>(Table2[[#This Row],[Sharpe Ratio]]-AVERAGE(Table2[Sharpe Ratio]))/_xlfn.STDEV.P(Table2[Sharpe Ratio])</f>
        <v>-1.4304775636466702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313</v>
      </c>
      <c r="AT461">
        <f>_xlfn.RANK.AVG(Table2[[#This Row],[6M Return vs Nifty Z-Score]],Table2[6M Return vs Nifty Z-Score])</f>
        <v>311</v>
      </c>
      <c r="AU461">
        <f>_xlfn.RANK.AVG(Table2[[#This Row],[Sharpe Ratio Z-Score]],Table2[Sharpe Ratio Z-Score])</f>
        <v>683</v>
      </c>
      <c r="AV461">
        <f>(Table2[[#This Row],[Rank 1Y]]+Table2[[#This Row],[Rank 6M]]+Table2[[#This Row],[Rank Sharpe]])/3</f>
        <v>435.66666666666669</v>
      </c>
    </row>
    <row r="462" spans="1:48" hidden="1" x14ac:dyDescent="0.3">
      <c r="A462" t="s">
        <v>1649</v>
      </c>
      <c r="B462" t="s">
        <v>1650</v>
      </c>
      <c r="C462" t="s">
        <v>570</v>
      </c>
      <c r="D462" t="s">
        <v>436</v>
      </c>
      <c r="E462">
        <v>5367.9454169049995</v>
      </c>
      <c r="F462">
        <v>1785.05</v>
      </c>
      <c r="G462">
        <v>5.5784877229592</v>
      </c>
      <c r="H462">
        <f>(Table2[[#This Row],[1Y Return vs Nifty]]-AVERAGE(Table2[1Y Return vs Nifty]))/_xlfn.STDEV.P(Table2[1Y Return vs Nifty])</f>
        <v>-0.1521730425406681</v>
      </c>
      <c r="I462">
        <v>-8.6662203185018996</v>
      </c>
      <c r="J462">
        <f>(Table2[[#This Row],[1M Return vs Nifty]]-AVERAGE(Table2[1M Return vs Nifty]))/_xlfn.STDEV.P(Table2[1M Return vs Nifty])</f>
        <v>-0.40456223209562714</v>
      </c>
      <c r="K462">
        <v>7.5419173126418899</v>
      </c>
      <c r="L462">
        <f>(Table2[[#This Row],[6M Return vs Nifty]]-AVERAGE(Table2[6M Return vs Nifty]))/_xlfn.STDEV.P(Table2[6M Return vs Nifty])</f>
        <v>0.2186455179892296</v>
      </c>
      <c r="M462">
        <v>-7.4943740289187604</v>
      </c>
      <c r="N462">
        <f>(Table2[[#This Row],[1W Return vs Nifty]]-AVERAGE(Table2[1W Return vs Nifty]))/_xlfn.STDEV.P(Table2[1W Return vs Nifty])</f>
        <v>-1.1657639962899953</v>
      </c>
      <c r="O462">
        <v>1887.27</v>
      </c>
      <c r="P462">
        <v>1973.8904735462199</v>
      </c>
      <c r="Q462">
        <v>1799.6857304581599</v>
      </c>
      <c r="R462">
        <v>34.8006168435071</v>
      </c>
      <c r="S462" s="1">
        <f>(Table2[[#This Row],[Close Price]]-Table2[[#This Row],[20D EMA]])/Table2[[#This Row],[20D EMA]]</f>
        <v>-5.4162891372193711E-2</v>
      </c>
      <c r="T462" s="1">
        <f>(Table2[[#This Row],[Close Price]]-Table2[[#This Row],[50D EMA]])/Table2[[#This Row],[50D EMA]]</f>
        <v>-9.5669175203503584E-2</v>
      </c>
      <c r="U462" s="1">
        <f>(Table2[[#This Row],[Close Price]]-Table2[[#This Row],[200D EMA]])/Table2[[#This Row],[200D EMA]]</f>
        <v>-8.1323812321577038E-3</v>
      </c>
      <c r="V462">
        <v>0.81015511347713998</v>
      </c>
      <c r="W462">
        <v>1729.35</v>
      </c>
      <c r="X462">
        <v>1798</v>
      </c>
      <c r="Y462">
        <v>1703.3</v>
      </c>
      <c r="Z462">
        <v>1848.6</v>
      </c>
      <c r="AA462">
        <v>1703.3</v>
      </c>
      <c r="AB462">
        <v>2030</v>
      </c>
      <c r="AC462" s="1">
        <f>(Table2[[#This Row],[Close Price]]/Table2[[#This Row],[Day Low]])-1</f>
        <v>3.2208633301529455E-2</v>
      </c>
      <c r="AD462" s="1">
        <f>(Table2[[#This Row],[Day High]]/Table2[[#This Row],[Close Price]])-1</f>
        <v>7.2546987479342739E-3</v>
      </c>
      <c r="AE462" s="1">
        <f>(Table2[[#This Row],[Close Price]]/Table2[[#This Row],[Current Week Low]])-1</f>
        <v>4.7995068396641916E-2</v>
      </c>
      <c r="AF462" s="1">
        <f>(Table2[[#This Row],[Current Week High]]/Table2[[#This Row],[Close Price]])-1</f>
        <v>3.5601243662642501E-2</v>
      </c>
      <c r="AG462" s="1">
        <f>(Table2[[#This Row],[Close Price]]/Table2[[#This Row],[Current Month Low]])-1</f>
        <v>4.7995068396641916E-2</v>
      </c>
      <c r="AH462" s="1">
        <f>(Table2[[#This Row],[Current Month High]]/Table2[[#This Row],[Close Price]])-1</f>
        <v>0.13722304697347409</v>
      </c>
      <c r="AI462">
        <v>39.659953502702997</v>
      </c>
      <c r="AJ462">
        <v>66.554700256589697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-0.18</v>
      </c>
      <c r="AM462" t="s">
        <v>3169</v>
      </c>
      <c r="AN462">
        <v>-5.72</v>
      </c>
      <c r="AO462" t="s">
        <v>3169</v>
      </c>
      <c r="AP462">
        <v>-0.108840041718904</v>
      </c>
      <c r="AQ462">
        <f>(Table2[[#This Row],[Sharpe Ratio]]-AVERAGE(Table2[Sharpe Ratio]))/_xlfn.STDEV.P(Table2[Sharpe Ratio])</f>
        <v>-1.9483744754576851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2">
        <f>_xlfn.RANK.AVG(Table2[[#This Row],[1Y Return vs Nifty Z-Score]],Table2[1Y Return vs Nifty Z-Score])</f>
        <v>346</v>
      </c>
      <c r="AT462">
        <f>_xlfn.RANK.AVG(Table2[[#This Row],[6M Return vs Nifty Z-Score]],Table2[6M Return vs Nifty Z-Score])</f>
        <v>241</v>
      </c>
      <c r="AU462">
        <f>_xlfn.RANK.AVG(Table2[[#This Row],[Sharpe Ratio Z-Score]],Table2[Sharpe Ratio Z-Score])</f>
        <v>720</v>
      </c>
      <c r="AV462">
        <f>(Table2[[#This Row],[Rank 1Y]]+Table2[[#This Row],[Rank 6M]]+Table2[[#This Row],[Rank Sharpe]])/3</f>
        <v>435.66666666666669</v>
      </c>
    </row>
    <row r="463" spans="1:48" hidden="1" x14ac:dyDescent="0.3">
      <c r="A463" t="s">
        <v>1061</v>
      </c>
      <c r="B463" t="s">
        <v>1062</v>
      </c>
      <c r="C463" t="s">
        <v>3125</v>
      </c>
      <c r="D463" t="s">
        <v>120</v>
      </c>
      <c r="E463">
        <v>12194.14591544</v>
      </c>
      <c r="F463">
        <v>1916.35</v>
      </c>
      <c r="G463">
        <v>2.6973811495860001</v>
      </c>
      <c r="H463">
        <f>(Table2[[#This Row],[1Y Return vs Nifty]]-AVERAGE(Table2[1Y Return vs Nifty]))/_xlfn.STDEV.P(Table2[1Y Return vs Nifty])</f>
        <v>-0.20979857647650019</v>
      </c>
      <c r="I463">
        <v>3.2061468527923598</v>
      </c>
      <c r="J463">
        <f>(Table2[[#This Row],[1M Return vs Nifty]]-AVERAGE(Table2[1M Return vs Nifty]))/_xlfn.STDEV.P(Table2[1M Return vs Nifty])</f>
        <v>0.76866683276868908</v>
      </c>
      <c r="K463">
        <v>5.0187207358933996</v>
      </c>
      <c r="L463">
        <f>(Table2[[#This Row],[6M Return vs Nifty]]-AVERAGE(Table2[6M Return vs Nifty]))/_xlfn.STDEV.P(Table2[6M Return vs Nifty])</f>
        <v>0.13439068578651006</v>
      </c>
      <c r="M463">
        <v>-3.0424054848482802</v>
      </c>
      <c r="N463">
        <f>(Table2[[#This Row],[1W Return vs Nifty]]-AVERAGE(Table2[1W Return vs Nifty]))/_xlfn.STDEV.P(Table2[1W Return vs Nifty])</f>
        <v>-8.7854634709867888E-2</v>
      </c>
      <c r="O463">
        <v>1930.09</v>
      </c>
      <c r="P463">
        <v>1976.63754933378</v>
      </c>
      <c r="Q463">
        <v>1911.2910993591299</v>
      </c>
      <c r="R463">
        <v>47.381375740719697</v>
      </c>
      <c r="S463" s="1">
        <f>(Table2[[#This Row],[Close Price]]-Table2[[#This Row],[20D EMA]])/Table2[[#This Row],[20D EMA]]</f>
        <v>-7.1188390178696381E-3</v>
      </c>
      <c r="T463" s="1">
        <f>(Table2[[#This Row],[Close Price]]-Table2[[#This Row],[50D EMA]])/Table2[[#This Row],[50D EMA]]</f>
        <v>-3.0500052654620406E-2</v>
      </c>
      <c r="U463" s="1">
        <f>(Table2[[#This Row],[Close Price]]-Table2[[#This Row],[200D EMA]])/Table2[[#This Row],[200D EMA]]</f>
        <v>2.6468498924974147E-3</v>
      </c>
      <c r="V463">
        <v>1.0006158064227899</v>
      </c>
      <c r="W463">
        <v>1905.05</v>
      </c>
      <c r="X463">
        <v>1938.9</v>
      </c>
      <c r="Y463">
        <v>1874</v>
      </c>
      <c r="Z463">
        <v>1964.9</v>
      </c>
      <c r="AA463">
        <v>1849.15</v>
      </c>
      <c r="AB463">
        <v>2029</v>
      </c>
      <c r="AC463" s="1">
        <f>(Table2[[#This Row],[Close Price]]/Table2[[#This Row],[Day Low]])-1</f>
        <v>5.9316028450695502E-3</v>
      </c>
      <c r="AD463" s="1">
        <f>(Table2[[#This Row],[Day High]]/Table2[[#This Row],[Close Price]])-1</f>
        <v>1.1767161531035741E-2</v>
      </c>
      <c r="AE463" s="1">
        <f>(Table2[[#This Row],[Close Price]]/Table2[[#This Row],[Current Week Low]])-1</f>
        <v>2.2598719316968996E-2</v>
      </c>
      <c r="AF463" s="1">
        <f>(Table2[[#This Row],[Current Week High]]/Table2[[#This Row],[Close Price]])-1</f>
        <v>2.5334620502518002E-2</v>
      </c>
      <c r="AG463" s="1">
        <f>(Table2[[#This Row],[Close Price]]/Table2[[#This Row],[Current Month Low]])-1</f>
        <v>3.6341021550442054E-2</v>
      </c>
      <c r="AH463" s="1">
        <f>(Table2[[#This Row],[Current Month High]]/Table2[[#This Row],[Close Price]])-1</f>
        <v>5.8783625120672145E-2</v>
      </c>
      <c r="AI463">
        <v>29.621415712161099</v>
      </c>
      <c r="AJ463">
        <v>33.066000069437202</v>
      </c>
      <c r="AK463" t="str">
        <f>IF(AND(Table2[[#This Row],[20D EMA]]&gt;Table2[[#This Row],[50D EMA]],Table2[[#This Row],[50D EMA]]&gt;Table2[[#This Row],[200D EMA]]),"Uptrend","Downtrend/NoTrend")</f>
        <v>Downtrend/NoTrend</v>
      </c>
      <c r="AL463">
        <v>-0.05</v>
      </c>
      <c r="AM463" t="s">
        <v>3169</v>
      </c>
      <c r="AN463">
        <v>-1.86</v>
      </c>
      <c r="AO463" t="s">
        <v>3169</v>
      </c>
      <c r="AP463">
        <v>-5.2281262587360003E-2</v>
      </c>
      <c r="AQ463">
        <f>(Table2[[#This Row],[Sharpe Ratio]]-AVERAGE(Table2[Sharpe Ratio]))/_xlfn.STDEV.P(Table2[Sharpe Ratio])</f>
        <v>-1.2879065880012317</v>
      </c>
      <c r="AR4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3">
        <f>_xlfn.RANK.AVG(Table2[[#This Row],[1Y Return vs Nifty Z-Score]],Table2[1Y Return vs Nifty Z-Score])</f>
        <v>374</v>
      </c>
      <c r="AT463">
        <f>_xlfn.RANK.AVG(Table2[[#This Row],[6M Return vs Nifty Z-Score]],Table2[6M Return vs Nifty Z-Score])</f>
        <v>262</v>
      </c>
      <c r="AU463">
        <f>_xlfn.RANK.AVG(Table2[[#This Row],[Sharpe Ratio Z-Score]],Table2[Sharpe Ratio Z-Score])</f>
        <v>672</v>
      </c>
      <c r="AV463">
        <f>(Table2[[#This Row],[Rank 1Y]]+Table2[[#This Row],[Rank 6M]]+Table2[[#This Row],[Rank Sharpe]])/3</f>
        <v>436</v>
      </c>
    </row>
    <row r="464" spans="1:48" hidden="1" x14ac:dyDescent="0.3">
      <c r="A464" t="s">
        <v>894</v>
      </c>
      <c r="B464" t="s">
        <v>895</v>
      </c>
      <c r="C464" t="s">
        <v>3132</v>
      </c>
      <c r="D464" t="s">
        <v>273</v>
      </c>
      <c r="E464">
        <v>16068.19347</v>
      </c>
      <c r="F464">
        <v>15040.9</v>
      </c>
      <c r="G464">
        <v>-5.4958421639495398</v>
      </c>
      <c r="H464">
        <f>(Table2[[#This Row],[1Y Return vs Nifty]]-AVERAGE(Table2[1Y Return vs Nifty]))/_xlfn.STDEV.P(Table2[1Y Return vs Nifty])</f>
        <v>-0.37367271860697088</v>
      </c>
      <c r="I464">
        <v>-6.7720130965215803</v>
      </c>
      <c r="J464">
        <f>(Table2[[#This Row],[1M Return vs Nifty]]-AVERAGE(Table2[1M Return vs Nifty]))/_xlfn.STDEV.P(Table2[1M Return vs Nifty])</f>
        <v>-0.21737639664770464</v>
      </c>
      <c r="K464">
        <v>-17.677397082282301</v>
      </c>
      <c r="L464">
        <f>(Table2[[#This Row],[6M Return vs Nifty]]-AVERAGE(Table2[6M Return vs Nifty]))/_xlfn.STDEV.P(Table2[6M Return vs Nifty])</f>
        <v>-0.62348034814132247</v>
      </c>
      <c r="M464">
        <v>-2.46873030806006</v>
      </c>
      <c r="N464">
        <f>(Table2[[#This Row],[1W Return vs Nifty]]-AVERAGE(Table2[1W Return vs Nifty]))/_xlfn.STDEV.P(Table2[1W Return vs Nifty])</f>
        <v>5.1043436434357978E-2</v>
      </c>
      <c r="O464" t="e">
        <v>#N/A</v>
      </c>
      <c r="P464">
        <v>16125.5981936593</v>
      </c>
      <c r="Q464">
        <v>15640.5181643344</v>
      </c>
      <c r="R464">
        <v>21.177536739529401</v>
      </c>
      <c r="S464" s="1" t="e">
        <f>(Table2[[#This Row],[Close Price]]-Table2[[#This Row],[20D EMA]])/Table2[[#This Row],[20D EMA]]</f>
        <v>#N/A</v>
      </c>
      <c r="T464" s="1">
        <f>(Table2[[#This Row],[Close Price]]-Table2[[#This Row],[50D EMA]])/Table2[[#This Row],[50D EMA]]</f>
        <v>-6.7265609661898387E-2</v>
      </c>
      <c r="U464" s="1">
        <f>(Table2[[#This Row],[Close Price]]-Table2[[#This Row],[200D EMA]])/Table2[[#This Row],[200D EMA]]</f>
        <v>-3.8337487162140839E-2</v>
      </c>
      <c r="V464">
        <v>0.91309175320045899</v>
      </c>
      <c r="W464" t="e">
        <v>#N/A</v>
      </c>
      <c r="X464" t="e">
        <v>#N/A</v>
      </c>
      <c r="Y464" t="e">
        <v>#N/A</v>
      </c>
      <c r="Z464" t="e">
        <v>#N/A</v>
      </c>
      <c r="AA464" t="e">
        <v>#N/A</v>
      </c>
      <c r="AB464" t="e">
        <v>#N/A</v>
      </c>
      <c r="AC464" s="1" t="e">
        <f>(Table2[[#This Row],[Close Price]]/Table2[[#This Row],[Day Low]])-1</f>
        <v>#N/A</v>
      </c>
      <c r="AD464" s="1" t="e">
        <f>(Table2[[#This Row],[Day High]]/Table2[[#This Row],[Close Price]])-1</f>
        <v>#N/A</v>
      </c>
      <c r="AE464" s="1" t="e">
        <f>(Table2[[#This Row],[Close Price]]/Table2[[#This Row],[Current Week Low]])-1</f>
        <v>#N/A</v>
      </c>
      <c r="AF464" s="1" t="e">
        <f>(Table2[[#This Row],[Current Week High]]/Table2[[#This Row],[Close Price]])-1</f>
        <v>#N/A</v>
      </c>
      <c r="AG464" s="1" t="e">
        <f>(Table2[[#This Row],[Close Price]]/Table2[[#This Row],[Current Month Low]])-1</f>
        <v>#N/A</v>
      </c>
      <c r="AH464" s="1" t="e">
        <f>(Table2[[#This Row],[Current Month High]]/Table2[[#This Row],[Close Price]])-1</f>
        <v>#N/A</v>
      </c>
      <c r="AI464">
        <v>27.651603295015502</v>
      </c>
      <c r="AJ464">
        <v>16.2801844600523</v>
      </c>
      <c r="AK464" t="e">
        <f>IF(AND(Table2[[#This Row],[20D EMA]]&gt;Table2[[#This Row],[50D EMA]],Table2[[#This Row],[50D EMA]]&gt;Table2[[#This Row],[200D EMA]]),"Uptrend","Downtrend/NoTrend")</f>
        <v>#N/A</v>
      </c>
      <c r="AL464" t="e">
        <v>#N/A</v>
      </c>
      <c r="AM464" t="e">
        <v>#N/A</v>
      </c>
      <c r="AN464" t="e">
        <v>#N/A</v>
      </c>
      <c r="AO464" t="e">
        <v>#N/A</v>
      </c>
      <c r="AP464">
        <v>6.0716706834788997E-2</v>
      </c>
      <c r="AQ464">
        <f>(Table2[[#This Row],[Sharpe Ratio]]-AVERAGE(Table2[Sharpe Ratio]))/_xlfn.STDEV.P(Table2[Sharpe Ratio])</f>
        <v>3.1632682419336852E-2</v>
      </c>
      <c r="AR46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464">
        <f>_xlfn.RANK.AVG(Table2[[#This Row],[1Y Return vs Nifty Z-Score]],Table2[1Y Return vs Nifty Z-Score])</f>
        <v>430</v>
      </c>
      <c r="AT464">
        <f>_xlfn.RANK.AVG(Table2[[#This Row],[6M Return vs Nifty Z-Score]],Table2[6M Return vs Nifty Z-Score])</f>
        <v>535</v>
      </c>
      <c r="AU464">
        <f>_xlfn.RANK.AVG(Table2[[#This Row],[Sharpe Ratio Z-Score]],Table2[Sharpe Ratio Z-Score])</f>
        <v>345</v>
      </c>
      <c r="AV464">
        <f>(Table2[[#This Row],[Rank 1Y]]+Table2[[#This Row],[Rank 6M]]+Table2[[#This Row],[Rank Sharpe]])/3</f>
        <v>436.66666666666669</v>
      </c>
    </row>
    <row r="465" spans="1:48" hidden="1" x14ac:dyDescent="0.3">
      <c r="A465" t="s">
        <v>1465</v>
      </c>
      <c r="B465" t="s">
        <v>1466</v>
      </c>
      <c r="C465" t="s">
        <v>3121</v>
      </c>
      <c r="D465" t="s">
        <v>1467</v>
      </c>
      <c r="E465">
        <v>6845.9761305000002</v>
      </c>
      <c r="F465">
        <v>425.35</v>
      </c>
      <c r="G465">
        <v>42.5189541878255</v>
      </c>
      <c r="H465">
        <f>(Table2[[#This Row],[1Y Return vs Nifty]]-AVERAGE(Table2[1Y Return vs Nifty]))/_xlfn.STDEV.P(Table2[1Y Return vs Nifty])</f>
        <v>0.58667991192825386</v>
      </c>
      <c r="I465">
        <v>-2.5234865271590299</v>
      </c>
      <c r="J465">
        <f>(Table2[[#This Row],[1M Return vs Nifty]]-AVERAGE(Table2[1M Return vs Nifty]))/_xlfn.STDEV.P(Table2[1M Return vs Nifty])</f>
        <v>0.20246362195248194</v>
      </c>
      <c r="K465">
        <v>-24.1143217808511</v>
      </c>
      <c r="L465">
        <f>(Table2[[#This Row],[6M Return vs Nifty]]-AVERAGE(Table2[6M Return vs Nifty]))/_xlfn.STDEV.P(Table2[6M Return vs Nifty])</f>
        <v>-0.83842278083847777</v>
      </c>
      <c r="M465">
        <v>-6.5409963991277902</v>
      </c>
      <c r="N465">
        <f>(Table2[[#This Row],[1W Return vs Nifty]]-AVERAGE(Table2[1W Return vs Nifty]))/_xlfn.STDEV.P(Table2[1W Return vs Nifty])</f>
        <v>-0.93493247488549669</v>
      </c>
      <c r="O465">
        <v>440.59</v>
      </c>
      <c r="P465">
        <v>459.17775284773199</v>
      </c>
      <c r="Q465">
        <v>460.81671871306099</v>
      </c>
      <c r="R465">
        <v>36.4173625193175</v>
      </c>
      <c r="S465" s="1">
        <f>(Table2[[#This Row],[Close Price]]-Table2[[#This Row],[20D EMA]])/Table2[[#This Row],[20D EMA]]</f>
        <v>-3.4589981615560844E-2</v>
      </c>
      <c r="T465" s="1">
        <f>(Table2[[#This Row],[Close Price]]-Table2[[#This Row],[50D EMA]])/Table2[[#This Row],[50D EMA]]</f>
        <v>-7.3670278313656884E-2</v>
      </c>
      <c r="U465" s="1">
        <f>(Table2[[#This Row],[Close Price]]-Table2[[#This Row],[200D EMA]])/Table2[[#This Row],[200D EMA]]</f>
        <v>-7.696491310495443E-2</v>
      </c>
      <c r="V465">
        <v>0.721997394859624</v>
      </c>
      <c r="W465">
        <v>422.5</v>
      </c>
      <c r="X465">
        <v>428.8</v>
      </c>
      <c r="Y465">
        <v>416.6</v>
      </c>
      <c r="Z465">
        <v>457.55</v>
      </c>
      <c r="AA465">
        <v>404.35</v>
      </c>
      <c r="AB465">
        <v>477.2</v>
      </c>
      <c r="AC465" s="1">
        <f>(Table2[[#This Row],[Close Price]]/Table2[[#This Row],[Day Low]])-1</f>
        <v>6.7455621301775182E-3</v>
      </c>
      <c r="AD465" s="1">
        <f>(Table2[[#This Row],[Day High]]/Table2[[#This Row],[Close Price]])-1</f>
        <v>8.1109674385799746E-3</v>
      </c>
      <c r="AE465" s="1">
        <f>(Table2[[#This Row],[Close Price]]/Table2[[#This Row],[Current Week Low]])-1</f>
        <v>2.1003360537686033E-2</v>
      </c>
      <c r="AF465" s="1">
        <f>(Table2[[#This Row],[Current Week High]]/Table2[[#This Row],[Close Price]])-1</f>
        <v>7.5702362760079911E-2</v>
      </c>
      <c r="AG465" s="1">
        <f>(Table2[[#This Row],[Close Price]]/Table2[[#This Row],[Current Month Low]])-1</f>
        <v>5.1935204649437461E-2</v>
      </c>
      <c r="AH465" s="1">
        <f>(Table2[[#This Row],[Current Month High]]/Table2[[#This Row],[Close Price]])-1</f>
        <v>0.121899612084166</v>
      </c>
      <c r="AI465">
        <v>49.241800869871803</v>
      </c>
      <c r="AJ465">
        <v>68.778519939157405</v>
      </c>
      <c r="AK465" t="str">
        <f>IF(AND(Table2[[#This Row],[20D EMA]]&gt;Table2[[#This Row],[50D EMA]],Table2[[#This Row],[50D EMA]]&gt;Table2[[#This Row],[200D EMA]]),"Uptrend","Downtrend/NoTrend")</f>
        <v>Downtrend/NoTrend</v>
      </c>
      <c r="AL465">
        <v>-0.08</v>
      </c>
      <c r="AM465" t="s">
        <v>3169</v>
      </c>
      <c r="AN465">
        <v>-3.9</v>
      </c>
      <c r="AO465" t="s">
        <v>3169</v>
      </c>
      <c r="AQ465">
        <f>(Table2[[#This Row],[Sharpe Ratio]]-AVERAGE(Table2[Sharpe Ratio]))/_xlfn.STDEV.P(Table2[Sharpe Ratio])</f>
        <v>-0.67738960752822819</v>
      </c>
      <c r="AR4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5">
        <f>_xlfn.RANK.AVG(Table2[[#This Row],[1Y Return vs Nifty Z-Score]],Table2[1Y Return vs Nifty Z-Score])</f>
        <v>155</v>
      </c>
      <c r="AT465">
        <f>_xlfn.RANK.AVG(Table2[[#This Row],[6M Return vs Nifty Z-Score]],Table2[6M Return vs Nifty Z-Score])</f>
        <v>614</v>
      </c>
      <c r="AU465">
        <f>_xlfn.RANK.AVG(Table2[[#This Row],[Sharpe Ratio Z-Score]],Table2[Sharpe Ratio Z-Score])</f>
        <v>541</v>
      </c>
      <c r="AV465">
        <f>(Table2[[#This Row],[Rank 1Y]]+Table2[[#This Row],[Rank 6M]]+Table2[[#This Row],[Rank Sharpe]])/3</f>
        <v>436.66666666666669</v>
      </c>
    </row>
    <row r="466" spans="1:48" hidden="1" x14ac:dyDescent="0.3">
      <c r="A466" t="s">
        <v>1866</v>
      </c>
      <c r="B466" t="s">
        <v>1867</v>
      </c>
      <c r="C466" t="s">
        <v>3125</v>
      </c>
      <c r="D466" t="s">
        <v>964</v>
      </c>
      <c r="E466">
        <v>3936.4397010120001</v>
      </c>
      <c r="F466">
        <v>30.86</v>
      </c>
      <c r="G466">
        <v>-23.931654911922401</v>
      </c>
      <c r="H466">
        <f>(Table2[[#This Row],[1Y Return vs Nifty]]-AVERAGE(Table2[1Y Return vs Nifty]))/_xlfn.STDEV.P(Table2[1Y Return vs Nifty])</f>
        <v>-0.74241074550304953</v>
      </c>
      <c r="I466">
        <v>-14.427799277088299</v>
      </c>
      <c r="J466">
        <f>(Table2[[#This Row],[1M Return vs Nifty]]-AVERAGE(Table2[1M Return vs Nifty]))/_xlfn.STDEV.P(Table2[1M Return vs Nifty])</f>
        <v>-0.97392230967713467</v>
      </c>
      <c r="K466">
        <v>-10.986602912652501</v>
      </c>
      <c r="L466">
        <f>(Table2[[#This Row],[6M Return vs Nifty]]-AVERAGE(Table2[6M Return vs Nifty]))/_xlfn.STDEV.P(Table2[6M Return vs Nifty])</f>
        <v>-0.40006068070045114</v>
      </c>
      <c r="M466">
        <v>-4.2479156872779997</v>
      </c>
      <c r="N466">
        <f>(Table2[[#This Row],[1W Return vs Nifty]]-AVERAGE(Table2[1W Return vs Nifty]))/_xlfn.STDEV.P(Table2[1W Return vs Nifty])</f>
        <v>-0.3797324231120443</v>
      </c>
      <c r="O466">
        <v>32.979999999999997</v>
      </c>
      <c r="P466">
        <v>35.531519199926599</v>
      </c>
      <c r="Q466">
        <v>35.271886063033598</v>
      </c>
      <c r="R466">
        <v>36.996145740395903</v>
      </c>
      <c r="S466" s="1">
        <f>(Table2[[#This Row],[Close Price]]-Table2[[#This Row],[20D EMA]])/Table2[[#This Row],[20D EMA]]</f>
        <v>-6.428138265615517E-2</v>
      </c>
      <c r="T466" s="1">
        <f>(Table2[[#This Row],[Close Price]]-Table2[[#This Row],[50D EMA]])/Table2[[#This Row],[50D EMA]]</f>
        <v>-0.13147535779827421</v>
      </c>
      <c r="U466" s="1">
        <f>(Table2[[#This Row],[Close Price]]-Table2[[#This Row],[200D EMA]])/Table2[[#This Row],[200D EMA]]</f>
        <v>-0.12508222710714181</v>
      </c>
      <c r="V466">
        <v>0.63631367434237796</v>
      </c>
      <c r="W466">
        <v>29.76</v>
      </c>
      <c r="X466">
        <v>31.14</v>
      </c>
      <c r="Y466">
        <v>29.76</v>
      </c>
      <c r="Z466">
        <v>31.85</v>
      </c>
      <c r="AA466">
        <v>29.76</v>
      </c>
      <c r="AB466">
        <v>35.630000000000003</v>
      </c>
      <c r="AC466" s="1">
        <f>(Table2[[#This Row],[Close Price]]/Table2[[#This Row],[Day Low]])-1</f>
        <v>3.6962365591397761E-2</v>
      </c>
      <c r="AD466" s="1">
        <f>(Table2[[#This Row],[Day High]]/Table2[[#This Row],[Close Price]])-1</f>
        <v>9.0732339598185163E-3</v>
      </c>
      <c r="AE466" s="1">
        <f>(Table2[[#This Row],[Close Price]]/Table2[[#This Row],[Current Week Low]])-1</f>
        <v>3.6962365591397761E-2</v>
      </c>
      <c r="AF466" s="1">
        <f>(Table2[[#This Row],[Current Week High]]/Table2[[#This Row],[Close Price]])-1</f>
        <v>3.2080362929358452E-2</v>
      </c>
      <c r="AG466" s="1">
        <f>(Table2[[#This Row],[Close Price]]/Table2[[#This Row],[Current Month Low]])-1</f>
        <v>3.6962365591397761E-2</v>
      </c>
      <c r="AH466" s="1">
        <f>(Table2[[#This Row],[Current Month High]]/Table2[[#This Row],[Close Price]])-1</f>
        <v>0.15456902138690864</v>
      </c>
      <c r="AI466">
        <v>49.384316267012302</v>
      </c>
      <c r="AJ466">
        <v>24.6868686868686</v>
      </c>
      <c r="AK466" t="str">
        <f>IF(AND(Table2[[#This Row],[20D EMA]]&gt;Table2[[#This Row],[50D EMA]],Table2[[#This Row],[50D EMA]]&gt;Table2[[#This Row],[200D EMA]]),"Uptrend","Downtrend/NoTrend")</f>
        <v>Downtrend/NoTrend</v>
      </c>
      <c r="AL466">
        <v>-0.17</v>
      </c>
      <c r="AM466" t="s">
        <v>3169</v>
      </c>
      <c r="AN466">
        <v>-7.22</v>
      </c>
      <c r="AO466" t="s">
        <v>3169</v>
      </c>
      <c r="AP466">
        <v>8.3859363989902999E-2</v>
      </c>
      <c r="AQ466">
        <f>(Table2[[#This Row],[Sharpe Ratio]]-AVERAGE(Table2[Sharpe Ratio]))/_xlfn.STDEV.P(Table2[Sharpe Ratio])</f>
        <v>0.30188218419548757</v>
      </c>
      <c r="AR4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6">
        <f>_xlfn.RANK.AVG(Table2[[#This Row],[1Y Return vs Nifty Z-Score]],Table2[1Y Return vs Nifty Z-Score])</f>
        <v>583</v>
      </c>
      <c r="AT466">
        <f>_xlfn.RANK.AVG(Table2[[#This Row],[6M Return vs Nifty Z-Score]],Table2[6M Return vs Nifty Z-Score])</f>
        <v>457</v>
      </c>
      <c r="AU466">
        <f>_xlfn.RANK.AVG(Table2[[#This Row],[Sharpe Ratio Z-Score]],Table2[Sharpe Ratio Z-Score])</f>
        <v>272</v>
      </c>
      <c r="AV466">
        <f>(Table2[[#This Row],[Rank 1Y]]+Table2[[#This Row],[Rank 6M]]+Table2[[#This Row],[Rank Sharpe]])/3</f>
        <v>437.33333333333331</v>
      </c>
    </row>
    <row r="467" spans="1:48" hidden="1" x14ac:dyDescent="0.3">
      <c r="A467" t="s">
        <v>685</v>
      </c>
      <c r="B467" t="s">
        <v>686</v>
      </c>
      <c r="C467" t="s">
        <v>3127</v>
      </c>
      <c r="D467" t="s">
        <v>248</v>
      </c>
      <c r="E467">
        <v>25437.327735889899</v>
      </c>
      <c r="F467">
        <v>3053.65</v>
      </c>
      <c r="G467">
        <v>-8.4128279058909907</v>
      </c>
      <c r="H467">
        <f>(Table2[[#This Row],[1Y Return vs Nifty]]-AVERAGE(Table2[1Y Return vs Nifty]))/_xlfn.STDEV.P(Table2[1Y Return vs Nifty])</f>
        <v>-0.43201587828599036</v>
      </c>
      <c r="I467">
        <v>-6.3792481878363496</v>
      </c>
      <c r="J467">
        <f>(Table2[[#This Row],[1M Return vs Nifty]]-AVERAGE(Table2[1M Return vs Nifty]))/_xlfn.STDEV.P(Table2[1M Return vs Nifty])</f>
        <v>-0.17856331077528906</v>
      </c>
      <c r="K467">
        <v>12.2870396617046</v>
      </c>
      <c r="L467">
        <f>(Table2[[#This Row],[6M Return vs Nifty]]-AVERAGE(Table2[6M Return vs Nifty]))/_xlfn.STDEV.P(Table2[6M Return vs Nifty])</f>
        <v>0.37709511759072134</v>
      </c>
      <c r="M467">
        <v>0.72964141605900001</v>
      </c>
      <c r="N467">
        <f>(Table2[[#This Row],[1W Return vs Nifty]]-AVERAGE(Table2[1W Return vs Nifty]))/_xlfn.STDEV.P(Table2[1W Return vs Nifty])</f>
        <v>0.82543229141242414</v>
      </c>
      <c r="O467">
        <v>3079.46</v>
      </c>
      <c r="P467">
        <v>3162.9556763107598</v>
      </c>
      <c r="Q467">
        <v>2926.77776281868</v>
      </c>
      <c r="R467">
        <v>51.160417746132801</v>
      </c>
      <c r="S467" s="1">
        <f>(Table2[[#This Row],[Close Price]]-Table2[[#This Row],[20D EMA]])/Table2[[#This Row],[20D EMA]]</f>
        <v>-8.3813395855117274E-3</v>
      </c>
      <c r="T467" s="1">
        <f>(Table2[[#This Row],[Close Price]]-Table2[[#This Row],[50D EMA]])/Table2[[#This Row],[50D EMA]]</f>
        <v>-3.4558080320067207E-2</v>
      </c>
      <c r="U467" s="1">
        <f>(Table2[[#This Row],[Close Price]]-Table2[[#This Row],[200D EMA]])/Table2[[#This Row],[200D EMA]]</f>
        <v>4.3348777209217877E-2</v>
      </c>
      <c r="V467">
        <v>0.73557497183621501</v>
      </c>
      <c r="W467">
        <v>3014.2</v>
      </c>
      <c r="X467">
        <v>3062.7</v>
      </c>
      <c r="Y467">
        <v>2918</v>
      </c>
      <c r="Z467">
        <v>3073.2</v>
      </c>
      <c r="AA467">
        <v>2918</v>
      </c>
      <c r="AB467">
        <v>3148.45</v>
      </c>
      <c r="AC467" s="1">
        <f>(Table2[[#This Row],[Close Price]]/Table2[[#This Row],[Day Low]])-1</f>
        <v>1.3088049897153509E-2</v>
      </c>
      <c r="AD467" s="1">
        <f>(Table2[[#This Row],[Day High]]/Table2[[#This Row],[Close Price]])-1</f>
        <v>2.9636664319747652E-3</v>
      </c>
      <c r="AE467" s="1">
        <f>(Table2[[#This Row],[Close Price]]/Table2[[#This Row],[Current Week Low]])-1</f>
        <v>4.6487320082248207E-2</v>
      </c>
      <c r="AF467" s="1">
        <f>(Table2[[#This Row],[Current Week High]]/Table2[[#This Row],[Close Price]])-1</f>
        <v>6.4021744469731079E-3</v>
      </c>
      <c r="AG467" s="1">
        <f>(Table2[[#This Row],[Close Price]]/Table2[[#This Row],[Current Month Low]])-1</f>
        <v>4.6487320082248207E-2</v>
      </c>
      <c r="AH467" s="1">
        <f>(Table2[[#This Row],[Current Month High]]/Table2[[#This Row],[Close Price]])-1</f>
        <v>3.1044815221128674E-2</v>
      </c>
      <c r="AI467">
        <v>19.658441537176799</v>
      </c>
      <c r="AJ467">
        <v>57.105005916550901</v>
      </c>
      <c r="AK467" t="str">
        <f>IF(AND(Table2[[#This Row],[20D EMA]]&gt;Table2[[#This Row],[50D EMA]],Table2[[#This Row],[50D EMA]]&gt;Table2[[#This Row],[200D EMA]]),"Uptrend","Downtrend/NoTrend")</f>
        <v>Downtrend/NoTrend</v>
      </c>
      <c r="AL467">
        <v>-0.05</v>
      </c>
      <c r="AM467" t="s">
        <v>3169</v>
      </c>
      <c r="AN467">
        <v>-0.61</v>
      </c>
      <c r="AO467" t="s">
        <v>3169</v>
      </c>
      <c r="AP467">
        <v>-4.3671538502576997E-2</v>
      </c>
      <c r="AQ467">
        <f>(Table2[[#This Row],[Sharpe Ratio]]-AVERAGE(Table2[Sharpe Ratio]))/_xlfn.STDEV.P(Table2[Sharpe Ratio])</f>
        <v>-1.1873661172701699</v>
      </c>
      <c r="AR4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7">
        <f>_xlfn.RANK.AVG(Table2[[#This Row],[1Y Return vs Nifty Z-Score]],Table2[1Y Return vs Nifty Z-Score])</f>
        <v>457</v>
      </c>
      <c r="AT467">
        <f>_xlfn.RANK.AVG(Table2[[#This Row],[6M Return vs Nifty Z-Score]],Table2[6M Return vs Nifty Z-Score])</f>
        <v>209</v>
      </c>
      <c r="AU467">
        <f>_xlfn.RANK.AVG(Table2[[#This Row],[Sharpe Ratio Z-Score]],Table2[Sharpe Ratio Z-Score])</f>
        <v>654</v>
      </c>
      <c r="AV467">
        <f>(Table2[[#This Row],[Rank 1Y]]+Table2[[#This Row],[Rank 6M]]+Table2[[#This Row],[Rank Sharpe]])/3</f>
        <v>440</v>
      </c>
    </row>
    <row r="468" spans="1:48" hidden="1" x14ac:dyDescent="0.3">
      <c r="A468" t="s">
        <v>420</v>
      </c>
      <c r="B468" t="s">
        <v>421</v>
      </c>
      <c r="C468" t="s">
        <v>3128</v>
      </c>
      <c r="D468" t="s">
        <v>211</v>
      </c>
      <c r="E468">
        <v>53141.6847633</v>
      </c>
      <c r="F468">
        <v>3399.9</v>
      </c>
      <c r="G468">
        <v>-0.40900616657398398</v>
      </c>
      <c r="H468">
        <f>(Table2[[#This Row],[1Y Return vs Nifty]]-AVERAGE(Table2[1Y Return vs Nifty]))/_xlfn.STDEV.P(Table2[1Y Return vs Nifty])</f>
        <v>-0.27192999131535978</v>
      </c>
      <c r="I468">
        <v>-12.080651075658499</v>
      </c>
      <c r="J468">
        <f>(Table2[[#This Row],[1M Return vs Nifty]]-AVERAGE(Table2[1M Return vs Nifty]))/_xlfn.STDEV.P(Table2[1M Return vs Nifty])</f>
        <v>-0.74197678021948665</v>
      </c>
      <c r="K468">
        <v>-30.234540841663101</v>
      </c>
      <c r="L468">
        <f>(Table2[[#This Row],[6M Return vs Nifty]]-AVERAGE(Table2[6M Return vs Nifty]))/_xlfn.STDEV.P(Table2[6M Return vs Nifty])</f>
        <v>-1.0427897472351673</v>
      </c>
      <c r="M468">
        <v>-3.0228098716887701</v>
      </c>
      <c r="N468">
        <f>(Table2[[#This Row],[1W Return vs Nifty]]-AVERAGE(Table2[1W Return vs Nifty]))/_xlfn.STDEV.P(Table2[1W Return vs Nifty])</f>
        <v>-8.3110150407823297E-2</v>
      </c>
      <c r="O468">
        <v>3515.78</v>
      </c>
      <c r="P468">
        <v>3680.3718390416402</v>
      </c>
      <c r="Q468">
        <v>3705.1917702963501</v>
      </c>
      <c r="R468">
        <v>35.771471733776103</v>
      </c>
      <c r="S468" s="1">
        <f>(Table2[[#This Row],[Close Price]]-Table2[[#This Row],[20D EMA]])/Table2[[#This Row],[20D EMA]]</f>
        <v>-3.2959969053808859E-2</v>
      </c>
      <c r="T468" s="1">
        <f>(Table2[[#This Row],[Close Price]]-Table2[[#This Row],[50D EMA]])/Table2[[#This Row],[50D EMA]]</f>
        <v>-7.6207473404283604E-2</v>
      </c>
      <c r="U468" s="1">
        <f>(Table2[[#This Row],[Close Price]]-Table2[[#This Row],[200D EMA]])/Table2[[#This Row],[200D EMA]]</f>
        <v>-8.23956732128691E-2</v>
      </c>
      <c r="V468">
        <v>0.89015044273493604</v>
      </c>
      <c r="W468">
        <v>3380.2</v>
      </c>
      <c r="X468">
        <v>3410</v>
      </c>
      <c r="Y468">
        <v>3325</v>
      </c>
      <c r="Z468">
        <v>3478</v>
      </c>
      <c r="AA468">
        <v>3325</v>
      </c>
      <c r="AB468">
        <v>3604.7</v>
      </c>
      <c r="AC468" s="1">
        <f>(Table2[[#This Row],[Close Price]]/Table2[[#This Row],[Day Low]])-1</f>
        <v>5.828057511390039E-3</v>
      </c>
      <c r="AD468" s="1">
        <f>(Table2[[#This Row],[Day High]]/Table2[[#This Row],[Close Price]])-1</f>
        <v>2.9706756081060437E-3</v>
      </c>
      <c r="AE468" s="1">
        <f>(Table2[[#This Row],[Close Price]]/Table2[[#This Row],[Current Week Low]])-1</f>
        <v>2.2526315789473728E-2</v>
      </c>
      <c r="AF468" s="1">
        <f>(Table2[[#This Row],[Current Week High]]/Table2[[#This Row],[Close Price]])-1</f>
        <v>2.2971263860701807E-2</v>
      </c>
      <c r="AG468" s="1">
        <f>(Table2[[#This Row],[Close Price]]/Table2[[#This Row],[Current Month Low]])-1</f>
        <v>2.2526315789473728E-2</v>
      </c>
      <c r="AH468" s="1">
        <f>(Table2[[#This Row],[Current Month High]]/Table2[[#This Row],[Close Price]])-1</f>
        <v>6.0237065796052702E-2</v>
      </c>
      <c r="AI468">
        <v>45.621930056766303</v>
      </c>
      <c r="AJ468">
        <v>24.6754675467546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-0.02</v>
      </c>
      <c r="AM468" t="s">
        <v>3169</v>
      </c>
      <c r="AN468">
        <v>-1.78</v>
      </c>
      <c r="AO468" t="s">
        <v>3169</v>
      </c>
      <c r="AP468">
        <v>9.0136698347652006E-2</v>
      </c>
      <c r="AQ468">
        <f>(Table2[[#This Row],[Sharpe Ratio]]-AVERAGE(Table2[Sharpe Ratio]))/_xlfn.STDEV.P(Table2[Sharpe Ratio])</f>
        <v>0.37518606072502886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399</v>
      </c>
      <c r="AT468">
        <f>_xlfn.RANK.AVG(Table2[[#This Row],[6M Return vs Nifty Z-Score]],Table2[6M Return vs Nifty Z-Score])</f>
        <v>674</v>
      </c>
      <c r="AU468">
        <f>_xlfn.RANK.AVG(Table2[[#This Row],[Sharpe Ratio Z-Score]],Table2[Sharpe Ratio Z-Score])</f>
        <v>248</v>
      </c>
      <c r="AV468">
        <f>(Table2[[#This Row],[Rank 1Y]]+Table2[[#This Row],[Rank 6M]]+Table2[[#This Row],[Rank Sharpe]])/3</f>
        <v>440.33333333333331</v>
      </c>
    </row>
    <row r="469" spans="1:48" hidden="1" x14ac:dyDescent="0.3">
      <c r="A469" t="s">
        <v>687</v>
      </c>
      <c r="B469" t="s">
        <v>688</v>
      </c>
      <c r="C469" t="s">
        <v>3131</v>
      </c>
      <c r="D469" t="s">
        <v>270</v>
      </c>
      <c r="E469">
        <v>25300.749402179899</v>
      </c>
      <c r="F469">
        <v>393.05</v>
      </c>
      <c r="G469">
        <v>15.2614399716325</v>
      </c>
      <c r="H469">
        <f>(Table2[[#This Row],[1Y Return vs Nifty]]-AVERAGE(Table2[1Y Return vs Nifty]))/_xlfn.STDEV.P(Table2[1Y Return vs Nifty])</f>
        <v>4.1497437601160099E-2</v>
      </c>
      <c r="I469">
        <v>-2.8563554471845101</v>
      </c>
      <c r="J469">
        <f>(Table2[[#This Row],[1M Return vs Nifty]]-AVERAGE(Table2[1M Return vs Nifty]))/_xlfn.STDEV.P(Table2[1M Return vs Nifty])</f>
        <v>0.16956946646273763</v>
      </c>
      <c r="K469">
        <v>-4.8183542719071397</v>
      </c>
      <c r="L469">
        <f>(Table2[[#This Row],[6M Return vs Nifty]]-AVERAGE(Table2[6M Return vs Nifty]))/_xlfn.STDEV.P(Table2[6M Return vs Nifty])</f>
        <v>-0.19408990577162294</v>
      </c>
      <c r="M469">
        <v>-2.7560606663078802</v>
      </c>
      <c r="N469">
        <f>(Table2[[#This Row],[1W Return vs Nifty]]-AVERAGE(Table2[1W Return vs Nifty]))/_xlfn.STDEV.P(Table2[1W Return vs Nifty])</f>
        <v>-1.8524908435015367E-2</v>
      </c>
      <c r="O469">
        <v>392.93</v>
      </c>
      <c r="P469">
        <v>408.01889631802999</v>
      </c>
      <c r="Q469">
        <v>388.777541200467</v>
      </c>
      <c r="R469">
        <v>53.252486078158398</v>
      </c>
      <c r="S469" s="1">
        <f>(Table2[[#This Row],[Close Price]]-Table2[[#This Row],[20D EMA]])/Table2[[#This Row],[20D EMA]]</f>
        <v>3.0539790802434159E-4</v>
      </c>
      <c r="T469" s="1">
        <f>(Table2[[#This Row],[Close Price]]-Table2[[#This Row],[50D EMA]])/Table2[[#This Row],[50D EMA]]</f>
        <v>-3.6686772238025182E-2</v>
      </c>
      <c r="U469" s="1">
        <f>(Table2[[#This Row],[Close Price]]-Table2[[#This Row],[200D EMA]])/Table2[[#This Row],[200D EMA]]</f>
        <v>1.0989469161054205E-2</v>
      </c>
      <c r="V469">
        <v>1.1495028402854399</v>
      </c>
      <c r="W469">
        <v>380.95</v>
      </c>
      <c r="X469">
        <v>394.7</v>
      </c>
      <c r="Y469">
        <v>374.35</v>
      </c>
      <c r="Z469">
        <v>397.55</v>
      </c>
      <c r="AA469">
        <v>369.8</v>
      </c>
      <c r="AB469">
        <v>406.1</v>
      </c>
      <c r="AC469" s="1">
        <f>(Table2[[#This Row],[Close Price]]/Table2[[#This Row],[Day Low]])-1</f>
        <v>3.1762698516865751E-2</v>
      </c>
      <c r="AD469" s="1">
        <f>(Table2[[#This Row],[Day High]]/Table2[[#This Row],[Close Price]])-1</f>
        <v>4.197939193486766E-3</v>
      </c>
      <c r="AE469" s="1">
        <f>(Table2[[#This Row],[Close Price]]/Table2[[#This Row],[Current Week Low]])-1</f>
        <v>4.9953252303993612E-2</v>
      </c>
      <c r="AF469" s="1">
        <f>(Table2[[#This Row],[Current Week High]]/Table2[[#This Row],[Close Price]])-1</f>
        <v>1.1448925073145988E-2</v>
      </c>
      <c r="AG469" s="1">
        <f>(Table2[[#This Row],[Close Price]]/Table2[[#This Row],[Current Month Low]])-1</f>
        <v>6.2871822606814565E-2</v>
      </c>
      <c r="AH469" s="1">
        <f>(Table2[[#This Row],[Current Month High]]/Table2[[#This Row],[Close Price]])-1</f>
        <v>3.320188271212321E-2</v>
      </c>
      <c r="AI469">
        <v>23.139549675613701</v>
      </c>
      <c r="AJ469">
        <v>50.449760765550202</v>
      </c>
      <c r="AK469" t="str">
        <f>IF(AND(Table2[[#This Row],[20D EMA]]&gt;Table2[[#This Row],[50D EMA]],Table2[[#This Row],[50D EMA]]&gt;Table2[[#This Row],[200D EMA]]),"Uptrend","Downtrend/NoTrend")</f>
        <v>Downtrend/NoTrend</v>
      </c>
      <c r="AL469">
        <v>-0.11</v>
      </c>
      <c r="AM469" t="s">
        <v>3169</v>
      </c>
      <c r="AN469">
        <v>2.16</v>
      </c>
      <c r="AO469" t="s">
        <v>3170</v>
      </c>
      <c r="AP469">
        <v>-4.8113760061911003E-2</v>
      </c>
      <c r="AQ469">
        <f>(Table2[[#This Row],[Sharpe Ratio]]-AVERAGE(Table2[Sharpe Ratio]))/_xlfn.STDEV.P(Table2[Sharpe Ratio])</f>
        <v>-1.2392403750592764</v>
      </c>
      <c r="AR4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9">
        <f>_xlfn.RANK.AVG(Table2[[#This Row],[1Y Return vs Nifty Z-Score]],Table2[1Y Return vs Nifty Z-Score])</f>
        <v>289</v>
      </c>
      <c r="AT469">
        <f>_xlfn.RANK.AVG(Table2[[#This Row],[6M Return vs Nifty Z-Score]],Table2[6M Return vs Nifty Z-Score])</f>
        <v>368</v>
      </c>
      <c r="AU469">
        <f>_xlfn.RANK.AVG(Table2[[#This Row],[Sharpe Ratio Z-Score]],Table2[Sharpe Ratio Z-Score])</f>
        <v>664</v>
      </c>
      <c r="AV469">
        <f>(Table2[[#This Row],[Rank 1Y]]+Table2[[#This Row],[Rank 6M]]+Table2[[#This Row],[Rank Sharpe]])/3</f>
        <v>440.33333333333331</v>
      </c>
    </row>
    <row r="470" spans="1:48" hidden="1" x14ac:dyDescent="0.3">
      <c r="A470" t="s">
        <v>164</v>
      </c>
      <c r="B470" t="s">
        <v>165</v>
      </c>
      <c r="C470" t="s">
        <v>3137</v>
      </c>
      <c r="D470" t="s">
        <v>166</v>
      </c>
      <c r="E470">
        <v>150374.12582077499</v>
      </c>
      <c r="F470">
        <v>2956.55</v>
      </c>
      <c r="G470">
        <v>-1.8557857503442301</v>
      </c>
      <c r="H470">
        <f>(Table2[[#This Row],[1Y Return vs Nifty]]-AVERAGE(Table2[1Y Return vs Nifty]))/_xlfn.STDEV.P(Table2[1Y Return vs Nifty])</f>
        <v>-0.30086729157794956</v>
      </c>
      <c r="I470">
        <v>-4.3908133924122099</v>
      </c>
      <c r="J470">
        <f>(Table2[[#This Row],[1M Return vs Nifty]]-AVERAGE(Table2[1M Return vs Nifty]))/_xlfn.STDEV.P(Table2[1M Return vs Nifty])</f>
        <v>1.7934107298145787E-2</v>
      </c>
      <c r="K470">
        <v>-7.6013293608095198</v>
      </c>
      <c r="L470">
        <f>(Table2[[#This Row],[6M Return vs Nifty]]-AVERAGE(Table2[6M Return vs Nifty]))/_xlfn.STDEV.P(Table2[6M Return vs Nifty])</f>
        <v>-0.2870192880086499</v>
      </c>
      <c r="M470">
        <v>-6.0468271821658997</v>
      </c>
      <c r="N470">
        <f>(Table2[[#This Row],[1W Return vs Nifty]]-AVERAGE(Table2[1W Return vs Nifty]))/_xlfn.STDEV.P(Table2[1W Return vs Nifty])</f>
        <v>-0.81528436419131878</v>
      </c>
      <c r="O470">
        <v>3068.45</v>
      </c>
      <c r="P470">
        <v>3122.1896012867001</v>
      </c>
      <c r="Q470">
        <v>3022.8023431003899</v>
      </c>
      <c r="R470">
        <v>29.645016860360801</v>
      </c>
      <c r="S470" s="1">
        <f>(Table2[[#This Row],[Close Price]]-Table2[[#This Row],[20D EMA]])/Table2[[#This Row],[20D EMA]]</f>
        <v>-3.6467923544460441E-2</v>
      </c>
      <c r="T470" s="1">
        <f>(Table2[[#This Row],[Close Price]]-Table2[[#This Row],[50D EMA]])/Table2[[#This Row],[50D EMA]]</f>
        <v>-5.3052383884193761E-2</v>
      </c>
      <c r="U470" s="1">
        <f>(Table2[[#This Row],[Close Price]]-Table2[[#This Row],[200D EMA]])/Table2[[#This Row],[200D EMA]]</f>
        <v>-2.1917524065578436E-2</v>
      </c>
      <c r="V470">
        <v>0.57222497997940203</v>
      </c>
      <c r="W470">
        <v>2916.9</v>
      </c>
      <c r="X470">
        <v>2988</v>
      </c>
      <c r="Y470">
        <v>2916.9</v>
      </c>
      <c r="Z470">
        <v>3075.3</v>
      </c>
      <c r="AA470">
        <v>2916.9</v>
      </c>
      <c r="AB470">
        <v>3220</v>
      </c>
      <c r="AC470" s="1">
        <f>(Table2[[#This Row],[Close Price]]/Table2[[#This Row],[Day Low]])-1</f>
        <v>1.3593198258424977E-2</v>
      </c>
      <c r="AD470" s="1">
        <f>(Table2[[#This Row],[Day High]]/Table2[[#This Row],[Close Price]])-1</f>
        <v>1.0637398318986691E-2</v>
      </c>
      <c r="AE470" s="1">
        <f>(Table2[[#This Row],[Close Price]]/Table2[[#This Row],[Current Week Low]])-1</f>
        <v>1.3593198258424977E-2</v>
      </c>
      <c r="AF470" s="1">
        <f>(Table2[[#This Row],[Current Week High]]/Table2[[#This Row],[Close Price]])-1</f>
        <v>4.0165057245776348E-2</v>
      </c>
      <c r="AG470" s="1">
        <f>(Table2[[#This Row],[Close Price]]/Table2[[#This Row],[Current Month Low]])-1</f>
        <v>1.3593198258424977E-2</v>
      </c>
      <c r="AH470" s="1">
        <f>(Table2[[#This Row],[Current Month High]]/Table2[[#This Row],[Close Price]])-1</f>
        <v>8.910723647494545E-2</v>
      </c>
      <c r="AI470">
        <v>15.506248837327201</v>
      </c>
      <c r="AJ470">
        <v>19.309537741369201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0.06</v>
      </c>
      <c r="AM470" t="s">
        <v>3170</v>
      </c>
      <c r="AN470">
        <v>-5.26</v>
      </c>
      <c r="AO470" t="s">
        <v>3169</v>
      </c>
      <c r="AP470">
        <v>6.1628412492340003E-3</v>
      </c>
      <c r="AQ470">
        <f>(Table2[[#This Row],[Sharpe Ratio]]-AVERAGE(Table2[Sharpe Ratio]))/_xlfn.STDEV.P(Table2[Sharpe Ratio])</f>
        <v>-0.60542272982840628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409</v>
      </c>
      <c r="AT470">
        <f>_xlfn.RANK.AVG(Table2[[#This Row],[6M Return vs Nifty Z-Score]],Table2[6M Return vs Nifty Z-Score])</f>
        <v>414</v>
      </c>
      <c r="AU470">
        <f>_xlfn.RANK.AVG(Table2[[#This Row],[Sharpe Ratio Z-Score]],Table2[Sharpe Ratio Z-Score])</f>
        <v>500</v>
      </c>
      <c r="AV470">
        <f>(Table2[[#This Row],[Rank 1Y]]+Table2[[#This Row],[Rank 6M]]+Table2[[#This Row],[Rank Sharpe]])/3</f>
        <v>441</v>
      </c>
    </row>
    <row r="471" spans="1:48" hidden="1" x14ac:dyDescent="0.3">
      <c r="A471" t="s">
        <v>1921</v>
      </c>
      <c r="B471" t="s">
        <v>1922</v>
      </c>
      <c r="C471" t="s">
        <v>3139</v>
      </c>
      <c r="D471" t="s">
        <v>102</v>
      </c>
      <c r="E471">
        <v>3649.9060890239998</v>
      </c>
      <c r="F471">
        <v>213.44</v>
      </c>
      <c r="G471">
        <v>15.9738596803332</v>
      </c>
      <c r="H471">
        <f>(Table2[[#This Row],[1Y Return vs Nifty]]-AVERAGE(Table2[1Y Return vs Nifty]))/_xlfn.STDEV.P(Table2[1Y Return vs Nifty])</f>
        <v>5.5746673113549465E-2</v>
      </c>
      <c r="I471">
        <v>-10.8769256167403</v>
      </c>
      <c r="J471">
        <f>(Table2[[#This Row],[1M Return vs Nifty]]-AVERAGE(Table2[1M Return vs Nifty]))/_xlfn.STDEV.P(Table2[1M Return vs Nifty])</f>
        <v>-0.62302445385153338</v>
      </c>
      <c r="K471">
        <v>-35.768343904705901</v>
      </c>
      <c r="L471">
        <f>(Table2[[#This Row],[6M Return vs Nifty]]-AVERAGE(Table2[6M Return vs Nifty]))/_xlfn.STDEV.P(Table2[6M Return vs Nifty])</f>
        <v>-1.2275750520410251</v>
      </c>
      <c r="M471">
        <v>-3.88793177979408</v>
      </c>
      <c r="N471">
        <f>(Table2[[#This Row],[1W Return vs Nifty]]-AVERAGE(Table2[1W Return vs Nifty]))/_xlfn.STDEV.P(Table2[1W Return vs Nifty])</f>
        <v>-0.29257322150179849</v>
      </c>
      <c r="O471">
        <v>227.14</v>
      </c>
      <c r="P471">
        <v>242.72169214158001</v>
      </c>
      <c r="Q471">
        <v>247.373509377001</v>
      </c>
      <c r="R471">
        <v>26.4356742530485</v>
      </c>
      <c r="S471" s="1">
        <f>(Table2[[#This Row],[Close Price]]-Table2[[#This Row],[20D EMA]])/Table2[[#This Row],[20D EMA]]</f>
        <v>-6.0315224090869021E-2</v>
      </c>
      <c r="T471" s="1">
        <f>(Table2[[#This Row],[Close Price]]-Table2[[#This Row],[50D EMA]])/Table2[[#This Row],[50D EMA]]</f>
        <v>-0.12063895848460032</v>
      </c>
      <c r="U471" s="1">
        <f>(Table2[[#This Row],[Close Price]]-Table2[[#This Row],[200D EMA]])/Table2[[#This Row],[200D EMA]]</f>
        <v>-0.13717519496109754</v>
      </c>
      <c r="V471">
        <v>0.63590654601947305</v>
      </c>
      <c r="W471">
        <v>211.64</v>
      </c>
      <c r="X471">
        <v>215.4</v>
      </c>
      <c r="Y471">
        <v>209.53</v>
      </c>
      <c r="Z471">
        <v>221.7</v>
      </c>
      <c r="AA471">
        <v>209.53</v>
      </c>
      <c r="AB471">
        <v>243.87</v>
      </c>
      <c r="AC471" s="1">
        <f>(Table2[[#This Row],[Close Price]]/Table2[[#This Row],[Day Low]])-1</f>
        <v>8.5050085050084601E-3</v>
      </c>
      <c r="AD471" s="1">
        <f>(Table2[[#This Row],[Day High]]/Table2[[#This Row],[Close Price]])-1</f>
        <v>9.1829085457271198E-3</v>
      </c>
      <c r="AE471" s="1">
        <f>(Table2[[#This Row],[Close Price]]/Table2[[#This Row],[Current Week Low]])-1</f>
        <v>1.8660812294182261E-2</v>
      </c>
      <c r="AF471" s="1">
        <f>(Table2[[#This Row],[Current Week High]]/Table2[[#This Row],[Close Price]])-1</f>
        <v>3.8699400299849973E-2</v>
      </c>
      <c r="AG471" s="1">
        <f>(Table2[[#This Row],[Close Price]]/Table2[[#This Row],[Current Month Low]])-1</f>
        <v>1.8660812294182261E-2</v>
      </c>
      <c r="AH471" s="1">
        <f>(Table2[[#This Row],[Current Month High]]/Table2[[#This Row],[Close Price]])-1</f>
        <v>0.14256934032983515</v>
      </c>
      <c r="AI471">
        <v>50.135869565217298</v>
      </c>
      <c r="AJ471">
        <v>39.184871209651099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0</v>
      </c>
      <c r="AM471">
        <v>0</v>
      </c>
      <c r="AN471">
        <v>-9.85</v>
      </c>
      <c r="AO471" t="s">
        <v>3169</v>
      </c>
      <c r="AP471">
        <v>6.2486245754101999E-2</v>
      </c>
      <c r="AQ471">
        <f>(Table2[[#This Row],[Sharpe Ratio]]-AVERAGE(Table2[Sharpe Ratio]))/_xlfn.STDEV.P(Table2[Sharpe Ratio])</f>
        <v>5.2296559005011102E-2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287</v>
      </c>
      <c r="AT471">
        <f>_xlfn.RANK.AVG(Table2[[#This Row],[6M Return vs Nifty Z-Score]],Table2[6M Return vs Nifty Z-Score])</f>
        <v>705</v>
      </c>
      <c r="AU471">
        <f>_xlfn.RANK.AVG(Table2[[#This Row],[Sharpe Ratio Z-Score]],Table2[Sharpe Ratio Z-Score])</f>
        <v>336</v>
      </c>
      <c r="AV471">
        <f>(Table2[[#This Row],[Rank 1Y]]+Table2[[#This Row],[Rank 6M]]+Table2[[#This Row],[Rank Sharpe]])/3</f>
        <v>442.66666666666669</v>
      </c>
    </row>
    <row r="472" spans="1:48" hidden="1" x14ac:dyDescent="0.3">
      <c r="A472" t="s">
        <v>764</v>
      </c>
      <c r="B472" t="s">
        <v>765</v>
      </c>
      <c r="C472" t="s">
        <v>3137</v>
      </c>
      <c r="D472" t="s">
        <v>166</v>
      </c>
      <c r="E472">
        <v>21379.424810799999</v>
      </c>
      <c r="F472">
        <v>7261.6</v>
      </c>
      <c r="G472">
        <v>-9.1184408853352004</v>
      </c>
      <c r="H472">
        <f>(Table2[[#This Row],[1Y Return vs Nifty]]-AVERAGE(Table2[1Y Return vs Nifty]))/_xlfn.STDEV.P(Table2[1Y Return vs Nifty])</f>
        <v>-0.44612897117478256</v>
      </c>
      <c r="I472">
        <v>-2.5082484951864998</v>
      </c>
      <c r="J472">
        <f>(Table2[[#This Row],[1M Return vs Nifty]]-AVERAGE(Table2[1M Return vs Nifty]))/_xlfn.STDEV.P(Table2[1M Return vs Nifty])</f>
        <v>0.20396944650655482</v>
      </c>
      <c r="K472">
        <v>16.063759280900602</v>
      </c>
      <c r="L472">
        <f>(Table2[[#This Row],[6M Return vs Nifty]]-AVERAGE(Table2[6M Return vs Nifty]))/_xlfn.STDEV.P(Table2[6M Return vs Nifty])</f>
        <v>0.5032077164759553</v>
      </c>
      <c r="M472">
        <v>-2.1839199131822999</v>
      </c>
      <c r="N472">
        <f>(Table2[[#This Row],[1W Return vs Nifty]]-AVERAGE(Table2[1W Return vs Nifty]))/_xlfn.STDEV.P(Table2[1W Return vs Nifty])</f>
        <v>0.12000164848708225</v>
      </c>
      <c r="O472">
        <v>7514.19</v>
      </c>
      <c r="P472">
        <v>7603.1930944289097</v>
      </c>
      <c r="Q472">
        <v>7177.4945107971998</v>
      </c>
      <c r="R472">
        <v>36.162084801308502</v>
      </c>
      <c r="S472" s="1">
        <f>(Table2[[#This Row],[Close Price]]-Table2[[#This Row],[20D EMA]])/Table2[[#This Row],[20D EMA]]</f>
        <v>-3.361506695997829E-2</v>
      </c>
      <c r="T472" s="1">
        <f>(Table2[[#This Row],[Close Price]]-Table2[[#This Row],[50D EMA]])/Table2[[#This Row],[50D EMA]]</f>
        <v>-4.4927583738364474E-2</v>
      </c>
      <c r="U472" s="1">
        <f>(Table2[[#This Row],[Close Price]]-Table2[[#This Row],[200D EMA]])/Table2[[#This Row],[200D EMA]]</f>
        <v>1.1717945458025712E-2</v>
      </c>
      <c r="V472">
        <v>0.68819478525239797</v>
      </c>
      <c r="W472">
        <v>7200.05</v>
      </c>
      <c r="X472">
        <v>7319.95</v>
      </c>
      <c r="Y472">
        <v>7148</v>
      </c>
      <c r="Z472">
        <v>7370.75</v>
      </c>
      <c r="AA472">
        <v>7148</v>
      </c>
      <c r="AB472">
        <v>8097</v>
      </c>
      <c r="AC472" s="1">
        <f>(Table2[[#This Row],[Close Price]]/Table2[[#This Row],[Day Low]])-1</f>
        <v>8.5485517461685312E-3</v>
      </c>
      <c r="AD472" s="1">
        <f>(Table2[[#This Row],[Day High]]/Table2[[#This Row],[Close Price]])-1</f>
        <v>8.0354191913627471E-3</v>
      </c>
      <c r="AE472" s="1">
        <f>(Table2[[#This Row],[Close Price]]/Table2[[#This Row],[Current Week Low]])-1</f>
        <v>1.5892557358701875E-2</v>
      </c>
      <c r="AF472" s="1">
        <f>(Table2[[#This Row],[Current Week High]]/Table2[[#This Row],[Close Price]])-1</f>
        <v>1.5031122617604975E-2</v>
      </c>
      <c r="AG472" s="1">
        <f>(Table2[[#This Row],[Close Price]]/Table2[[#This Row],[Current Month Low]])-1</f>
        <v>1.5892557358701875E-2</v>
      </c>
      <c r="AH472" s="1">
        <f>(Table2[[#This Row],[Current Month High]]/Table2[[#This Row],[Close Price]])-1</f>
        <v>0.11504351658036782</v>
      </c>
      <c r="AI472">
        <v>12.6473504461826</v>
      </c>
      <c r="AJ472">
        <v>40.324840333536201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0.04</v>
      </c>
      <c r="AM472" t="s">
        <v>3170</v>
      </c>
      <c r="AN472">
        <v>-6.7</v>
      </c>
      <c r="AO472" t="s">
        <v>3169</v>
      </c>
      <c r="AP472">
        <v>-7.1585758990169002E-2</v>
      </c>
      <c r="AQ472">
        <f>(Table2[[#This Row],[Sharpe Ratio]]-AVERAGE(Table2[Sharpe Ratio]))/_xlfn.STDEV.P(Table2[Sharpe Ratio])</f>
        <v>-1.5133357813704891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465</v>
      </c>
      <c r="AT472">
        <f>_xlfn.RANK.AVG(Table2[[#This Row],[6M Return vs Nifty Z-Score]],Table2[6M Return vs Nifty Z-Score])</f>
        <v>173</v>
      </c>
      <c r="AU472">
        <f>_xlfn.RANK.AVG(Table2[[#This Row],[Sharpe Ratio Z-Score]],Table2[Sharpe Ratio Z-Score])</f>
        <v>691</v>
      </c>
      <c r="AV472">
        <f>(Table2[[#This Row],[Rank 1Y]]+Table2[[#This Row],[Rank 6M]]+Table2[[#This Row],[Rank Sharpe]])/3</f>
        <v>443</v>
      </c>
    </row>
    <row r="473" spans="1:48" hidden="1" x14ac:dyDescent="0.3">
      <c r="A473" t="s">
        <v>952</v>
      </c>
      <c r="B473" t="s">
        <v>953</v>
      </c>
      <c r="C473" t="s">
        <v>3126</v>
      </c>
      <c r="D473" t="s">
        <v>48</v>
      </c>
      <c r="E473">
        <v>15101.11889559</v>
      </c>
      <c r="F473">
        <v>1561.3</v>
      </c>
      <c r="G473">
        <v>25.675254833066901</v>
      </c>
      <c r="H473">
        <f>(Table2[[#This Row],[1Y Return vs Nifty]]-AVERAGE(Table2[1Y Return vs Nifty]))/_xlfn.STDEV.P(Table2[1Y Return vs Nifty])</f>
        <v>0.24978603311689684</v>
      </c>
      <c r="I473">
        <v>0.21588948800162699</v>
      </c>
      <c r="J473">
        <f>(Table2[[#This Row],[1M Return vs Nifty]]-AVERAGE(Table2[1M Return vs Nifty]))/_xlfn.STDEV.P(Table2[1M Return vs Nifty])</f>
        <v>0.47316916148039323</v>
      </c>
      <c r="K473">
        <v>-9.5546843180039893</v>
      </c>
      <c r="L473">
        <f>(Table2[[#This Row],[6M Return vs Nifty]]-AVERAGE(Table2[6M Return vs Nifty]))/_xlfn.STDEV.P(Table2[6M Return vs Nifty])</f>
        <v>-0.3522459119139722</v>
      </c>
      <c r="M473">
        <v>-1.82419574821584</v>
      </c>
      <c r="N473">
        <f>(Table2[[#This Row],[1W Return vs Nifty]]-AVERAGE(Table2[1W Return vs Nifty]))/_xlfn.STDEV.P(Table2[1W Return vs Nifty])</f>
        <v>0.20709796131264807</v>
      </c>
      <c r="O473">
        <v>1583.01</v>
      </c>
      <c r="P473">
        <v>1600.43363181627</v>
      </c>
      <c r="Q473">
        <v>1524.35347757002</v>
      </c>
      <c r="R473">
        <v>43.404838634549101</v>
      </c>
      <c r="S473" s="1">
        <f>(Table2[[#This Row],[Close Price]]-Table2[[#This Row],[20D EMA]])/Table2[[#This Row],[20D EMA]]</f>
        <v>-1.3714379568038127E-2</v>
      </c>
      <c r="T473" s="1">
        <f>(Table2[[#This Row],[Close Price]]-Table2[[#This Row],[50D EMA]])/Table2[[#This Row],[50D EMA]]</f>
        <v>-2.4451892935953123E-2</v>
      </c>
      <c r="U473" s="1">
        <f>(Table2[[#This Row],[Close Price]]-Table2[[#This Row],[200D EMA]])/Table2[[#This Row],[200D EMA]]</f>
        <v>2.4237503291478429E-2</v>
      </c>
      <c r="V473">
        <v>0.81668525366985001</v>
      </c>
      <c r="W473">
        <v>1530</v>
      </c>
      <c r="X473">
        <v>1570.35</v>
      </c>
      <c r="Y473">
        <v>1523.05</v>
      </c>
      <c r="Z473">
        <v>1587.65</v>
      </c>
      <c r="AA473">
        <v>1523.05</v>
      </c>
      <c r="AB473">
        <v>1671.45</v>
      </c>
      <c r="AC473" s="1">
        <f>(Table2[[#This Row],[Close Price]]/Table2[[#This Row],[Day Low]])-1</f>
        <v>2.0457516339869253E-2</v>
      </c>
      <c r="AD473" s="1">
        <f>(Table2[[#This Row],[Day High]]/Table2[[#This Row],[Close Price]])-1</f>
        <v>5.7964516748862938E-3</v>
      </c>
      <c r="AE473" s="1">
        <f>(Table2[[#This Row],[Close Price]]/Table2[[#This Row],[Current Week Low]])-1</f>
        <v>2.5114080299399211E-2</v>
      </c>
      <c r="AF473" s="1">
        <f>(Table2[[#This Row],[Current Week High]]/Table2[[#This Row],[Close Price]])-1</f>
        <v>1.6876961506437027E-2</v>
      </c>
      <c r="AG473" s="1">
        <f>(Table2[[#This Row],[Close Price]]/Table2[[#This Row],[Current Month Low]])-1</f>
        <v>2.5114080299399211E-2</v>
      </c>
      <c r="AH473" s="1">
        <f>(Table2[[#This Row],[Current Month High]]/Table2[[#This Row],[Close Price]])-1</f>
        <v>7.0550182540190853E-2</v>
      </c>
      <c r="AI473">
        <v>19.131492986613701</v>
      </c>
      <c r="AJ473">
        <v>52.329381921069299</v>
      </c>
      <c r="AK473" t="str">
        <f>IF(AND(Table2[[#This Row],[20D EMA]]&gt;Table2[[#This Row],[50D EMA]],Table2[[#This Row],[50D EMA]]&gt;Table2[[#This Row],[200D EMA]]),"Uptrend","Downtrend/NoTrend")</f>
        <v>Downtrend/NoTrend</v>
      </c>
      <c r="AL473">
        <v>7.0000000000000007E-2</v>
      </c>
      <c r="AM473" t="s">
        <v>3170</v>
      </c>
      <c r="AN473">
        <v>-1.1100000000000001</v>
      </c>
      <c r="AO473" t="s">
        <v>3169</v>
      </c>
      <c r="AP473">
        <v>-4.6211778068964003E-2</v>
      </c>
      <c r="AQ473">
        <f>(Table2[[#This Row],[Sharpe Ratio]]-AVERAGE(Table2[Sharpe Ratio]))/_xlfn.STDEV.P(Table2[Sharpe Ratio])</f>
        <v>-1.2170298880553003</v>
      </c>
      <c r="AR4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3">
        <f>_xlfn.RANK.AVG(Table2[[#This Row],[1Y Return vs Nifty Z-Score]],Table2[1Y Return vs Nifty Z-Score])</f>
        <v>229</v>
      </c>
      <c r="AT473">
        <f>_xlfn.RANK.AVG(Table2[[#This Row],[6M Return vs Nifty Z-Score]],Table2[6M Return vs Nifty Z-Score])</f>
        <v>439</v>
      </c>
      <c r="AU473">
        <f>_xlfn.RANK.AVG(Table2[[#This Row],[Sharpe Ratio Z-Score]],Table2[Sharpe Ratio Z-Score])</f>
        <v>661</v>
      </c>
      <c r="AV473">
        <f>(Table2[[#This Row],[Rank 1Y]]+Table2[[#This Row],[Rank 6M]]+Table2[[#This Row],[Rank Sharpe]])/3</f>
        <v>443</v>
      </c>
    </row>
    <row r="474" spans="1:48" hidden="1" x14ac:dyDescent="0.3">
      <c r="A474" t="s">
        <v>346</v>
      </c>
      <c r="B474" t="s">
        <v>347</v>
      </c>
      <c r="C474" t="s">
        <v>3128</v>
      </c>
      <c r="D474" t="s">
        <v>348</v>
      </c>
      <c r="E474">
        <v>67201.593253440005</v>
      </c>
      <c r="F474">
        <v>3474.4</v>
      </c>
      <c r="G474">
        <v>-27.532753298607599</v>
      </c>
      <c r="H474">
        <f>(Table2[[#This Row],[1Y Return vs Nifty]]-AVERAGE(Table2[1Y Return vs Nifty]))/_xlfn.STDEV.P(Table2[1Y Return vs Nifty])</f>
        <v>-0.81443696598584103</v>
      </c>
      <c r="I474">
        <v>-17.567953732190801</v>
      </c>
      <c r="J474">
        <f>(Table2[[#This Row],[1M Return vs Nifty]]-AVERAGE(Table2[1M Return vs Nifty]))/_xlfn.STDEV.P(Table2[1M Return vs Nifty])</f>
        <v>-1.2842328334113666</v>
      </c>
      <c r="K474">
        <v>-11.885542715223499</v>
      </c>
      <c r="L474">
        <f>(Table2[[#This Row],[6M Return vs Nifty]]-AVERAGE(Table2[6M Return vs Nifty]))/_xlfn.STDEV.P(Table2[6M Return vs Nifty])</f>
        <v>-0.43007816840787638</v>
      </c>
      <c r="M474">
        <v>0.97278434933508195</v>
      </c>
      <c r="N474">
        <f>(Table2[[#This Row],[1W Return vs Nifty]]-AVERAGE(Table2[1W Return vs Nifty]))/_xlfn.STDEV.P(Table2[1W Return vs Nifty])</f>
        <v>0.88430198947653338</v>
      </c>
      <c r="O474">
        <v>3863.83</v>
      </c>
      <c r="P474">
        <v>4049.4033778043799</v>
      </c>
      <c r="Q474">
        <v>3916.9778246300302</v>
      </c>
      <c r="R474">
        <v>25.9942450615493</v>
      </c>
      <c r="S474" s="1">
        <f>(Table2[[#This Row],[Close Price]]-Table2[[#This Row],[20D EMA]])/Table2[[#This Row],[20D EMA]]</f>
        <v>-0.10078859577155305</v>
      </c>
      <c r="T474" s="1">
        <f>(Table2[[#This Row],[Close Price]]-Table2[[#This Row],[50D EMA]])/Table2[[#This Row],[50D EMA]]</f>
        <v>-0.14199706084014566</v>
      </c>
      <c r="U474" s="1">
        <f>(Table2[[#This Row],[Close Price]]-Table2[[#This Row],[200D EMA]])/Table2[[#This Row],[200D EMA]]</f>
        <v>-0.11298961710916321</v>
      </c>
      <c r="V474">
        <v>1.2383122436831799</v>
      </c>
      <c r="W474">
        <v>3464.85</v>
      </c>
      <c r="X474">
        <v>3575</v>
      </c>
      <c r="Y474">
        <v>3370</v>
      </c>
      <c r="Z474">
        <v>3670</v>
      </c>
      <c r="AA474">
        <v>3361.6</v>
      </c>
      <c r="AB474">
        <v>4540</v>
      </c>
      <c r="AC474" s="1">
        <f>(Table2[[#This Row],[Close Price]]/Table2[[#This Row],[Day Low]])-1</f>
        <v>2.7562520744044416E-3</v>
      </c>
      <c r="AD474" s="1">
        <f>(Table2[[#This Row],[Day High]]/Table2[[#This Row],[Close Price]])-1</f>
        <v>2.8954639650011549E-2</v>
      </c>
      <c r="AE474" s="1">
        <f>(Table2[[#This Row],[Close Price]]/Table2[[#This Row],[Current Week Low]])-1</f>
        <v>3.0979228486646804E-2</v>
      </c>
      <c r="AF474" s="1">
        <f>(Table2[[#This Row],[Current Week High]]/Table2[[#This Row],[Close Price]])-1</f>
        <v>5.6297490214137769E-2</v>
      </c>
      <c r="AG474" s="1">
        <f>(Table2[[#This Row],[Close Price]]/Table2[[#This Row],[Current Month Low]])-1</f>
        <v>3.3555449785816371E-2</v>
      </c>
      <c r="AH474" s="1">
        <f>(Table2[[#This Row],[Current Month High]]/Table2[[#This Row],[Close Price]])-1</f>
        <v>0.30670043748560905</v>
      </c>
      <c r="AI474">
        <v>38.464195256734897</v>
      </c>
      <c r="AJ474">
        <v>9.6025236593059997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-0.06</v>
      </c>
      <c r="AM474" t="s">
        <v>3169</v>
      </c>
      <c r="AN474">
        <v>-20.07</v>
      </c>
      <c r="AO474" t="s">
        <v>3169</v>
      </c>
      <c r="AP474">
        <v>8.7024111127881998E-2</v>
      </c>
      <c r="AQ474">
        <f>(Table2[[#This Row],[Sharpe Ratio]]-AVERAGE(Table2[Sharpe Ratio]))/_xlfn.STDEV.P(Table2[Sharpe Ratio])</f>
        <v>0.33883867244806176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605</v>
      </c>
      <c r="AT474">
        <f>_xlfn.RANK.AVG(Table2[[#This Row],[6M Return vs Nifty Z-Score]],Table2[6M Return vs Nifty Z-Score])</f>
        <v>469</v>
      </c>
      <c r="AU474">
        <f>_xlfn.RANK.AVG(Table2[[#This Row],[Sharpe Ratio Z-Score]],Table2[Sharpe Ratio Z-Score])</f>
        <v>257</v>
      </c>
      <c r="AV474">
        <f>(Table2[[#This Row],[Rank 1Y]]+Table2[[#This Row],[Rank 6M]]+Table2[[#This Row],[Rank Sharpe]])/3</f>
        <v>443.66666666666669</v>
      </c>
    </row>
    <row r="475" spans="1:48" hidden="1" x14ac:dyDescent="0.3">
      <c r="A475" t="s">
        <v>389</v>
      </c>
      <c r="B475" t="s">
        <v>390</v>
      </c>
      <c r="C475" t="s">
        <v>3132</v>
      </c>
      <c r="D475" t="s">
        <v>391</v>
      </c>
      <c r="E475">
        <v>57792.144775200002</v>
      </c>
      <c r="F475">
        <v>4549.6000000000004</v>
      </c>
      <c r="G475">
        <v>-9.1520962899111602</v>
      </c>
      <c r="H475">
        <f>(Table2[[#This Row],[1Y Return vs Nifty]]-AVERAGE(Table2[1Y Return vs Nifty]))/_xlfn.STDEV.P(Table2[1Y Return vs Nifty])</f>
        <v>-0.44680211901195038</v>
      </c>
      <c r="I475">
        <v>-6.5404529992110501</v>
      </c>
      <c r="J475">
        <f>(Table2[[#This Row],[1M Return vs Nifty]]-AVERAGE(Table2[1M Return vs Nifty]))/_xlfn.STDEV.P(Table2[1M Return vs Nifty])</f>
        <v>-0.19449359387485987</v>
      </c>
      <c r="K475">
        <v>-22.558527029581398</v>
      </c>
      <c r="L475">
        <f>(Table2[[#This Row],[6M Return vs Nifty]]-AVERAGE(Table2[6M Return vs Nifty]))/_xlfn.STDEV.P(Table2[6M Return vs Nifty])</f>
        <v>-0.78647152705268664</v>
      </c>
      <c r="M475">
        <v>-3.4142677324352002</v>
      </c>
      <c r="N475">
        <f>(Table2[[#This Row],[1W Return vs Nifty]]-AVERAGE(Table2[1W Return vs Nifty]))/_xlfn.STDEV.P(Table2[1W Return vs Nifty])</f>
        <v>-0.1778898166578701</v>
      </c>
      <c r="O475">
        <v>4614.0600000000004</v>
      </c>
      <c r="P475">
        <v>4844.5970815793198</v>
      </c>
      <c r="Q475">
        <v>4894.6186149496698</v>
      </c>
      <c r="R475">
        <v>46.736024847105803</v>
      </c>
      <c r="S475" s="1">
        <f>(Table2[[#This Row],[Close Price]]-Table2[[#This Row],[20D EMA]])/Table2[[#This Row],[20D EMA]]</f>
        <v>-1.3970342821723174E-2</v>
      </c>
      <c r="T475" s="1">
        <f>(Table2[[#This Row],[Close Price]]-Table2[[#This Row],[50D EMA]])/Table2[[#This Row],[50D EMA]]</f>
        <v>-6.0891974422597708E-2</v>
      </c>
      <c r="U475" s="1">
        <f>(Table2[[#This Row],[Close Price]]-Table2[[#This Row],[200D EMA]])/Table2[[#This Row],[200D EMA]]</f>
        <v>-7.0489376617797458E-2</v>
      </c>
      <c r="V475">
        <v>0.87240007421092403</v>
      </c>
      <c r="W475">
        <v>4501</v>
      </c>
      <c r="X475">
        <v>4572</v>
      </c>
      <c r="Y475">
        <v>4479.2</v>
      </c>
      <c r="Z475">
        <v>4684</v>
      </c>
      <c r="AA475">
        <v>4162.6000000000004</v>
      </c>
      <c r="AB475">
        <v>4781</v>
      </c>
      <c r="AC475" s="1">
        <f>(Table2[[#This Row],[Close Price]]/Table2[[#This Row],[Day Low]])-1</f>
        <v>1.0797600533214879E-2</v>
      </c>
      <c r="AD475" s="1">
        <f>(Table2[[#This Row],[Day High]]/Table2[[#This Row],[Close Price]])-1</f>
        <v>4.9235097590996091E-3</v>
      </c>
      <c r="AE475" s="1">
        <f>(Table2[[#This Row],[Close Price]]/Table2[[#This Row],[Current Week Low]])-1</f>
        <v>1.5717092337917515E-2</v>
      </c>
      <c r="AF475" s="1">
        <f>(Table2[[#This Row],[Current Week High]]/Table2[[#This Row],[Close Price]])-1</f>
        <v>2.9541058554598099E-2</v>
      </c>
      <c r="AG475" s="1">
        <f>(Table2[[#This Row],[Close Price]]/Table2[[#This Row],[Current Month Low]])-1</f>
        <v>9.2970739441694983E-2</v>
      </c>
      <c r="AH475" s="1">
        <f>(Table2[[#This Row],[Current Month High]]/Table2[[#This Row],[Close Price]])-1</f>
        <v>5.0861614207842409E-2</v>
      </c>
      <c r="AI475">
        <v>41.990504659750201</v>
      </c>
      <c r="AJ475">
        <v>26.3426825881699</v>
      </c>
      <c r="AK475" t="str">
        <f>IF(AND(Table2[[#This Row],[20D EMA]]&gt;Table2[[#This Row],[50D EMA]],Table2[[#This Row],[50D EMA]]&gt;Table2[[#This Row],[200D EMA]]),"Uptrend","Downtrend/NoTrend")</f>
        <v>Downtrend/NoTrend</v>
      </c>
      <c r="AL475">
        <v>-7.0000000000000007E-2</v>
      </c>
      <c r="AM475" t="s">
        <v>3169</v>
      </c>
      <c r="AN475">
        <v>7.96</v>
      </c>
      <c r="AO475" t="s">
        <v>3170</v>
      </c>
      <c r="AP475">
        <v>8.6542979986189997E-2</v>
      </c>
      <c r="AQ475">
        <f>(Table2[[#This Row],[Sharpe Ratio]]-AVERAGE(Table2[Sharpe Ratio]))/_xlfn.STDEV.P(Table2[Sharpe Ratio])</f>
        <v>0.33322024019718599</v>
      </c>
      <c r="AR4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5">
        <f>_xlfn.RANK.AVG(Table2[[#This Row],[1Y Return vs Nifty Z-Score]],Table2[1Y Return vs Nifty Z-Score])</f>
        <v>468</v>
      </c>
      <c r="AT475">
        <f>_xlfn.RANK.AVG(Table2[[#This Row],[6M Return vs Nifty Z-Score]],Table2[6M Return vs Nifty Z-Score])</f>
        <v>599</v>
      </c>
      <c r="AU475">
        <f>_xlfn.RANK.AVG(Table2[[#This Row],[Sharpe Ratio Z-Score]],Table2[Sharpe Ratio Z-Score])</f>
        <v>264</v>
      </c>
      <c r="AV475">
        <f>(Table2[[#This Row],[Rank 1Y]]+Table2[[#This Row],[Rank 6M]]+Table2[[#This Row],[Rank Sharpe]])/3</f>
        <v>443.66666666666669</v>
      </c>
    </row>
    <row r="476" spans="1:48" hidden="1" x14ac:dyDescent="0.3">
      <c r="A476" t="s">
        <v>135</v>
      </c>
      <c r="B476" t="s">
        <v>136</v>
      </c>
      <c r="C476" t="s">
        <v>3121</v>
      </c>
      <c r="D476" t="s">
        <v>18</v>
      </c>
      <c r="E476">
        <v>187261.74219696299</v>
      </c>
      <c r="F476">
        <v>132.61000000000001</v>
      </c>
      <c r="G476">
        <v>8.4248294721481205</v>
      </c>
      <c r="H476">
        <f>(Table2[[#This Row],[1Y Return vs Nifty]]-AVERAGE(Table2[1Y Return vs Nifty]))/_xlfn.STDEV.P(Table2[1Y Return vs Nifty])</f>
        <v>-9.5242846144349122E-2</v>
      </c>
      <c r="I476">
        <v>-16.2729003375402</v>
      </c>
      <c r="J476">
        <f>(Table2[[#This Row],[1M Return vs Nifty]]-AVERAGE(Table2[1M Return vs Nifty]))/_xlfn.STDEV.P(Table2[1M Return vs Nifty])</f>
        <v>-1.1562554670417542</v>
      </c>
      <c r="K476">
        <v>-26.363623268370301</v>
      </c>
      <c r="L476">
        <f>(Table2[[#This Row],[6M Return vs Nifty]]-AVERAGE(Table2[6M Return vs Nifty]))/_xlfn.STDEV.P(Table2[6M Return vs Nifty])</f>
        <v>-0.91353168085469261</v>
      </c>
      <c r="M476">
        <v>-5.1693666209232401</v>
      </c>
      <c r="N476">
        <f>(Table2[[#This Row],[1W Return vs Nifty]]-AVERAGE(Table2[1W Return vs Nifty]))/_xlfn.STDEV.P(Table2[1W Return vs Nifty])</f>
        <v>-0.60283386189822752</v>
      </c>
      <c r="O476">
        <v>141.34</v>
      </c>
      <c r="P476">
        <v>152.36726374289699</v>
      </c>
      <c r="Q476">
        <v>155.59076863603801</v>
      </c>
      <c r="R476">
        <v>27.508163050379899</v>
      </c>
      <c r="S476" s="1">
        <f>(Table2[[#This Row],[Close Price]]-Table2[[#This Row],[20D EMA]])/Table2[[#This Row],[20D EMA]]</f>
        <v>-6.176595443611143E-2</v>
      </c>
      <c r="T476" s="1">
        <f>(Table2[[#This Row],[Close Price]]-Table2[[#This Row],[50D EMA]])/Table2[[#This Row],[50D EMA]]</f>
        <v>-0.12966869167011616</v>
      </c>
      <c r="U476" s="1">
        <f>(Table2[[#This Row],[Close Price]]-Table2[[#This Row],[200D EMA]])/Table2[[#This Row],[200D EMA]]</f>
        <v>-0.14770007782270944</v>
      </c>
      <c r="V476">
        <v>0.77915803228851499</v>
      </c>
      <c r="W476">
        <v>130.72999999999999</v>
      </c>
      <c r="X476">
        <v>133.1</v>
      </c>
      <c r="Y476">
        <v>129.5</v>
      </c>
      <c r="Z476">
        <v>136.68</v>
      </c>
      <c r="AA476">
        <v>129.5</v>
      </c>
      <c r="AB476">
        <v>145.74</v>
      </c>
      <c r="AC476" s="1">
        <f>(Table2[[#This Row],[Close Price]]/Table2[[#This Row],[Day Low]])-1</f>
        <v>1.4380784823682546E-2</v>
      </c>
      <c r="AD476" s="1">
        <f>(Table2[[#This Row],[Day High]]/Table2[[#This Row],[Close Price]])-1</f>
        <v>3.6950456225020023E-3</v>
      </c>
      <c r="AE476" s="1">
        <f>(Table2[[#This Row],[Close Price]]/Table2[[#This Row],[Current Week Low]])-1</f>
        <v>2.4015444015444087E-2</v>
      </c>
      <c r="AF476" s="1">
        <f>(Table2[[#This Row],[Current Week High]]/Table2[[#This Row],[Close Price]])-1</f>
        <v>3.0691501395068155E-2</v>
      </c>
      <c r="AG476" s="1">
        <f>(Table2[[#This Row],[Close Price]]/Table2[[#This Row],[Current Month Low]])-1</f>
        <v>2.4015444015444087E-2</v>
      </c>
      <c r="AH476" s="1">
        <f>(Table2[[#This Row],[Current Month High]]/Table2[[#This Row],[Close Price]])-1</f>
        <v>9.9012140864188192E-2</v>
      </c>
      <c r="AI476">
        <v>48.405097654777101</v>
      </c>
      <c r="AJ476">
        <v>32.147483806676597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-0.1</v>
      </c>
      <c r="AM476" t="s">
        <v>3169</v>
      </c>
      <c r="AN476">
        <v>-4.55</v>
      </c>
      <c r="AO476" t="s">
        <v>3169</v>
      </c>
      <c r="AP476">
        <v>5.3244277718805001E-2</v>
      </c>
      <c r="AQ476">
        <f>(Table2[[#This Row],[Sharpe Ratio]]-AVERAGE(Table2[Sharpe Ratio]))/_xlfn.STDEV.P(Table2[Sharpe Ratio])</f>
        <v>-5.5626971133713822E-2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327</v>
      </c>
      <c r="AT476">
        <f>_xlfn.RANK.AVG(Table2[[#This Row],[6M Return vs Nifty Z-Score]],Table2[6M Return vs Nifty Z-Score])</f>
        <v>638</v>
      </c>
      <c r="AU476">
        <f>_xlfn.RANK.AVG(Table2[[#This Row],[Sharpe Ratio Z-Score]],Table2[Sharpe Ratio Z-Score])</f>
        <v>370</v>
      </c>
      <c r="AV476">
        <f>(Table2[[#This Row],[Rank 1Y]]+Table2[[#This Row],[Rank 6M]]+Table2[[#This Row],[Rank Sharpe]])/3</f>
        <v>445</v>
      </c>
    </row>
    <row r="477" spans="1:48" hidden="1" x14ac:dyDescent="0.3">
      <c r="A477" t="s">
        <v>945</v>
      </c>
      <c r="B477" t="s">
        <v>946</v>
      </c>
      <c r="C477" t="s">
        <v>3134</v>
      </c>
      <c r="D477" t="s">
        <v>947</v>
      </c>
      <c r="E477">
        <v>15220.366397139</v>
      </c>
      <c r="F477">
        <v>194.69</v>
      </c>
      <c r="G477">
        <v>1.73658095956762</v>
      </c>
      <c r="H477">
        <f>(Table2[[#This Row],[1Y Return vs Nifty]]-AVERAGE(Table2[1Y Return vs Nifty]))/_xlfn.STDEV.P(Table2[1Y Return vs Nifty])</f>
        <v>-0.2290157149423761</v>
      </c>
      <c r="I477">
        <v>11.4192751232235</v>
      </c>
      <c r="J477">
        <f>(Table2[[#This Row],[1M Return vs Nifty]]-AVERAGE(Table2[1M Return vs Nifty]))/_xlfn.STDEV.P(Table2[1M Return vs Nifty])</f>
        <v>1.5802893728487188</v>
      </c>
      <c r="K477">
        <v>-13.6336438783039</v>
      </c>
      <c r="L477">
        <f>(Table2[[#This Row],[6M Return vs Nifty]]-AVERAGE(Table2[6M Return vs Nifty]))/_xlfn.STDEV.P(Table2[6M Return vs Nifty])</f>
        <v>-0.48845093711165993</v>
      </c>
      <c r="M477">
        <v>-3.0751570282146599</v>
      </c>
      <c r="N477">
        <f>(Table2[[#This Row],[1W Return vs Nifty]]-AVERAGE(Table2[1W Return vs Nifty]))/_xlfn.STDEV.P(Table2[1W Return vs Nifty])</f>
        <v>-9.5784429103370053E-2</v>
      </c>
      <c r="O477">
        <v>188.86</v>
      </c>
      <c r="P477">
        <v>188.484322305803</v>
      </c>
      <c r="Q477">
        <v>193.19677594280799</v>
      </c>
      <c r="R477">
        <v>59.540513006883202</v>
      </c>
      <c r="S477" s="1">
        <f>(Table2[[#This Row],[Close Price]]-Table2[[#This Row],[20D EMA]])/Table2[[#This Row],[20D EMA]]</f>
        <v>3.0869427088848798E-2</v>
      </c>
      <c r="T477" s="1">
        <f>(Table2[[#This Row],[Close Price]]-Table2[[#This Row],[50D EMA]])/Table2[[#This Row],[50D EMA]]</f>
        <v>3.2924105401873703E-2</v>
      </c>
      <c r="U477" s="1">
        <f>(Table2[[#This Row],[Close Price]]-Table2[[#This Row],[200D EMA]])/Table2[[#This Row],[200D EMA]]</f>
        <v>7.7290319670450811E-3</v>
      </c>
      <c r="V477">
        <v>1.0032045414891899</v>
      </c>
      <c r="W477">
        <v>191.25</v>
      </c>
      <c r="X477">
        <v>198.65</v>
      </c>
      <c r="Y477">
        <v>189.86</v>
      </c>
      <c r="Z477">
        <v>198.65</v>
      </c>
      <c r="AA477">
        <v>182.36</v>
      </c>
      <c r="AB477">
        <v>202.73</v>
      </c>
      <c r="AC477" s="1">
        <f>(Table2[[#This Row],[Close Price]]/Table2[[#This Row],[Day Low]])-1</f>
        <v>1.798692810457525E-2</v>
      </c>
      <c r="AD477" s="1">
        <f>(Table2[[#This Row],[Day High]]/Table2[[#This Row],[Close Price]])-1</f>
        <v>2.0340027736401423E-2</v>
      </c>
      <c r="AE477" s="1">
        <f>(Table2[[#This Row],[Close Price]]/Table2[[#This Row],[Current Week Low]])-1</f>
        <v>2.543979774570726E-2</v>
      </c>
      <c r="AF477" s="1">
        <f>(Table2[[#This Row],[Current Week High]]/Table2[[#This Row],[Close Price]])-1</f>
        <v>2.0340027736401423E-2</v>
      </c>
      <c r="AG477" s="1">
        <f>(Table2[[#This Row],[Close Price]]/Table2[[#This Row],[Current Month Low]])-1</f>
        <v>6.7613511735029608E-2</v>
      </c>
      <c r="AH477" s="1">
        <f>(Table2[[#This Row],[Current Month High]]/Table2[[#This Row],[Close Price]])-1</f>
        <v>4.1296419949663488E-2</v>
      </c>
      <c r="AI477">
        <v>22.0144845652062</v>
      </c>
      <c r="AJ477">
        <v>23.927434754933099</v>
      </c>
      <c r="AK477" t="str">
        <f>IF(AND(Table2[[#This Row],[20D EMA]]&gt;Table2[[#This Row],[50D EMA]],Table2[[#This Row],[50D EMA]]&gt;Table2[[#This Row],[200D EMA]]),"Uptrend","Downtrend/NoTrend")</f>
        <v>Downtrend/NoTrend</v>
      </c>
      <c r="AL477">
        <v>-0.01</v>
      </c>
      <c r="AM477" t="s">
        <v>3169</v>
      </c>
      <c r="AN477">
        <v>2.97</v>
      </c>
      <c r="AO477" t="s">
        <v>3170</v>
      </c>
      <c r="AP477">
        <v>2.0084689555825999E-2</v>
      </c>
      <c r="AQ477">
        <f>(Table2[[#This Row],[Sharpe Ratio]]-AVERAGE(Table2[Sharpe Ratio]))/_xlfn.STDEV.P(Table2[Sharpe Ratio])</f>
        <v>-0.44284967076080317</v>
      </c>
      <c r="AR4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7">
        <f>_xlfn.RANK.AVG(Table2[[#This Row],[1Y Return vs Nifty Z-Score]],Table2[1Y Return vs Nifty Z-Score])</f>
        <v>383</v>
      </c>
      <c r="AT477">
        <f>_xlfn.RANK.AVG(Table2[[#This Row],[6M Return vs Nifty Z-Score]],Table2[6M Return vs Nifty Z-Score])</f>
        <v>491</v>
      </c>
      <c r="AU477">
        <f>_xlfn.RANK.AVG(Table2[[#This Row],[Sharpe Ratio Z-Score]],Table2[Sharpe Ratio Z-Score])</f>
        <v>461</v>
      </c>
      <c r="AV477">
        <f>(Table2[[#This Row],[Rank 1Y]]+Table2[[#This Row],[Rank 6M]]+Table2[[#This Row],[Rank Sharpe]])/3</f>
        <v>445</v>
      </c>
    </row>
    <row r="478" spans="1:48" hidden="1" x14ac:dyDescent="0.3">
      <c r="A478" t="s">
        <v>81</v>
      </c>
      <c r="B478" t="s">
        <v>82</v>
      </c>
      <c r="C478" t="s">
        <v>3128</v>
      </c>
      <c r="D478" t="s">
        <v>57</v>
      </c>
      <c r="E478">
        <v>291166.44924430002</v>
      </c>
      <c r="F478">
        <v>791</v>
      </c>
      <c r="G478">
        <v>-4.55285261393092</v>
      </c>
      <c r="H478">
        <f>(Table2[[#This Row],[1Y Return vs Nifty]]-AVERAGE(Table2[1Y Return vs Nifty]))/_xlfn.STDEV.P(Table2[1Y Return vs Nifty])</f>
        <v>-0.35481181397472339</v>
      </c>
      <c r="I478">
        <v>-12.065305327545399</v>
      </c>
      <c r="J478">
        <f>(Table2[[#This Row],[1M Return vs Nifty]]-AVERAGE(Table2[1M Return vs Nifty]))/_xlfn.STDEV.P(Table2[1M Return vs Nifty])</f>
        <v>-0.74046031114060673</v>
      </c>
      <c r="K478">
        <v>-22.311741019644401</v>
      </c>
      <c r="L478">
        <f>(Table2[[#This Row],[6M Return vs Nifty]]-AVERAGE(Table2[6M Return vs Nifty]))/_xlfn.STDEV.P(Table2[6M Return vs Nifty])</f>
        <v>-0.77823082395058618</v>
      </c>
      <c r="M478">
        <v>-1.7142273588355199</v>
      </c>
      <c r="N478">
        <f>(Table2[[#This Row],[1W Return vs Nifty]]-AVERAGE(Table2[1W Return vs Nifty]))/_xlfn.STDEV.P(Table2[1W Return vs Nifty])</f>
        <v>0.23372347656899733</v>
      </c>
      <c r="O478">
        <v>819.14</v>
      </c>
      <c r="P478">
        <v>883.05725416059204</v>
      </c>
      <c r="Q478">
        <v>914.75346162150697</v>
      </c>
      <c r="R478">
        <v>41.204048669287097</v>
      </c>
      <c r="S478" s="1">
        <f>(Table2[[#This Row],[Close Price]]-Table2[[#This Row],[20D EMA]])/Table2[[#This Row],[20D EMA]]</f>
        <v>-3.4353102033840351E-2</v>
      </c>
      <c r="T478" s="1">
        <f>(Table2[[#This Row],[Close Price]]-Table2[[#This Row],[50D EMA]])/Table2[[#This Row],[50D EMA]]</f>
        <v>-0.10424834146014567</v>
      </c>
      <c r="U478" s="1">
        <f>(Table2[[#This Row],[Close Price]]-Table2[[#This Row],[200D EMA]])/Table2[[#This Row],[200D EMA]]</f>
        <v>-0.1352861364439546</v>
      </c>
      <c r="V478">
        <v>1.1903562387780999</v>
      </c>
      <c r="W478">
        <v>775</v>
      </c>
      <c r="X478">
        <v>794</v>
      </c>
      <c r="Y478">
        <v>759.2</v>
      </c>
      <c r="Z478">
        <v>799.9</v>
      </c>
      <c r="AA478">
        <v>759.2</v>
      </c>
      <c r="AB478">
        <v>847.95</v>
      </c>
      <c r="AC478" s="1">
        <f>(Table2[[#This Row],[Close Price]]/Table2[[#This Row],[Day Low]])-1</f>
        <v>2.0645161290322678E-2</v>
      </c>
      <c r="AD478" s="1">
        <f>(Table2[[#This Row],[Day High]]/Table2[[#This Row],[Close Price]])-1</f>
        <v>3.7926675094817064E-3</v>
      </c>
      <c r="AE478" s="1">
        <f>(Table2[[#This Row],[Close Price]]/Table2[[#This Row],[Current Week Low]])-1</f>
        <v>4.1886195995785025E-2</v>
      </c>
      <c r="AF478" s="1">
        <f>(Table2[[#This Row],[Current Week High]]/Table2[[#This Row],[Close Price]])-1</f>
        <v>1.1251580278129003E-2</v>
      </c>
      <c r="AG478" s="1">
        <f>(Table2[[#This Row],[Close Price]]/Table2[[#This Row],[Current Month Low]])-1</f>
        <v>4.1886195995785025E-2</v>
      </c>
      <c r="AH478" s="1">
        <f>(Table2[[#This Row],[Current Month High]]/Table2[[#This Row],[Close Price]])-1</f>
        <v>7.1997471554993808E-2</v>
      </c>
      <c r="AI478">
        <v>49.051833122629503</v>
      </c>
      <c r="AJ478">
        <v>17.8398510242085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-0.19</v>
      </c>
      <c r="AM478" t="s">
        <v>3169</v>
      </c>
      <c r="AN478">
        <v>-4.0199999999999996</v>
      </c>
      <c r="AO478" t="s">
        <v>3169</v>
      </c>
      <c r="AP478">
        <v>6.7053904257518004E-2</v>
      </c>
      <c r="AQ478">
        <f>(Table2[[#This Row],[Sharpe Ratio]]-AVERAGE(Table2[Sharpe Ratio]))/_xlfn.STDEV.P(Table2[Sharpe Ratio])</f>
        <v>0.10563561279464898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423</v>
      </c>
      <c r="AT478">
        <f>_xlfn.RANK.AVG(Table2[[#This Row],[6M Return vs Nifty Z-Score]],Table2[6M Return vs Nifty Z-Score])</f>
        <v>596</v>
      </c>
      <c r="AU478">
        <f>_xlfn.RANK.AVG(Table2[[#This Row],[Sharpe Ratio Z-Score]],Table2[Sharpe Ratio Z-Score])</f>
        <v>320</v>
      </c>
      <c r="AV478">
        <f>(Table2[[#This Row],[Rank 1Y]]+Table2[[#This Row],[Rank 6M]]+Table2[[#This Row],[Rank Sharpe]])/3</f>
        <v>446.33333333333331</v>
      </c>
    </row>
    <row r="479" spans="1:48" hidden="1" x14ac:dyDescent="0.3">
      <c r="A479" t="s">
        <v>130</v>
      </c>
      <c r="B479" t="s">
        <v>131</v>
      </c>
      <c r="C479" t="s">
        <v>3123</v>
      </c>
      <c r="D479" t="s">
        <v>54</v>
      </c>
      <c r="E479">
        <v>199366.05781944</v>
      </c>
      <c r="F479">
        <v>313.8</v>
      </c>
      <c r="G479">
        <v>20.923846379997801</v>
      </c>
      <c r="H479">
        <f>(Table2[[#This Row],[1Y Return vs Nifty]]-AVERAGE(Table2[1Y Return vs Nifty]))/_xlfn.STDEV.P(Table2[1Y Return vs Nifty])</f>
        <v>0.15475225283754918</v>
      </c>
      <c r="I479">
        <v>-1.76757497564957</v>
      </c>
      <c r="J479">
        <f>(Table2[[#This Row],[1M Return vs Nifty]]-AVERAGE(Table2[1M Return vs Nifty]))/_xlfn.STDEV.P(Table2[1M Return vs Nifty])</f>
        <v>0.27716291232162388</v>
      </c>
      <c r="K479">
        <v>-18.055180586119601</v>
      </c>
      <c r="L479">
        <f>(Table2[[#This Row],[6M Return vs Nifty]]-AVERAGE(Table2[6M Return vs Nifty]))/_xlfn.STDEV.P(Table2[6M Return vs Nifty])</f>
        <v>-0.63609533264870677</v>
      </c>
      <c r="M479">
        <v>-3.6794929153586802</v>
      </c>
      <c r="N479">
        <f>(Table2[[#This Row],[1W Return vs Nifty]]-AVERAGE(Table2[1W Return vs Nifty]))/_xlfn.STDEV.P(Table2[1W Return vs Nifty])</f>
        <v>-0.24210606274541091</v>
      </c>
      <c r="O479">
        <v>318.83</v>
      </c>
      <c r="P479">
        <v>326.83252780432503</v>
      </c>
      <c r="Q479">
        <v>316.39426911073002</v>
      </c>
      <c r="R479">
        <v>44.978292497708601</v>
      </c>
      <c r="S479" s="1">
        <f>(Table2[[#This Row],[Close Price]]-Table2[[#This Row],[20D EMA]])/Table2[[#This Row],[20D EMA]]</f>
        <v>-1.5776432581626487E-2</v>
      </c>
      <c r="T479" s="1">
        <f>(Table2[[#This Row],[Close Price]]-Table2[[#This Row],[50D EMA]])/Table2[[#This Row],[50D EMA]]</f>
        <v>-3.9875247093299114E-2</v>
      </c>
      <c r="U479" s="1">
        <f>(Table2[[#This Row],[Close Price]]-Table2[[#This Row],[200D EMA]])/Table2[[#This Row],[200D EMA]]</f>
        <v>-8.1994819881585201E-3</v>
      </c>
      <c r="V479">
        <v>0.76037169463567</v>
      </c>
      <c r="W479">
        <v>312.35000000000002</v>
      </c>
      <c r="X479">
        <v>317.7</v>
      </c>
      <c r="Y479">
        <v>312.35000000000002</v>
      </c>
      <c r="Z479">
        <v>323.8</v>
      </c>
      <c r="AA479">
        <v>298</v>
      </c>
      <c r="AB479">
        <v>328.5</v>
      </c>
      <c r="AC479" s="1">
        <f>(Table2[[#This Row],[Close Price]]/Table2[[#This Row],[Day Low]])-1</f>
        <v>4.6422282695692818E-3</v>
      </c>
      <c r="AD479" s="1">
        <f>(Table2[[#This Row],[Day High]]/Table2[[#This Row],[Close Price]])-1</f>
        <v>1.2428298279158589E-2</v>
      </c>
      <c r="AE479" s="1">
        <f>(Table2[[#This Row],[Close Price]]/Table2[[#This Row],[Current Week Low]])-1</f>
        <v>4.6422282695692818E-3</v>
      </c>
      <c r="AF479" s="1">
        <f>(Table2[[#This Row],[Current Week High]]/Table2[[#This Row],[Close Price]])-1</f>
        <v>3.1867431485022246E-2</v>
      </c>
      <c r="AG479" s="1">
        <f>(Table2[[#This Row],[Close Price]]/Table2[[#This Row],[Current Month Low]])-1</f>
        <v>5.3020134228187965E-2</v>
      </c>
      <c r="AH479" s="1">
        <f>(Table2[[#This Row],[Current Month High]]/Table2[[#This Row],[Close Price]])-1</f>
        <v>4.684512428298282E-2</v>
      </c>
      <c r="AI479">
        <v>25.780752071382999</v>
      </c>
      <c r="AJ479">
        <v>43.615560640732198</v>
      </c>
      <c r="AK479" t="str">
        <f>IF(AND(Table2[[#This Row],[20D EMA]]&gt;Table2[[#This Row],[50D EMA]],Table2[[#This Row],[50D EMA]]&gt;Table2[[#This Row],[200D EMA]]),"Uptrend","Downtrend/NoTrend")</f>
        <v>Downtrend/NoTrend</v>
      </c>
      <c r="AL479">
        <v>-0.09</v>
      </c>
      <c r="AM479" t="s">
        <v>3169</v>
      </c>
      <c r="AN479">
        <v>-1.89</v>
      </c>
      <c r="AO479" t="s">
        <v>3169</v>
      </c>
      <c r="AQ479">
        <f>(Table2[[#This Row],[Sharpe Ratio]]-AVERAGE(Table2[Sharpe Ratio]))/_xlfn.STDEV.P(Table2[Sharpe Ratio])</f>
        <v>-0.67738960752822819</v>
      </c>
      <c r="AR4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9">
        <f>_xlfn.RANK.AVG(Table2[[#This Row],[1Y Return vs Nifty Z-Score]],Table2[1Y Return vs Nifty Z-Score])</f>
        <v>261</v>
      </c>
      <c r="AT479">
        <f>_xlfn.RANK.AVG(Table2[[#This Row],[6M Return vs Nifty Z-Score]],Table2[6M Return vs Nifty Z-Score])</f>
        <v>538</v>
      </c>
      <c r="AU479">
        <f>_xlfn.RANK.AVG(Table2[[#This Row],[Sharpe Ratio Z-Score]],Table2[Sharpe Ratio Z-Score])</f>
        <v>541</v>
      </c>
      <c r="AV479">
        <f>(Table2[[#This Row],[Rank 1Y]]+Table2[[#This Row],[Rank 6M]]+Table2[[#This Row],[Rank Sharpe]])/3</f>
        <v>446.66666666666669</v>
      </c>
    </row>
    <row r="480" spans="1:48" hidden="1" x14ac:dyDescent="0.3">
      <c r="A480" t="s">
        <v>548</v>
      </c>
      <c r="B480" t="s">
        <v>549</v>
      </c>
      <c r="C480" t="s">
        <v>3122</v>
      </c>
      <c r="D480" t="s">
        <v>21</v>
      </c>
      <c r="E480">
        <v>35523.403320404999</v>
      </c>
      <c r="F480">
        <v>1308.45</v>
      </c>
      <c r="G480">
        <v>-30.171397658288399</v>
      </c>
      <c r="H480">
        <f>(Table2[[#This Row],[1Y Return vs Nifty]]-AVERAGE(Table2[1Y Return vs Nifty]))/_xlfn.STDEV.P(Table2[1Y Return vs Nifty])</f>
        <v>-0.86721296930992287</v>
      </c>
      <c r="I480">
        <v>-23.036150199599401</v>
      </c>
      <c r="J480">
        <f>(Table2[[#This Row],[1M Return vs Nifty]]-AVERAGE(Table2[1M Return vs Nifty]))/_xlfn.STDEV.P(Table2[1M Return vs Nifty])</f>
        <v>-1.8246008101922575</v>
      </c>
      <c r="K480">
        <v>-18.932307621907601</v>
      </c>
      <c r="L480">
        <f>(Table2[[#This Row],[6M Return vs Nifty]]-AVERAGE(Table2[6M Return vs Nifty]))/_xlfn.STDEV.P(Table2[6M Return vs Nifty])</f>
        <v>-0.66538444626823312</v>
      </c>
      <c r="M480">
        <v>-6.1837913640365496</v>
      </c>
      <c r="N480">
        <f>(Table2[[#This Row],[1W Return vs Nifty]]-AVERAGE(Table2[1W Return vs Nifty]))/_xlfn.STDEV.P(Table2[1W Return vs Nifty])</f>
        <v>-0.84844609307104535</v>
      </c>
      <c r="O480">
        <v>1412.71</v>
      </c>
      <c r="P480">
        <v>1535.1102177077801</v>
      </c>
      <c r="Q480">
        <v>1558.0044053849001</v>
      </c>
      <c r="R480">
        <v>29.045430302936801</v>
      </c>
      <c r="S480" s="1">
        <f>(Table2[[#This Row],[Close Price]]-Table2[[#This Row],[20D EMA]])/Table2[[#This Row],[20D EMA]]</f>
        <v>-7.3801417134443714E-2</v>
      </c>
      <c r="T480" s="1">
        <f>(Table2[[#This Row],[Close Price]]-Table2[[#This Row],[50D EMA]])/Table2[[#This Row],[50D EMA]]</f>
        <v>-0.14765077783550165</v>
      </c>
      <c r="U480" s="1">
        <f>(Table2[[#This Row],[Close Price]]-Table2[[#This Row],[200D EMA]])/Table2[[#This Row],[200D EMA]]</f>
        <v>-0.16017567378010619</v>
      </c>
      <c r="V480">
        <v>0.847769253987808</v>
      </c>
      <c r="W480">
        <v>1285.05</v>
      </c>
      <c r="X480">
        <v>1316.4</v>
      </c>
      <c r="Y480">
        <v>1283.25</v>
      </c>
      <c r="Z480">
        <v>1356.4</v>
      </c>
      <c r="AA480">
        <v>1283.25</v>
      </c>
      <c r="AB480">
        <v>1520</v>
      </c>
      <c r="AC480" s="1">
        <f>(Table2[[#This Row],[Close Price]]/Table2[[#This Row],[Day Low]])-1</f>
        <v>1.8209408194233667E-2</v>
      </c>
      <c r="AD480" s="1">
        <f>(Table2[[#This Row],[Day High]]/Table2[[#This Row],[Close Price]])-1</f>
        <v>6.0758913217930921E-3</v>
      </c>
      <c r="AE480" s="1">
        <f>(Table2[[#This Row],[Close Price]]/Table2[[#This Row],[Current Week Low]])-1</f>
        <v>1.9637638807714852E-2</v>
      </c>
      <c r="AF480" s="1">
        <f>(Table2[[#This Row],[Current Week High]]/Table2[[#This Row],[Close Price]])-1</f>
        <v>3.664641369559396E-2</v>
      </c>
      <c r="AG480" s="1">
        <f>(Table2[[#This Row],[Close Price]]/Table2[[#This Row],[Current Month Low]])-1</f>
        <v>1.9637638807714852E-2</v>
      </c>
      <c r="AH480" s="1">
        <f>(Table2[[#This Row],[Current Month High]]/Table2[[#This Row],[Close Price]])-1</f>
        <v>0.16167985020444031</v>
      </c>
      <c r="AI480">
        <v>47.4034162558752</v>
      </c>
      <c r="AJ480">
        <v>1.9637638807714799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-0.27</v>
      </c>
      <c r="AM480" t="s">
        <v>3169</v>
      </c>
      <c r="AN480">
        <v>-6.78</v>
      </c>
      <c r="AO480" t="s">
        <v>3169</v>
      </c>
      <c r="AP480">
        <v>0.11810610159787201</v>
      </c>
      <c r="AQ480">
        <f>(Table2[[#This Row],[Sharpe Ratio]]-AVERAGE(Table2[Sharpe Ratio]))/_xlfn.STDEV.P(Table2[Sharpe Ratio])</f>
        <v>0.70180012421332194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0">
        <f>_xlfn.RANK.AVG(Table2[[#This Row],[1Y Return vs Nifty Z-Score]],Table2[1Y Return vs Nifty Z-Score])</f>
        <v>625</v>
      </c>
      <c r="AT480">
        <f>_xlfn.RANK.AVG(Table2[[#This Row],[6M Return vs Nifty Z-Score]],Table2[6M Return vs Nifty Z-Score])</f>
        <v>549</v>
      </c>
      <c r="AU480">
        <f>_xlfn.RANK.AVG(Table2[[#This Row],[Sharpe Ratio Z-Score]],Table2[Sharpe Ratio Z-Score])</f>
        <v>166</v>
      </c>
      <c r="AV480">
        <f>(Table2[[#This Row],[Rank 1Y]]+Table2[[#This Row],[Rank 6M]]+Table2[[#This Row],[Rank Sharpe]])/3</f>
        <v>446.66666666666669</v>
      </c>
    </row>
    <row r="481" spans="1:48" hidden="1" x14ac:dyDescent="0.3">
      <c r="A481" t="s">
        <v>294</v>
      </c>
      <c r="B481" t="s">
        <v>295</v>
      </c>
      <c r="C481" t="s">
        <v>3123</v>
      </c>
      <c r="D481" t="s">
        <v>34</v>
      </c>
      <c r="E481">
        <v>87816.998902927997</v>
      </c>
      <c r="F481">
        <v>115.04</v>
      </c>
      <c r="G481">
        <v>-12.804612628179999</v>
      </c>
      <c r="H481">
        <f>(Table2[[#This Row],[1Y Return vs Nifty]]-AVERAGE(Table2[1Y Return vs Nifty]))/_xlfn.STDEV.P(Table2[1Y Return vs Nifty])</f>
        <v>-0.51985675924890085</v>
      </c>
      <c r="I481">
        <v>4.3630545105957701</v>
      </c>
      <c r="J481">
        <f>(Table2[[#This Row],[1M Return vs Nifty]]-AVERAGE(Table2[1M Return vs Nifty]))/_xlfn.STDEV.P(Table2[1M Return vs Nifty])</f>
        <v>0.88299261716498612</v>
      </c>
      <c r="K481">
        <v>-28.169759314824098</v>
      </c>
      <c r="L481">
        <f>(Table2[[#This Row],[6M Return vs Nifty]]-AVERAGE(Table2[6M Return vs Nifty]))/_xlfn.STDEV.P(Table2[6M Return vs Nifty])</f>
        <v>-0.97384235618279114</v>
      </c>
      <c r="M481">
        <v>-1.0330533681805101</v>
      </c>
      <c r="N481">
        <f>(Table2[[#This Row],[1W Return vs Nifty]]-AVERAGE(Table2[1W Return vs Nifty]))/_xlfn.STDEV.P(Table2[1W Return vs Nifty])</f>
        <v>0.39864913004645941</v>
      </c>
      <c r="O481">
        <v>116.06</v>
      </c>
      <c r="P481">
        <v>118.037358187819</v>
      </c>
      <c r="Q481">
        <v>124.457736792077</v>
      </c>
      <c r="R481">
        <v>44.169177291597201</v>
      </c>
      <c r="S481" s="1">
        <f>(Table2[[#This Row],[Close Price]]-Table2[[#This Row],[20D EMA]])/Table2[[#This Row],[20D EMA]]</f>
        <v>-8.7885576425986208E-3</v>
      </c>
      <c r="T481" s="1">
        <f>(Table2[[#This Row],[Close Price]]-Table2[[#This Row],[50D EMA]])/Table2[[#This Row],[50D EMA]]</f>
        <v>-2.5393301187321093E-2</v>
      </c>
      <c r="U481" s="1">
        <f>(Table2[[#This Row],[Close Price]]-Table2[[#This Row],[200D EMA]])/Table2[[#This Row],[200D EMA]]</f>
        <v>-7.5670159484022767E-2</v>
      </c>
      <c r="V481">
        <v>0.765829996358112</v>
      </c>
      <c r="W481">
        <v>114.81</v>
      </c>
      <c r="X481">
        <v>116.89</v>
      </c>
      <c r="Y481">
        <v>112</v>
      </c>
      <c r="Z481">
        <v>117.79</v>
      </c>
      <c r="AA481">
        <v>112</v>
      </c>
      <c r="AB481">
        <v>122.41</v>
      </c>
      <c r="AC481" s="1">
        <f>(Table2[[#This Row],[Close Price]]/Table2[[#This Row],[Day Low]])-1</f>
        <v>2.0033098162182128E-3</v>
      </c>
      <c r="AD481" s="1">
        <f>(Table2[[#This Row],[Day High]]/Table2[[#This Row],[Close Price]])-1</f>
        <v>1.6081363004172511E-2</v>
      </c>
      <c r="AE481" s="1">
        <f>(Table2[[#This Row],[Close Price]]/Table2[[#This Row],[Current Week Low]])-1</f>
        <v>2.7142857142857135E-2</v>
      </c>
      <c r="AF481" s="1">
        <f>(Table2[[#This Row],[Current Week High]]/Table2[[#This Row],[Close Price]])-1</f>
        <v>2.3904728789986063E-2</v>
      </c>
      <c r="AG481" s="1">
        <f>(Table2[[#This Row],[Close Price]]/Table2[[#This Row],[Current Month Low]])-1</f>
        <v>2.7142857142857135E-2</v>
      </c>
      <c r="AH481" s="1">
        <f>(Table2[[#This Row],[Current Month High]]/Table2[[#This Row],[Close Price]])-1</f>
        <v>6.4064673157162577E-2</v>
      </c>
      <c r="AI481">
        <v>49.947844228094503</v>
      </c>
      <c r="AJ481">
        <v>9.0426540284360204</v>
      </c>
      <c r="AK481" t="str">
        <f>IF(AND(Table2[[#This Row],[20D EMA]]&gt;Table2[[#This Row],[50D EMA]],Table2[[#This Row],[50D EMA]]&gt;Table2[[#This Row],[200D EMA]]),"Uptrend","Downtrend/NoTrend")</f>
        <v>Downtrend/NoTrend</v>
      </c>
      <c r="AL481">
        <v>-0.05</v>
      </c>
      <c r="AM481" t="s">
        <v>3169</v>
      </c>
      <c r="AN481">
        <v>-0.8</v>
      </c>
      <c r="AO481" t="s">
        <v>3169</v>
      </c>
      <c r="AP481">
        <v>0.111426231709601</v>
      </c>
      <c r="AQ481">
        <f>(Table2[[#This Row],[Sharpe Ratio]]-AVERAGE(Table2[Sharpe Ratio]))/_xlfn.STDEV.P(Table2[Sharpe Ratio])</f>
        <v>0.62379561949568474</v>
      </c>
      <c r="AR4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1">
        <f>_xlfn.RANK.AVG(Table2[[#This Row],[1Y Return vs Nifty Z-Score]],Table2[1Y Return vs Nifty Z-Score])</f>
        <v>495</v>
      </c>
      <c r="AT481">
        <f>_xlfn.RANK.AVG(Table2[[#This Row],[6M Return vs Nifty Z-Score]],Table2[6M Return vs Nifty Z-Score])</f>
        <v>654</v>
      </c>
      <c r="AU481">
        <f>_xlfn.RANK.AVG(Table2[[#This Row],[Sharpe Ratio Z-Score]],Table2[Sharpe Ratio Z-Score])</f>
        <v>193</v>
      </c>
      <c r="AV481">
        <f>(Table2[[#This Row],[Rank 1Y]]+Table2[[#This Row],[Rank 6M]]+Table2[[#This Row],[Rank Sharpe]])/3</f>
        <v>447.33333333333331</v>
      </c>
    </row>
    <row r="482" spans="1:48" hidden="1" x14ac:dyDescent="0.3">
      <c r="A482" t="s">
        <v>1342</v>
      </c>
      <c r="B482" t="s">
        <v>1343</v>
      </c>
      <c r="C482" t="s">
        <v>3122</v>
      </c>
      <c r="D482" t="s">
        <v>245</v>
      </c>
      <c r="E482">
        <v>8132.8906200000001</v>
      </c>
      <c r="F482">
        <v>690</v>
      </c>
      <c r="G482">
        <v>-25.472134743163</v>
      </c>
      <c r="H482">
        <f>(Table2[[#This Row],[1Y Return vs Nifty]]-AVERAGE(Table2[1Y Return vs Nifty]))/_xlfn.STDEV.P(Table2[1Y Return vs Nifty])</f>
        <v>-0.77322216137118482</v>
      </c>
      <c r="I482">
        <v>-5.3389995730846103</v>
      </c>
      <c r="J482">
        <f>(Table2[[#This Row],[1M Return vs Nifty]]-AVERAGE(Table2[1M Return vs Nifty]))/_xlfn.STDEV.P(Table2[1M Return vs Nifty])</f>
        <v>-7.5765790120565515E-2</v>
      </c>
      <c r="K482">
        <v>-11.3968890026881</v>
      </c>
      <c r="L482">
        <f>(Table2[[#This Row],[6M Return vs Nifty]]-AVERAGE(Table2[6M Return vs Nifty]))/_xlfn.STDEV.P(Table2[6M Return vs Nifty])</f>
        <v>-0.41376099481375184</v>
      </c>
      <c r="M482">
        <v>-5.6849773764127702</v>
      </c>
      <c r="N482">
        <f>(Table2[[#This Row],[1W Return vs Nifty]]-AVERAGE(Table2[1W Return vs Nifty]))/_xlfn.STDEV.P(Table2[1W Return vs Nifty])</f>
        <v>-0.72767339182118829</v>
      </c>
      <c r="O482">
        <v>737.82</v>
      </c>
      <c r="P482">
        <v>744.44071489386897</v>
      </c>
      <c r="Q482">
        <v>726.77583410721104</v>
      </c>
      <c r="R482">
        <v>30.193805338885301</v>
      </c>
      <c r="S482" s="1">
        <f>(Table2[[#This Row],[Close Price]]-Table2[[#This Row],[20D EMA]])/Table2[[#This Row],[20D EMA]]</f>
        <v>-6.4812555907945088E-2</v>
      </c>
      <c r="T482" s="1">
        <f>(Table2[[#This Row],[Close Price]]-Table2[[#This Row],[50D EMA]])/Table2[[#This Row],[50D EMA]]</f>
        <v>-7.3129684882469514E-2</v>
      </c>
      <c r="U482" s="1">
        <f>(Table2[[#This Row],[Close Price]]-Table2[[#This Row],[200D EMA]])/Table2[[#This Row],[200D EMA]]</f>
        <v>-5.0601344157772336E-2</v>
      </c>
      <c r="V482">
        <v>1.85075331638037</v>
      </c>
      <c r="W482">
        <v>684.15</v>
      </c>
      <c r="X482">
        <v>698</v>
      </c>
      <c r="Y482">
        <v>670.1</v>
      </c>
      <c r="Z482">
        <v>716.55</v>
      </c>
      <c r="AA482">
        <v>670.1</v>
      </c>
      <c r="AB482">
        <v>854</v>
      </c>
      <c r="AC482" s="1">
        <f>(Table2[[#This Row],[Close Price]]/Table2[[#This Row],[Day Low]])-1</f>
        <v>8.5507564130673508E-3</v>
      </c>
      <c r="AD482" s="1">
        <f>(Table2[[#This Row],[Day High]]/Table2[[#This Row],[Close Price]])-1</f>
        <v>1.1594202898550732E-2</v>
      </c>
      <c r="AE482" s="1">
        <f>(Table2[[#This Row],[Close Price]]/Table2[[#This Row],[Current Week Low]])-1</f>
        <v>2.9697060140277509E-2</v>
      </c>
      <c r="AF482" s="1">
        <f>(Table2[[#This Row],[Current Week High]]/Table2[[#This Row],[Close Price]])-1</f>
        <v>3.8478260869565073E-2</v>
      </c>
      <c r="AG482" s="1">
        <f>(Table2[[#This Row],[Close Price]]/Table2[[#This Row],[Current Month Low]])-1</f>
        <v>2.9697060140277509E-2</v>
      </c>
      <c r="AH482" s="1">
        <f>(Table2[[#This Row],[Current Month High]]/Table2[[#This Row],[Close Price]])-1</f>
        <v>0.23768115942028989</v>
      </c>
      <c r="AI482">
        <v>33.579710144927503</v>
      </c>
      <c r="AJ482">
        <v>8.5673825820155898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-0.11</v>
      </c>
      <c r="AM482" t="s">
        <v>3169</v>
      </c>
      <c r="AN482">
        <v>-13.21</v>
      </c>
      <c r="AO482" t="s">
        <v>3169</v>
      </c>
      <c r="AP482">
        <v>7.6965807450203996E-2</v>
      </c>
      <c r="AQ482">
        <f>(Table2[[#This Row],[Sharpe Ratio]]-AVERAGE(Table2[Sharpe Ratio]))/_xlfn.STDEV.P(Table2[Sharpe Ratio])</f>
        <v>0.22138234323804137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590</v>
      </c>
      <c r="AT482">
        <f>_xlfn.RANK.AVG(Table2[[#This Row],[6M Return vs Nifty Z-Score]],Table2[6M Return vs Nifty Z-Score])</f>
        <v>464</v>
      </c>
      <c r="AU482">
        <f>_xlfn.RANK.AVG(Table2[[#This Row],[Sharpe Ratio Z-Score]],Table2[Sharpe Ratio Z-Score])</f>
        <v>290</v>
      </c>
      <c r="AV482">
        <f>(Table2[[#This Row],[Rank 1Y]]+Table2[[#This Row],[Rank 6M]]+Table2[[#This Row],[Rank Sharpe]])/3</f>
        <v>448</v>
      </c>
    </row>
    <row r="483" spans="1:48" hidden="1" x14ac:dyDescent="0.3">
      <c r="A483" t="s">
        <v>2232</v>
      </c>
      <c r="B483" t="s">
        <v>2233</v>
      </c>
      <c r="C483" t="s">
        <v>3121</v>
      </c>
      <c r="D483" t="s">
        <v>75</v>
      </c>
      <c r="E483">
        <v>2478.4939157160002</v>
      </c>
      <c r="F483">
        <v>185.31</v>
      </c>
      <c r="G483">
        <v>-6.3178722545708901</v>
      </c>
      <c r="H483">
        <f>(Table2[[#This Row],[1Y Return vs Nifty]]-AVERAGE(Table2[1Y Return vs Nifty]))/_xlfn.STDEV.P(Table2[1Y Return vs Nifty])</f>
        <v>-0.39011429120312613</v>
      </c>
      <c r="I483">
        <v>-9.1411851841582195</v>
      </c>
      <c r="J483">
        <f>(Table2[[#This Row],[1M Return vs Nifty]]-AVERAGE(Table2[1M Return vs Nifty]))/_xlfn.STDEV.P(Table2[1M Return vs Nifty])</f>
        <v>-0.45149832976995657</v>
      </c>
      <c r="K483">
        <v>-10.715062660808</v>
      </c>
      <c r="L483">
        <f>(Table2[[#This Row],[6M Return vs Nifty]]-AVERAGE(Table2[6M Return vs Nifty]))/_xlfn.STDEV.P(Table2[6M Return vs Nifty])</f>
        <v>-0.39099338147918911</v>
      </c>
      <c r="M483">
        <v>0.39517634262566598</v>
      </c>
      <c r="N483">
        <f>(Table2[[#This Row],[1W Return vs Nifty]]-AVERAGE(Table2[1W Return vs Nifty]))/_xlfn.STDEV.P(Table2[1W Return vs Nifty])</f>
        <v>0.7444517026669013</v>
      </c>
      <c r="O483">
        <v>198.29</v>
      </c>
      <c r="P483">
        <v>213.56130245973301</v>
      </c>
      <c r="Q483">
        <v>212.28842009936301</v>
      </c>
      <c r="R483">
        <v>37.321715169724897</v>
      </c>
      <c r="S483" s="1">
        <f>(Table2[[#This Row],[Close Price]]-Table2[[#This Row],[20D EMA]])/Table2[[#This Row],[20D EMA]]</f>
        <v>-6.5459680266276618E-2</v>
      </c>
      <c r="T483" s="1">
        <f>(Table2[[#This Row],[Close Price]]-Table2[[#This Row],[50D EMA]])/Table2[[#This Row],[50D EMA]]</f>
        <v>-0.13228661810142217</v>
      </c>
      <c r="U483" s="1">
        <f>(Table2[[#This Row],[Close Price]]-Table2[[#This Row],[200D EMA]])/Table2[[#This Row],[200D EMA]]</f>
        <v>-0.12708380460288685</v>
      </c>
      <c r="V483">
        <v>0.69153653082453403</v>
      </c>
      <c r="W483">
        <v>185.5</v>
      </c>
      <c r="X483">
        <v>188.72</v>
      </c>
      <c r="Y483">
        <v>172.53</v>
      </c>
      <c r="Z483">
        <v>188.72</v>
      </c>
      <c r="AA483">
        <v>172.53</v>
      </c>
      <c r="AB483">
        <v>214.99</v>
      </c>
      <c r="AC483" s="1">
        <f>(Table2[[#This Row],[Close Price]]/Table2[[#This Row],[Day Low]])-1</f>
        <v>-1.0242587601078101E-3</v>
      </c>
      <c r="AD483" s="1">
        <f>(Table2[[#This Row],[Day High]]/Table2[[#This Row],[Close Price]])-1</f>
        <v>1.8401597323403962E-2</v>
      </c>
      <c r="AE483" s="1">
        <f>(Table2[[#This Row],[Close Price]]/Table2[[#This Row],[Current Week Low]])-1</f>
        <v>7.4074074074074181E-2</v>
      </c>
      <c r="AF483" s="1">
        <f>(Table2[[#This Row],[Current Week High]]/Table2[[#This Row],[Close Price]])-1</f>
        <v>1.8401597323403962E-2</v>
      </c>
      <c r="AG483" s="1">
        <f>(Table2[[#This Row],[Close Price]]/Table2[[#This Row],[Current Month Low]])-1</f>
        <v>7.4074074074074181E-2</v>
      </c>
      <c r="AH483" s="1">
        <f>(Table2[[#This Row],[Current Month High]]/Table2[[#This Row],[Close Price]])-1</f>
        <v>0.16016404943068374</v>
      </c>
      <c r="AI483">
        <v>58.410231503966301</v>
      </c>
      <c r="AJ483">
        <v>18.2200956937799</v>
      </c>
      <c r="AK483" t="str">
        <f>IF(AND(Table2[[#This Row],[20D EMA]]&gt;Table2[[#This Row],[50D EMA]],Table2[[#This Row],[50D EMA]]&gt;Table2[[#This Row],[200D EMA]]),"Uptrend","Downtrend/NoTrend")</f>
        <v>Downtrend/NoTrend</v>
      </c>
      <c r="AL483">
        <v>-0.14000000000000001</v>
      </c>
      <c r="AM483" t="s">
        <v>3169</v>
      </c>
      <c r="AN483">
        <v>-7.65</v>
      </c>
      <c r="AO483" t="s">
        <v>3169</v>
      </c>
      <c r="AP483">
        <v>2.1598620391767E-2</v>
      </c>
      <c r="AQ483">
        <f>(Table2[[#This Row],[Sharpe Ratio]]-AVERAGE(Table2[Sharpe Ratio]))/_xlfn.STDEV.P(Table2[Sharpe Ratio])</f>
        <v>-0.42517066997042952</v>
      </c>
      <c r="AR4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3">
        <f>_xlfn.RANK.AVG(Table2[[#This Row],[1Y Return vs Nifty Z-Score]],Table2[1Y Return vs Nifty Z-Score])</f>
        <v>439</v>
      </c>
      <c r="AT483">
        <f>_xlfn.RANK.AVG(Table2[[#This Row],[6M Return vs Nifty Z-Score]],Table2[6M Return vs Nifty Z-Score])</f>
        <v>453</v>
      </c>
      <c r="AU483">
        <f>_xlfn.RANK.AVG(Table2[[#This Row],[Sharpe Ratio Z-Score]],Table2[Sharpe Ratio Z-Score])</f>
        <v>454</v>
      </c>
      <c r="AV483">
        <f>(Table2[[#This Row],[Rank 1Y]]+Table2[[#This Row],[Rank 6M]]+Table2[[#This Row],[Rank Sharpe]])/3</f>
        <v>448.66666666666669</v>
      </c>
    </row>
    <row r="484" spans="1:48" hidden="1" x14ac:dyDescent="0.3">
      <c r="A484" t="s">
        <v>483</v>
      </c>
      <c r="B484" t="s">
        <v>484</v>
      </c>
      <c r="C484" t="s">
        <v>3128</v>
      </c>
      <c r="D484" t="s">
        <v>211</v>
      </c>
      <c r="E484">
        <v>42611.833949250002</v>
      </c>
      <c r="F484">
        <v>685.7</v>
      </c>
      <c r="G484">
        <v>-2.0690280106914498</v>
      </c>
      <c r="H484">
        <f>(Table2[[#This Row],[1Y Return vs Nifty]]-AVERAGE(Table2[1Y Return vs Nifty]))/_xlfn.STDEV.P(Table2[1Y Return vs Nifty])</f>
        <v>-0.30513238861523306</v>
      </c>
      <c r="I484">
        <v>8.3967138516997704</v>
      </c>
      <c r="J484">
        <f>(Table2[[#This Row],[1M Return vs Nifty]]-AVERAGE(Table2[1M Return vs Nifty]))/_xlfn.STDEV.P(Table2[1M Return vs Nifty])</f>
        <v>1.2815994247599332</v>
      </c>
      <c r="K484">
        <v>2.5137334955463699</v>
      </c>
      <c r="L484">
        <f>(Table2[[#This Row],[6M Return vs Nifty]]-AVERAGE(Table2[6M Return vs Nifty]))/_xlfn.STDEV.P(Table2[6M Return vs Nifty])</f>
        <v>5.0743901564342678E-2</v>
      </c>
      <c r="M484">
        <v>-0.84028920261280204</v>
      </c>
      <c r="N484">
        <f>(Table2[[#This Row],[1W Return vs Nifty]]-AVERAGE(Table2[1W Return vs Nifty]))/_xlfn.STDEV.P(Table2[1W Return vs Nifty])</f>
        <v>0.44532113515740229</v>
      </c>
      <c r="O484">
        <v>683.99</v>
      </c>
      <c r="P484">
        <v>687.55810539339598</v>
      </c>
      <c r="Q484">
        <v>662.94052012089196</v>
      </c>
      <c r="R484">
        <v>52.563950544091597</v>
      </c>
      <c r="S484" s="1">
        <f>(Table2[[#This Row],[Close Price]]-Table2[[#This Row],[20D EMA]])/Table2[[#This Row],[20D EMA]]</f>
        <v>2.5000365502420158E-3</v>
      </c>
      <c r="T484" s="1">
        <f>(Table2[[#This Row],[Close Price]]-Table2[[#This Row],[50D EMA]])/Table2[[#This Row],[50D EMA]]</f>
        <v>-2.7024703495172821E-3</v>
      </c>
      <c r="U484" s="1">
        <f>(Table2[[#This Row],[Close Price]]-Table2[[#This Row],[200D EMA]])/Table2[[#This Row],[200D EMA]]</f>
        <v>3.4331103905004524E-2</v>
      </c>
      <c r="V484">
        <v>0.449266493689921</v>
      </c>
      <c r="W484">
        <v>675</v>
      </c>
      <c r="X484">
        <v>691</v>
      </c>
      <c r="Y484">
        <v>658.65</v>
      </c>
      <c r="Z484">
        <v>696.6</v>
      </c>
      <c r="AA484">
        <v>658.65</v>
      </c>
      <c r="AB484">
        <v>720.9</v>
      </c>
      <c r="AC484" s="1">
        <f>(Table2[[#This Row],[Close Price]]/Table2[[#This Row],[Day Low]])-1</f>
        <v>1.5851851851852006E-2</v>
      </c>
      <c r="AD484" s="1">
        <f>(Table2[[#This Row],[Day High]]/Table2[[#This Row],[Close Price]])-1</f>
        <v>7.7293276943268818E-3</v>
      </c>
      <c r="AE484" s="1">
        <f>(Table2[[#This Row],[Close Price]]/Table2[[#This Row],[Current Week Low]])-1</f>
        <v>4.1068852956805735E-2</v>
      </c>
      <c r="AF484" s="1">
        <f>(Table2[[#This Row],[Current Week High]]/Table2[[#This Row],[Close Price]])-1</f>
        <v>1.5896164503427013E-2</v>
      </c>
      <c r="AG484" s="1">
        <f>(Table2[[#This Row],[Close Price]]/Table2[[#This Row],[Current Month Low]])-1</f>
        <v>4.1068852956805735E-2</v>
      </c>
      <c r="AH484" s="1">
        <f>(Table2[[#This Row],[Current Month High]]/Table2[[#This Row],[Close Price]])-1</f>
        <v>5.1334402800058188E-2</v>
      </c>
      <c r="AI484">
        <v>12.097127023479599</v>
      </c>
      <c r="AJ484">
        <v>28.987960872836702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7.0000000000000007E-2</v>
      </c>
      <c r="AM484" t="s">
        <v>3170</v>
      </c>
      <c r="AN484">
        <v>-0.46</v>
      </c>
      <c r="AO484" t="s">
        <v>3169</v>
      </c>
      <c r="AP484">
        <v>-3.9340397436009998E-2</v>
      </c>
      <c r="AQ484">
        <f>(Table2[[#This Row],[Sharpe Ratio]]-AVERAGE(Table2[Sharpe Ratio]))/_xlfn.STDEV.P(Table2[Sharpe Ratio])</f>
        <v>-1.1367890073248108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411</v>
      </c>
      <c r="AT484">
        <f>_xlfn.RANK.AVG(Table2[[#This Row],[6M Return vs Nifty Z-Score]],Table2[6M Return vs Nifty Z-Score])</f>
        <v>293</v>
      </c>
      <c r="AU484">
        <f>_xlfn.RANK.AVG(Table2[[#This Row],[Sharpe Ratio Z-Score]],Table2[Sharpe Ratio Z-Score])</f>
        <v>644</v>
      </c>
      <c r="AV484">
        <f>(Table2[[#This Row],[Rank 1Y]]+Table2[[#This Row],[Rank 6M]]+Table2[[#This Row],[Rank Sharpe]])/3</f>
        <v>449.33333333333331</v>
      </c>
    </row>
    <row r="485" spans="1:48" hidden="1" x14ac:dyDescent="0.3">
      <c r="A485" t="s">
        <v>1429</v>
      </c>
      <c r="B485" t="s">
        <v>1430</v>
      </c>
      <c r="C485" t="s">
        <v>3123</v>
      </c>
      <c r="D485" t="s">
        <v>21</v>
      </c>
      <c r="E485">
        <v>7130.9025318719996</v>
      </c>
      <c r="F485">
        <v>25.68</v>
      </c>
      <c r="G485">
        <v>7.3394103975734799</v>
      </c>
      <c r="H485">
        <f>(Table2[[#This Row],[1Y Return vs Nifty]]-AVERAGE(Table2[1Y Return vs Nifty]))/_xlfn.STDEV.P(Table2[1Y Return vs Nifty])</f>
        <v>-0.11695250947112755</v>
      </c>
      <c r="I485">
        <v>-6.1017553370757804</v>
      </c>
      <c r="J485">
        <f>(Table2[[#This Row],[1M Return vs Nifty]]-AVERAGE(Table2[1M Return vs Nifty]))/_xlfn.STDEV.P(Table2[1M Return vs Nifty])</f>
        <v>-0.15114142657080445</v>
      </c>
      <c r="K485">
        <v>-21.190855442790902</v>
      </c>
      <c r="L485">
        <f>(Table2[[#This Row],[6M Return vs Nifty]]-AVERAGE(Table2[6M Return vs Nifty]))/_xlfn.STDEV.P(Table2[6M Return vs Nifty])</f>
        <v>-0.74080210077201403</v>
      </c>
      <c r="M485">
        <v>-6.6813258004645197</v>
      </c>
      <c r="N485">
        <f>(Table2[[#This Row],[1W Return vs Nifty]]-AVERAGE(Table2[1W Return vs Nifty]))/_xlfn.STDEV.P(Table2[1W Return vs Nifty])</f>
        <v>-0.96890898974817685</v>
      </c>
      <c r="O485">
        <v>27.39</v>
      </c>
      <c r="P485">
        <v>28.051902221182601</v>
      </c>
      <c r="Q485">
        <v>28.004204237125901</v>
      </c>
      <c r="R485">
        <v>26.932910196732401</v>
      </c>
      <c r="S485" s="1">
        <f>(Table2[[#This Row],[Close Price]]-Table2[[#This Row],[20D EMA]])/Table2[[#This Row],[20D EMA]]</f>
        <v>-6.2431544359255235E-2</v>
      </c>
      <c r="T485" s="1">
        <f>(Table2[[#This Row],[Close Price]]-Table2[[#This Row],[50D EMA]])/Table2[[#This Row],[50D EMA]]</f>
        <v>-8.45540599165331E-2</v>
      </c>
      <c r="U485" s="1">
        <f>(Table2[[#This Row],[Close Price]]-Table2[[#This Row],[200D EMA]])/Table2[[#This Row],[200D EMA]]</f>
        <v>-8.2994832398938276E-2</v>
      </c>
      <c r="V485">
        <v>0.58956778614737704</v>
      </c>
      <c r="W485">
        <v>25.47</v>
      </c>
      <c r="X485">
        <v>26.15</v>
      </c>
      <c r="Y485">
        <v>25.47</v>
      </c>
      <c r="Z485">
        <v>27.48</v>
      </c>
      <c r="AA485">
        <v>25.47</v>
      </c>
      <c r="AB485">
        <v>29.5</v>
      </c>
      <c r="AC485" s="1">
        <f>(Table2[[#This Row],[Close Price]]/Table2[[#This Row],[Day Low]])-1</f>
        <v>8.2449941107185509E-3</v>
      </c>
      <c r="AD485" s="1">
        <f>(Table2[[#This Row],[Day High]]/Table2[[#This Row],[Close Price]])-1</f>
        <v>1.8302180685358271E-2</v>
      </c>
      <c r="AE485" s="1">
        <f>(Table2[[#This Row],[Close Price]]/Table2[[#This Row],[Current Week Low]])-1</f>
        <v>8.2449941107185509E-3</v>
      </c>
      <c r="AF485" s="1">
        <f>(Table2[[#This Row],[Current Week High]]/Table2[[#This Row],[Close Price]])-1</f>
        <v>7.0093457943925186E-2</v>
      </c>
      <c r="AG485" s="1">
        <f>(Table2[[#This Row],[Close Price]]/Table2[[#This Row],[Current Month Low]])-1</f>
        <v>8.2449941107185509E-3</v>
      </c>
      <c r="AH485" s="1">
        <f>(Table2[[#This Row],[Current Month High]]/Table2[[#This Row],[Close Price]])-1</f>
        <v>0.14875389408099693</v>
      </c>
      <c r="AI485">
        <v>57.721157695052099</v>
      </c>
      <c r="AJ485">
        <v>35.069121078558403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-0.17</v>
      </c>
      <c r="AM485" t="s">
        <v>3169</v>
      </c>
      <c r="AN485">
        <v>-8.32</v>
      </c>
      <c r="AO485" t="s">
        <v>3169</v>
      </c>
      <c r="AP485">
        <v>2.7478044018121001E-2</v>
      </c>
      <c r="AQ485">
        <f>(Table2[[#This Row],[Sharpe Ratio]]-AVERAGE(Table2[Sharpe Ratio]))/_xlfn.STDEV.P(Table2[Sharpe Ratio])</f>
        <v>-0.35651341531279035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336</v>
      </c>
      <c r="AT485">
        <f>_xlfn.RANK.AVG(Table2[[#This Row],[6M Return vs Nifty Z-Score]],Table2[6M Return vs Nifty Z-Score])</f>
        <v>580</v>
      </c>
      <c r="AU485">
        <f>_xlfn.RANK.AVG(Table2[[#This Row],[Sharpe Ratio Z-Score]],Table2[Sharpe Ratio Z-Score])</f>
        <v>433</v>
      </c>
      <c r="AV485">
        <f>(Table2[[#This Row],[Rank 1Y]]+Table2[[#This Row],[Rank 6M]]+Table2[[#This Row],[Rank Sharpe]])/3</f>
        <v>449.66666666666669</v>
      </c>
    </row>
    <row r="486" spans="1:48" hidden="1" x14ac:dyDescent="0.3">
      <c r="A486" t="s">
        <v>625</v>
      </c>
      <c r="B486" t="s">
        <v>626</v>
      </c>
      <c r="C486" t="s">
        <v>3126</v>
      </c>
      <c r="D486" t="s">
        <v>48</v>
      </c>
      <c r="E486">
        <v>28745.64</v>
      </c>
      <c r="F486">
        <v>47.6</v>
      </c>
      <c r="G486">
        <v>2.2815533100800001</v>
      </c>
      <c r="H486">
        <f>(Table2[[#This Row],[1Y Return vs Nifty]]-AVERAGE(Table2[1Y Return vs Nifty]))/_xlfn.STDEV.P(Table2[1Y Return vs Nifty])</f>
        <v>-0.21811562434219636</v>
      </c>
      <c r="I486">
        <v>-16.1971994224347</v>
      </c>
      <c r="J486">
        <f>(Table2[[#This Row],[1M Return vs Nifty]]-AVERAGE(Table2[1M Return vs Nifty]))/_xlfn.STDEV.P(Table2[1M Return vs Nifty])</f>
        <v>-1.1487746915100356</v>
      </c>
      <c r="K486">
        <v>-40.944454384083997</v>
      </c>
      <c r="L486">
        <f>(Table2[[#This Row],[6M Return vs Nifty]]-AVERAGE(Table2[6M Return vs Nifty]))/_xlfn.STDEV.P(Table2[6M Return vs Nifty])</f>
        <v>-1.4004162503533399</v>
      </c>
      <c r="M486">
        <v>-6.1749484051270498</v>
      </c>
      <c r="N486">
        <f>(Table2[[#This Row],[1W Return vs Nifty]]-AVERAGE(Table2[1W Return vs Nifty]))/_xlfn.STDEV.P(Table2[1W Return vs Nifty])</f>
        <v>-0.84630503836720805</v>
      </c>
      <c r="O486">
        <v>50.64</v>
      </c>
      <c r="P486">
        <v>54.853396795099499</v>
      </c>
      <c r="Q486">
        <v>57.4163835807053</v>
      </c>
      <c r="R486">
        <v>36.442431732885296</v>
      </c>
      <c r="S486" s="1">
        <f>(Table2[[#This Row],[Close Price]]-Table2[[#This Row],[20D EMA]])/Table2[[#This Row],[20D EMA]]</f>
        <v>-6.0031595576619252E-2</v>
      </c>
      <c r="T486" s="1">
        <f>(Table2[[#This Row],[Close Price]]-Table2[[#This Row],[50D EMA]])/Table2[[#This Row],[50D EMA]]</f>
        <v>-0.13223240890977062</v>
      </c>
      <c r="U486" s="1">
        <f>(Table2[[#This Row],[Close Price]]-Table2[[#This Row],[200D EMA]])/Table2[[#This Row],[200D EMA]]</f>
        <v>-0.17096833636181993</v>
      </c>
      <c r="V486">
        <v>0.83561120199206795</v>
      </c>
      <c r="W486">
        <v>45.15</v>
      </c>
      <c r="X486">
        <v>47.78</v>
      </c>
      <c r="Y486">
        <v>45.06</v>
      </c>
      <c r="Z486">
        <v>48.83</v>
      </c>
      <c r="AA486">
        <v>45.06</v>
      </c>
      <c r="AB486">
        <v>53.59</v>
      </c>
      <c r="AC486" s="1">
        <f>(Table2[[#This Row],[Close Price]]/Table2[[#This Row],[Day Low]])-1</f>
        <v>5.4263565891472965E-2</v>
      </c>
      <c r="AD486" s="1">
        <f>(Table2[[#This Row],[Day High]]/Table2[[#This Row],[Close Price]])-1</f>
        <v>3.7815126050420034E-3</v>
      </c>
      <c r="AE486" s="1">
        <f>(Table2[[#This Row],[Close Price]]/Table2[[#This Row],[Current Week Low]])-1</f>
        <v>5.636928539724817E-2</v>
      </c>
      <c r="AF486" s="1">
        <f>(Table2[[#This Row],[Current Week High]]/Table2[[#This Row],[Close Price]])-1</f>
        <v>2.584033613445369E-2</v>
      </c>
      <c r="AG486" s="1">
        <f>(Table2[[#This Row],[Close Price]]/Table2[[#This Row],[Current Month Low]])-1</f>
        <v>5.636928539724817E-2</v>
      </c>
      <c r="AH486" s="1">
        <f>(Table2[[#This Row],[Current Month High]]/Table2[[#This Row],[Close Price]])-1</f>
        <v>0.12584033613445378</v>
      </c>
      <c r="AI486">
        <v>64.1806722689075</v>
      </c>
      <c r="AJ486">
        <v>32.2222222222222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-0.18</v>
      </c>
      <c r="AM486" t="s">
        <v>3169</v>
      </c>
      <c r="AN486">
        <v>-7.36</v>
      </c>
      <c r="AO486" t="s">
        <v>3169</v>
      </c>
      <c r="AP486">
        <v>8.9538330733569996E-2</v>
      </c>
      <c r="AQ486">
        <f>(Table2[[#This Row],[Sharpe Ratio]]-AVERAGE(Table2[Sharpe Ratio]))/_xlfn.STDEV.P(Table2[Sharpe Ratio])</f>
        <v>0.36819859387967946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379</v>
      </c>
      <c r="AT486">
        <f>_xlfn.RANK.AVG(Table2[[#This Row],[6M Return vs Nifty Z-Score]],Table2[6M Return vs Nifty Z-Score])</f>
        <v>720</v>
      </c>
      <c r="AU486">
        <f>_xlfn.RANK.AVG(Table2[[#This Row],[Sharpe Ratio Z-Score]],Table2[Sharpe Ratio Z-Score])</f>
        <v>251</v>
      </c>
      <c r="AV486">
        <f>(Table2[[#This Row],[Rank 1Y]]+Table2[[#This Row],[Rank 6M]]+Table2[[#This Row],[Rank Sharpe]])/3</f>
        <v>450</v>
      </c>
    </row>
    <row r="487" spans="1:48" hidden="1" x14ac:dyDescent="0.3">
      <c r="A487" t="s">
        <v>587</v>
      </c>
      <c r="B487" t="s">
        <v>588</v>
      </c>
      <c r="C487" t="s">
        <v>3132</v>
      </c>
      <c r="D487" t="s">
        <v>273</v>
      </c>
      <c r="E487">
        <v>31868.43975315</v>
      </c>
      <c r="F487">
        <v>3414.95</v>
      </c>
      <c r="G487">
        <v>-20.961986255372398</v>
      </c>
      <c r="H487">
        <f>(Table2[[#This Row],[1Y Return vs Nifty]]-AVERAGE(Table2[1Y Return vs Nifty]))/_xlfn.STDEV.P(Table2[1Y Return vs Nifty])</f>
        <v>-0.68301386531550345</v>
      </c>
      <c r="I487">
        <v>-14.9715408780103</v>
      </c>
      <c r="J487">
        <f>(Table2[[#This Row],[1M Return vs Nifty]]-AVERAGE(Table2[1M Return vs Nifty]))/_xlfn.STDEV.P(Table2[1M Return vs Nifty])</f>
        <v>-1.0276549344160308</v>
      </c>
      <c r="K487">
        <v>-12.172757089487201</v>
      </c>
      <c r="L487">
        <f>(Table2[[#This Row],[6M Return vs Nifty]]-AVERAGE(Table2[6M Return vs Nifty]))/_xlfn.STDEV.P(Table2[6M Return vs Nifty])</f>
        <v>-0.43966885949108225</v>
      </c>
      <c r="M487">
        <v>-3.0862883107824102</v>
      </c>
      <c r="N487">
        <f>(Table2[[#This Row],[1W Return vs Nifty]]-AVERAGE(Table2[1W Return vs Nifty]))/_xlfn.STDEV.P(Table2[1W Return vs Nifty])</f>
        <v>-9.8479532082512269E-2</v>
      </c>
      <c r="O487">
        <v>3657.72</v>
      </c>
      <c r="P487">
        <v>3907.70856815861</v>
      </c>
      <c r="Q487">
        <v>3971.1289178316301</v>
      </c>
      <c r="R487">
        <v>17.8248521724061</v>
      </c>
      <c r="S487" s="1">
        <f>(Table2[[#This Row],[Close Price]]-Table2[[#This Row],[20D EMA]])/Table2[[#This Row],[20D EMA]]</f>
        <v>-6.6371947552026939E-2</v>
      </c>
      <c r="T487" s="1">
        <f>(Table2[[#This Row],[Close Price]]-Table2[[#This Row],[50D EMA]])/Table2[[#This Row],[50D EMA]]</f>
        <v>-0.12609910886747827</v>
      </c>
      <c r="U487" s="1">
        <f>(Table2[[#This Row],[Close Price]]-Table2[[#This Row],[200D EMA]])/Table2[[#This Row],[200D EMA]]</f>
        <v>-0.14005561877737344</v>
      </c>
      <c r="V487">
        <v>0.82594077198354798</v>
      </c>
      <c r="W487">
        <v>3390.5</v>
      </c>
      <c r="X487">
        <v>3451.8</v>
      </c>
      <c r="Y487">
        <v>3337</v>
      </c>
      <c r="Z487">
        <v>3560</v>
      </c>
      <c r="AA487">
        <v>3337</v>
      </c>
      <c r="AB487">
        <v>3870</v>
      </c>
      <c r="AC487" s="1">
        <f>(Table2[[#This Row],[Close Price]]/Table2[[#This Row],[Day Low]])-1</f>
        <v>7.2113257631616356E-3</v>
      </c>
      <c r="AD487" s="1">
        <f>(Table2[[#This Row],[Day High]]/Table2[[#This Row],[Close Price]])-1</f>
        <v>1.0790787566435922E-2</v>
      </c>
      <c r="AE487" s="1">
        <f>(Table2[[#This Row],[Close Price]]/Table2[[#This Row],[Current Week Low]])-1</f>
        <v>2.335930476475867E-2</v>
      </c>
      <c r="AF487" s="1">
        <f>(Table2[[#This Row],[Current Week High]]/Table2[[#This Row],[Close Price]])-1</f>
        <v>4.2474999633962396E-2</v>
      </c>
      <c r="AG487" s="1">
        <f>(Table2[[#This Row],[Close Price]]/Table2[[#This Row],[Current Month Low]])-1</f>
        <v>2.335930476475867E-2</v>
      </c>
      <c r="AH487" s="1">
        <f>(Table2[[#This Row],[Current Month High]]/Table2[[#This Row],[Close Price]])-1</f>
        <v>0.13325231701781881</v>
      </c>
      <c r="AI487">
        <v>44.949413607812701</v>
      </c>
      <c r="AJ487">
        <v>2.3359304764758599</v>
      </c>
      <c r="AK487" t="str">
        <f>IF(AND(Table2[[#This Row],[20D EMA]]&gt;Table2[[#This Row],[50D EMA]],Table2[[#This Row],[50D EMA]]&gt;Table2[[#This Row],[200D EMA]]),"Uptrend","Downtrend/NoTrend")</f>
        <v>Downtrend/NoTrend</v>
      </c>
      <c r="AL487">
        <v>-0.14000000000000001</v>
      </c>
      <c r="AM487" t="s">
        <v>3169</v>
      </c>
      <c r="AN487">
        <v>-10.220000000000001</v>
      </c>
      <c r="AO487" t="s">
        <v>3169</v>
      </c>
      <c r="AP487">
        <v>6.6393773466431993E-2</v>
      </c>
      <c r="AQ487">
        <f>(Table2[[#This Row],[Sharpe Ratio]]-AVERAGE(Table2[Sharpe Ratio]))/_xlfn.STDEV.P(Table2[Sharpe Ratio])</f>
        <v>9.7926903453177866E-2</v>
      </c>
      <c r="AR4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7">
        <f>_xlfn.RANK.AVG(Table2[[#This Row],[1Y Return vs Nifty Z-Score]],Table2[1Y Return vs Nifty Z-Score])</f>
        <v>558</v>
      </c>
      <c r="AT487">
        <f>_xlfn.RANK.AVG(Table2[[#This Row],[6M Return vs Nifty Z-Score]],Table2[6M Return vs Nifty Z-Score])</f>
        <v>472</v>
      </c>
      <c r="AU487">
        <f>_xlfn.RANK.AVG(Table2[[#This Row],[Sharpe Ratio Z-Score]],Table2[Sharpe Ratio Z-Score])</f>
        <v>322</v>
      </c>
      <c r="AV487">
        <f>(Table2[[#This Row],[Rank 1Y]]+Table2[[#This Row],[Rank 6M]]+Table2[[#This Row],[Rank Sharpe]])/3</f>
        <v>450.66666666666669</v>
      </c>
    </row>
    <row r="488" spans="1:48" hidden="1" x14ac:dyDescent="0.3">
      <c r="A488" t="s">
        <v>654</v>
      </c>
      <c r="B488" t="s">
        <v>655</v>
      </c>
      <c r="C488" t="s">
        <v>3137</v>
      </c>
      <c r="D488" t="s">
        <v>166</v>
      </c>
      <c r="E488">
        <v>27256.374183219999</v>
      </c>
      <c r="F488">
        <v>1069.9000000000001</v>
      </c>
      <c r="G488">
        <v>-9.2757668918247802</v>
      </c>
      <c r="H488">
        <f>(Table2[[#This Row],[1Y Return vs Nifty]]-AVERAGE(Table2[1Y Return vs Nifty]))/_xlfn.STDEV.P(Table2[1Y Return vs Nifty])</f>
        <v>-0.44927567710011734</v>
      </c>
      <c r="I488">
        <v>-8.0952219682588407</v>
      </c>
      <c r="J488">
        <f>(Table2[[#This Row],[1M Return vs Nifty]]-AVERAGE(Table2[1M Return vs Nifty]))/_xlfn.STDEV.P(Table2[1M Return vs Nifty])</f>
        <v>-0.34813609139181823</v>
      </c>
      <c r="K488">
        <v>-7.3179004862619097</v>
      </c>
      <c r="L488">
        <f>(Table2[[#This Row],[6M Return vs Nifty]]-AVERAGE(Table2[6M Return vs Nifty]))/_xlfn.STDEV.P(Table2[6M Return vs Nifty])</f>
        <v>-0.27755500271020211</v>
      </c>
      <c r="M488">
        <v>-2.81089673530979</v>
      </c>
      <c r="N488">
        <f>(Table2[[#This Row],[1W Return vs Nifty]]-AVERAGE(Table2[1W Return vs Nifty]))/_xlfn.STDEV.P(Table2[1W Return vs Nifty])</f>
        <v>-3.18018019135504E-2</v>
      </c>
      <c r="O488">
        <v>1087.3900000000001</v>
      </c>
      <c r="P488">
        <v>1090.6002321283199</v>
      </c>
      <c r="Q488">
        <v>1072.7457209714</v>
      </c>
      <c r="R488">
        <v>45.49746052639</v>
      </c>
      <c r="S488" s="1">
        <f>(Table2[[#This Row],[Close Price]]-Table2[[#This Row],[20D EMA]])/Table2[[#This Row],[20D EMA]]</f>
        <v>-1.6084385547043847E-2</v>
      </c>
      <c r="T488" s="1">
        <f>(Table2[[#This Row],[Close Price]]-Table2[[#This Row],[50D EMA]])/Table2[[#This Row],[50D EMA]]</f>
        <v>-1.898058657838636E-2</v>
      </c>
      <c r="U488" s="1">
        <f>(Table2[[#This Row],[Close Price]]-Table2[[#This Row],[200D EMA]])/Table2[[#This Row],[200D EMA]]</f>
        <v>-2.6527451154249909E-3</v>
      </c>
      <c r="V488">
        <v>0.32867125060194602</v>
      </c>
      <c r="W488">
        <v>1042.2</v>
      </c>
      <c r="X488">
        <v>1072.4000000000001</v>
      </c>
      <c r="Y488">
        <v>1042.2</v>
      </c>
      <c r="Z488">
        <v>1086.5</v>
      </c>
      <c r="AA488">
        <v>1034.8</v>
      </c>
      <c r="AB488">
        <v>1163.8499999999999</v>
      </c>
      <c r="AC488" s="1">
        <f>(Table2[[#This Row],[Close Price]]/Table2[[#This Row],[Day Low]])-1</f>
        <v>2.6578391863365969E-2</v>
      </c>
      <c r="AD488" s="1">
        <f>(Table2[[#This Row],[Day High]]/Table2[[#This Row],[Close Price]])-1</f>
        <v>2.3366669782223237E-3</v>
      </c>
      <c r="AE488" s="1">
        <f>(Table2[[#This Row],[Close Price]]/Table2[[#This Row],[Current Week Low]])-1</f>
        <v>2.6578391863365969E-2</v>
      </c>
      <c r="AF488" s="1">
        <f>(Table2[[#This Row],[Current Week High]]/Table2[[#This Row],[Close Price]])-1</f>
        <v>1.5515468735395777E-2</v>
      </c>
      <c r="AG488" s="1">
        <f>(Table2[[#This Row],[Close Price]]/Table2[[#This Row],[Current Month Low]])-1</f>
        <v>3.3919597989949812E-2</v>
      </c>
      <c r="AH488" s="1">
        <f>(Table2[[#This Row],[Current Month High]]/Table2[[#This Row],[Close Price]])-1</f>
        <v>8.7811945041592399E-2</v>
      </c>
      <c r="AI488">
        <v>26.0865501448733</v>
      </c>
      <c r="AJ488">
        <v>14.673097534833801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0.1</v>
      </c>
      <c r="AM488" t="s">
        <v>3170</v>
      </c>
      <c r="AN488">
        <v>-4.96</v>
      </c>
      <c r="AO488" t="s">
        <v>3169</v>
      </c>
      <c r="AP488">
        <v>1.2292085208678E-2</v>
      </c>
      <c r="AQ488">
        <f>(Table2[[#This Row],[Sharpe Ratio]]-AVERAGE(Table2[Sharpe Ratio]))/_xlfn.STDEV.P(Table2[Sharpe Ratio])</f>
        <v>-0.53384818611019758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469</v>
      </c>
      <c r="AT488">
        <f>_xlfn.RANK.AVG(Table2[[#This Row],[6M Return vs Nifty Z-Score]],Table2[6M Return vs Nifty Z-Score])</f>
        <v>409</v>
      </c>
      <c r="AU488">
        <f>_xlfn.RANK.AVG(Table2[[#This Row],[Sharpe Ratio Z-Score]],Table2[Sharpe Ratio Z-Score])</f>
        <v>477</v>
      </c>
      <c r="AV488">
        <f>(Table2[[#This Row],[Rank 1Y]]+Table2[[#This Row],[Rank 6M]]+Table2[[#This Row],[Rank Sharpe]])/3</f>
        <v>451.66666666666669</v>
      </c>
    </row>
    <row r="489" spans="1:48" hidden="1" x14ac:dyDescent="0.3">
      <c r="A489" t="s">
        <v>579</v>
      </c>
      <c r="B489" t="s">
        <v>580</v>
      </c>
      <c r="C489" t="s">
        <v>3123</v>
      </c>
      <c r="D489" t="s">
        <v>54</v>
      </c>
      <c r="E489">
        <v>32569.257133999999</v>
      </c>
      <c r="F489">
        <v>263.8</v>
      </c>
      <c r="G489">
        <v>-27.336919382880598</v>
      </c>
      <c r="H489">
        <f>(Table2[[#This Row],[1Y Return vs Nifty]]-AVERAGE(Table2[1Y Return vs Nifty]))/_xlfn.STDEV.P(Table2[1Y Return vs Nifty])</f>
        <v>-0.81052005639950087</v>
      </c>
      <c r="I489">
        <v>-9.0240412749387708</v>
      </c>
      <c r="J489">
        <f>(Table2[[#This Row],[1M Return vs Nifty]]-AVERAGE(Table2[1M Return vs Nifty]))/_xlfn.STDEV.P(Table2[1M Return vs Nifty])</f>
        <v>-0.43992215148258124</v>
      </c>
      <c r="K489">
        <v>-6.6402963182843804</v>
      </c>
      <c r="L489">
        <f>(Table2[[#This Row],[6M Return vs Nifty]]-AVERAGE(Table2[6M Return vs Nifty]))/_xlfn.STDEV.P(Table2[6M Return vs Nifty])</f>
        <v>-0.25492837662846385</v>
      </c>
      <c r="M489">
        <v>-1.78635703868757</v>
      </c>
      <c r="N489">
        <f>(Table2[[#This Row],[1W Return vs Nifty]]-AVERAGE(Table2[1W Return vs Nifty]))/_xlfn.STDEV.P(Table2[1W Return vs Nifty])</f>
        <v>0.2162594589348531</v>
      </c>
      <c r="O489">
        <v>269.51</v>
      </c>
      <c r="P489">
        <v>283.692002512513</v>
      </c>
      <c r="Q489">
        <v>289.346055045556</v>
      </c>
      <c r="R489">
        <v>46.168542441072702</v>
      </c>
      <c r="S489" s="1">
        <f>(Table2[[#This Row],[Close Price]]-Table2[[#This Row],[20D EMA]])/Table2[[#This Row],[20D EMA]]</f>
        <v>-2.1186597899892322E-2</v>
      </c>
      <c r="T489" s="1">
        <f>(Table2[[#This Row],[Close Price]]-Table2[[#This Row],[50D EMA]])/Table2[[#This Row],[50D EMA]]</f>
        <v>-7.0118305543828641E-2</v>
      </c>
      <c r="U489" s="1">
        <f>(Table2[[#This Row],[Close Price]]-Table2[[#This Row],[200D EMA]])/Table2[[#This Row],[200D EMA]]</f>
        <v>-8.8288934997001758E-2</v>
      </c>
      <c r="V489">
        <v>0.35848063989455198</v>
      </c>
      <c r="W489">
        <v>255.75</v>
      </c>
      <c r="X489">
        <v>264.7</v>
      </c>
      <c r="Y489">
        <v>254.3</v>
      </c>
      <c r="Z489">
        <v>264.7</v>
      </c>
      <c r="AA489">
        <v>254.3</v>
      </c>
      <c r="AB489">
        <v>280</v>
      </c>
      <c r="AC489" s="1">
        <f>(Table2[[#This Row],[Close Price]]/Table2[[#This Row],[Day Low]])-1</f>
        <v>3.1476050830889557E-2</v>
      </c>
      <c r="AD489" s="1">
        <f>(Table2[[#This Row],[Day High]]/Table2[[#This Row],[Close Price]])-1</f>
        <v>3.4116755117512554E-3</v>
      </c>
      <c r="AE489" s="1">
        <f>(Table2[[#This Row],[Close Price]]/Table2[[#This Row],[Current Week Low]])-1</f>
        <v>3.7357451828548882E-2</v>
      </c>
      <c r="AF489" s="1">
        <f>(Table2[[#This Row],[Current Week High]]/Table2[[#This Row],[Close Price]])-1</f>
        <v>3.4116755117512554E-3</v>
      </c>
      <c r="AG489" s="1">
        <f>(Table2[[#This Row],[Close Price]]/Table2[[#This Row],[Current Month Low]])-1</f>
        <v>3.7357451828548882E-2</v>
      </c>
      <c r="AH489" s="1">
        <f>(Table2[[#This Row],[Current Month High]]/Table2[[#This Row],[Close Price]])-1</f>
        <v>6.1410159211523929E-2</v>
      </c>
      <c r="AI489">
        <v>30.022744503411602</v>
      </c>
      <c r="AJ489">
        <v>7.1486596263200699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-0.18</v>
      </c>
      <c r="AM489" t="s">
        <v>3169</v>
      </c>
      <c r="AN489">
        <v>-3.62</v>
      </c>
      <c r="AO489" t="s">
        <v>3169</v>
      </c>
      <c r="AP489">
        <v>5.5909033458863E-2</v>
      </c>
      <c r="AQ489">
        <f>(Table2[[#This Row],[Sharpe Ratio]]-AVERAGE(Table2[Sharpe Ratio]))/_xlfn.STDEV.P(Table2[Sharpe Ratio])</f>
        <v>-2.450915668920111E-2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603</v>
      </c>
      <c r="AT489">
        <f>_xlfn.RANK.AVG(Table2[[#This Row],[6M Return vs Nifty Z-Score]],Table2[6M Return vs Nifty Z-Score])</f>
        <v>399</v>
      </c>
      <c r="AU489">
        <f>_xlfn.RANK.AVG(Table2[[#This Row],[Sharpe Ratio Z-Score]],Table2[Sharpe Ratio Z-Score])</f>
        <v>358</v>
      </c>
      <c r="AV489">
        <f>(Table2[[#This Row],[Rank 1Y]]+Table2[[#This Row],[Rank 6M]]+Table2[[#This Row],[Rank Sharpe]])/3</f>
        <v>453.33333333333331</v>
      </c>
    </row>
    <row r="490" spans="1:48" hidden="1" x14ac:dyDescent="0.3">
      <c r="A490" t="s">
        <v>842</v>
      </c>
      <c r="B490" t="s">
        <v>843</v>
      </c>
      <c r="C490" t="s">
        <v>3132</v>
      </c>
      <c r="D490" t="s">
        <v>273</v>
      </c>
      <c r="E490">
        <v>17697.970398519999</v>
      </c>
      <c r="F490">
        <v>553.15</v>
      </c>
      <c r="G490">
        <v>-14.1838356758182</v>
      </c>
      <c r="H490">
        <f>(Table2[[#This Row],[1Y Return vs Nifty]]-AVERAGE(Table2[1Y Return vs Nifty]))/_xlfn.STDEV.P(Table2[1Y Return vs Nifty])</f>
        <v>-0.54744284900735907</v>
      </c>
      <c r="I490">
        <v>-12.846397734970401</v>
      </c>
      <c r="J490">
        <f>(Table2[[#This Row],[1M Return vs Nifty]]-AVERAGE(Table2[1M Return vs Nifty]))/_xlfn.STDEV.P(Table2[1M Return vs Nifty])</f>
        <v>-0.81764797738391348</v>
      </c>
      <c r="K490">
        <v>-20.114603015439702</v>
      </c>
      <c r="L490">
        <f>(Table2[[#This Row],[6M Return vs Nifty]]-AVERAGE(Table2[6M Return vs Nifty]))/_xlfn.STDEV.P(Table2[6M Return vs Nifty])</f>
        <v>-0.70486377218126328</v>
      </c>
      <c r="M490">
        <v>-7.20547054487621</v>
      </c>
      <c r="N490">
        <f>(Table2[[#This Row],[1W Return vs Nifty]]-AVERAGE(Table2[1W Return vs Nifty]))/_xlfn.STDEV.P(Table2[1W Return vs Nifty])</f>
        <v>-1.0958147666492457</v>
      </c>
      <c r="O490">
        <v>604.88</v>
      </c>
      <c r="P490">
        <v>640.17323418254296</v>
      </c>
      <c r="Q490">
        <v>638.55613640479601</v>
      </c>
      <c r="R490">
        <v>28.571518423093401</v>
      </c>
      <c r="S490" s="1">
        <f>(Table2[[#This Row],[Close Price]]-Table2[[#This Row],[20D EMA]])/Table2[[#This Row],[20D EMA]]</f>
        <v>-8.552109509324167E-2</v>
      </c>
      <c r="T490" s="1">
        <f>(Table2[[#This Row],[Close Price]]-Table2[[#This Row],[50D EMA]])/Table2[[#This Row],[50D EMA]]</f>
        <v>-0.13593700819695412</v>
      </c>
      <c r="U490" s="1">
        <f>(Table2[[#This Row],[Close Price]]-Table2[[#This Row],[200D EMA]])/Table2[[#This Row],[200D EMA]]</f>
        <v>-0.13374883042491825</v>
      </c>
      <c r="V490">
        <v>0.56856323588567903</v>
      </c>
      <c r="W490">
        <v>551.20000000000005</v>
      </c>
      <c r="X490">
        <v>567.35</v>
      </c>
      <c r="Y490">
        <v>546.79999999999995</v>
      </c>
      <c r="Z490">
        <v>590</v>
      </c>
      <c r="AA490">
        <v>546.79999999999995</v>
      </c>
      <c r="AB490">
        <v>668.7</v>
      </c>
      <c r="AC490" s="1">
        <f>(Table2[[#This Row],[Close Price]]/Table2[[#This Row],[Day Low]])-1</f>
        <v>3.5377358490564781E-3</v>
      </c>
      <c r="AD490" s="1">
        <f>(Table2[[#This Row],[Day High]]/Table2[[#This Row],[Close Price]])-1</f>
        <v>2.5671156105938842E-2</v>
      </c>
      <c r="AE490" s="1">
        <f>(Table2[[#This Row],[Close Price]]/Table2[[#This Row],[Current Week Low]])-1</f>
        <v>1.1613021214337937E-2</v>
      </c>
      <c r="AF490" s="1">
        <f>(Table2[[#This Row],[Current Week High]]/Table2[[#This Row],[Close Price]])-1</f>
        <v>6.6618457922805741E-2</v>
      </c>
      <c r="AG490" s="1">
        <f>(Table2[[#This Row],[Close Price]]/Table2[[#This Row],[Current Month Low]])-1</f>
        <v>1.1613021214337937E-2</v>
      </c>
      <c r="AH490" s="1">
        <f>(Table2[[#This Row],[Current Month High]]/Table2[[#This Row],[Close Price]])-1</f>
        <v>0.20889451324233943</v>
      </c>
      <c r="AI490">
        <v>44.436409653800901</v>
      </c>
      <c r="AJ490">
        <v>9.9483204134366705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-0.12</v>
      </c>
      <c r="AM490" t="s">
        <v>3169</v>
      </c>
      <c r="AN490">
        <v>-13.75</v>
      </c>
      <c r="AO490" t="s">
        <v>3169</v>
      </c>
      <c r="AP490">
        <v>7.7981364476740006E-2</v>
      </c>
      <c r="AQ490">
        <f>(Table2[[#This Row],[Sharpe Ratio]]-AVERAGE(Table2[Sharpe Ratio]))/_xlfn.STDEV.P(Table2[Sharpe Ratio])</f>
        <v>0.2332415596887322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511</v>
      </c>
      <c r="AT490">
        <f>_xlfn.RANK.AVG(Table2[[#This Row],[6M Return vs Nifty Z-Score]],Table2[6M Return vs Nifty Z-Score])</f>
        <v>562</v>
      </c>
      <c r="AU490">
        <f>_xlfn.RANK.AVG(Table2[[#This Row],[Sharpe Ratio Z-Score]],Table2[Sharpe Ratio Z-Score])</f>
        <v>287</v>
      </c>
      <c r="AV490">
        <f>(Table2[[#This Row],[Rank 1Y]]+Table2[[#This Row],[Rank 6M]]+Table2[[#This Row],[Rank Sharpe]])/3</f>
        <v>453.33333333333331</v>
      </c>
    </row>
    <row r="491" spans="1:48" hidden="1" x14ac:dyDescent="0.3">
      <c r="A491" t="s">
        <v>1395</v>
      </c>
      <c r="B491" t="s">
        <v>1396</v>
      </c>
      <c r="C491" t="s">
        <v>3136</v>
      </c>
      <c r="D491" t="s">
        <v>134</v>
      </c>
      <c r="E491">
        <v>7522.3531847100003</v>
      </c>
      <c r="F491">
        <v>117.95</v>
      </c>
      <c r="G491">
        <v>27.693313050065601</v>
      </c>
      <c r="H491">
        <f>(Table2[[#This Row],[1Y Return vs Nifty]]-AVERAGE(Table2[1Y Return vs Nifty]))/_xlfn.STDEV.P(Table2[1Y Return vs Nifty])</f>
        <v>0.2901495807006258</v>
      </c>
      <c r="I491">
        <v>-6.9890006858839202</v>
      </c>
      <c r="J491">
        <f>(Table2[[#This Row],[1M Return vs Nifty]]-AVERAGE(Table2[1M Return vs Nifty]))/_xlfn.STDEV.P(Table2[1M Return vs Nifty])</f>
        <v>-0.23881914204815605</v>
      </c>
      <c r="K491">
        <v>-17.376299769293301</v>
      </c>
      <c r="L491">
        <f>(Table2[[#This Row],[6M Return vs Nifty]]-AVERAGE(Table2[6M Return vs Nifty]))/_xlfn.STDEV.P(Table2[6M Return vs Nifty])</f>
        <v>-0.61342607658105053</v>
      </c>
      <c r="M491">
        <v>-1.96326808302776</v>
      </c>
      <c r="N491">
        <f>(Table2[[#This Row],[1W Return vs Nifty]]-AVERAGE(Table2[1W Return vs Nifty]))/_xlfn.STDEV.P(Table2[1W Return vs Nifty])</f>
        <v>0.17342580704052632</v>
      </c>
      <c r="O491">
        <v>118.15</v>
      </c>
      <c r="P491">
        <v>121.432810056031</v>
      </c>
      <c r="Q491">
        <v>120.746058281085</v>
      </c>
      <c r="R491">
        <v>50.692419945896603</v>
      </c>
      <c r="S491" s="1">
        <f>(Table2[[#This Row],[Close Price]]-Table2[[#This Row],[20D EMA]])/Table2[[#This Row],[20D EMA]]</f>
        <v>-1.6927634363097996E-3</v>
      </c>
      <c r="T491" s="1">
        <f>(Table2[[#This Row],[Close Price]]-Table2[[#This Row],[50D EMA]])/Table2[[#This Row],[50D EMA]]</f>
        <v>-2.8680964019723962E-2</v>
      </c>
      <c r="U491" s="1">
        <f>(Table2[[#This Row],[Close Price]]-Table2[[#This Row],[200D EMA]])/Table2[[#This Row],[200D EMA]]</f>
        <v>-2.3156518075116338E-2</v>
      </c>
      <c r="V491">
        <v>0.84986152127636405</v>
      </c>
      <c r="W491">
        <v>117.49</v>
      </c>
      <c r="X491">
        <v>119.85</v>
      </c>
      <c r="Y491">
        <v>116.5</v>
      </c>
      <c r="Z491">
        <v>125.22</v>
      </c>
      <c r="AA491">
        <v>105.22</v>
      </c>
      <c r="AB491">
        <v>125.49</v>
      </c>
      <c r="AC491" s="1">
        <f>(Table2[[#This Row],[Close Price]]/Table2[[#This Row],[Day Low]])-1</f>
        <v>3.9152268278153102E-3</v>
      </c>
      <c r="AD491" s="1">
        <f>(Table2[[#This Row],[Day High]]/Table2[[#This Row],[Close Price]])-1</f>
        <v>1.6108520559559025E-2</v>
      </c>
      <c r="AE491" s="1">
        <f>(Table2[[#This Row],[Close Price]]/Table2[[#This Row],[Current Week Low]])-1</f>
        <v>1.2446351931330479E-2</v>
      </c>
      <c r="AF491" s="1">
        <f>(Table2[[#This Row],[Current Week High]]/Table2[[#This Row],[Close Price]])-1</f>
        <v>6.1636286562102516E-2</v>
      </c>
      <c r="AG491" s="1">
        <f>(Table2[[#This Row],[Close Price]]/Table2[[#This Row],[Current Month Low]])-1</f>
        <v>0.12098460368751196</v>
      </c>
      <c r="AH491" s="1">
        <f>(Table2[[#This Row],[Current Month High]]/Table2[[#This Row],[Close Price]])-1</f>
        <v>6.3925392115303126E-2</v>
      </c>
      <c r="AI491">
        <v>39.347181008901998</v>
      </c>
      <c r="AJ491">
        <v>50.638569604086797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-7.0000000000000007E-2</v>
      </c>
      <c r="AM491" t="s">
        <v>3169</v>
      </c>
      <c r="AN491">
        <v>11.28</v>
      </c>
      <c r="AO491" t="s">
        <v>3170</v>
      </c>
      <c r="AP491">
        <v>-2.4260109726085E-2</v>
      </c>
      <c r="AQ491">
        <f>(Table2[[#This Row],[Sharpe Ratio]]-AVERAGE(Table2[Sharpe Ratio]))/_xlfn.STDEV.P(Table2[Sharpe Ratio])</f>
        <v>-0.96068821591902953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219</v>
      </c>
      <c r="AT491">
        <f>_xlfn.RANK.AVG(Table2[[#This Row],[6M Return vs Nifty Z-Score]],Table2[6M Return vs Nifty Z-Score])</f>
        <v>529</v>
      </c>
      <c r="AU491">
        <f>_xlfn.RANK.AVG(Table2[[#This Row],[Sharpe Ratio Z-Score]],Table2[Sharpe Ratio Z-Score])</f>
        <v>616</v>
      </c>
      <c r="AV491">
        <f>(Table2[[#This Row],[Rank 1Y]]+Table2[[#This Row],[Rank 6M]]+Table2[[#This Row],[Rank Sharpe]])/3</f>
        <v>454.66666666666669</v>
      </c>
    </row>
    <row r="492" spans="1:48" hidden="1" x14ac:dyDescent="0.3">
      <c r="A492" t="s">
        <v>664</v>
      </c>
      <c r="B492" t="s">
        <v>665</v>
      </c>
      <c r="C492" t="s">
        <v>3124</v>
      </c>
      <c r="D492" t="s">
        <v>666</v>
      </c>
      <c r="E492">
        <v>26431.117003566</v>
      </c>
      <c r="F492">
        <v>275.07</v>
      </c>
      <c r="G492">
        <v>-18.518295557469301</v>
      </c>
      <c r="H492">
        <f>(Table2[[#This Row],[1Y Return vs Nifty]]-AVERAGE(Table2[1Y Return vs Nifty]))/_xlfn.STDEV.P(Table2[1Y Return vs Nifty])</f>
        <v>-0.63413716545923227</v>
      </c>
      <c r="I492">
        <v>21.497731319538001</v>
      </c>
      <c r="J492">
        <f>(Table2[[#This Row],[1M Return vs Nifty]]-AVERAGE(Table2[1M Return vs Nifty]))/_xlfn.STDEV.P(Table2[1M Return vs Nifty])</f>
        <v>2.5762438921014295</v>
      </c>
      <c r="K492">
        <v>-19.3896903568643</v>
      </c>
      <c r="L492">
        <f>(Table2[[#This Row],[6M Return vs Nifty]]-AVERAGE(Table2[6M Return vs Nifty]))/_xlfn.STDEV.P(Table2[6M Return vs Nifty])</f>
        <v>-0.68065741625452647</v>
      </c>
      <c r="M492">
        <v>-8.5565904346915698</v>
      </c>
      <c r="N492">
        <f>(Table2[[#This Row],[1W Return vs Nifty]]-AVERAGE(Table2[1W Return vs Nifty]))/_xlfn.STDEV.P(Table2[1W Return vs Nifty])</f>
        <v>-1.4229475312750934</v>
      </c>
      <c r="O492">
        <v>268.83</v>
      </c>
      <c r="P492">
        <v>265.22929575448302</v>
      </c>
      <c r="Q492">
        <v>271.23046117949798</v>
      </c>
      <c r="R492">
        <v>50.424094713009701</v>
      </c>
      <c r="S492" s="1">
        <f>(Table2[[#This Row],[Close Price]]-Table2[[#This Row],[20D EMA]])/Table2[[#This Row],[20D EMA]]</f>
        <v>2.3211695123312167E-2</v>
      </c>
      <c r="T492" s="1">
        <f>(Table2[[#This Row],[Close Price]]-Table2[[#This Row],[50D EMA]])/Table2[[#This Row],[50D EMA]]</f>
        <v>3.710262932125831E-2</v>
      </c>
      <c r="U492" s="1">
        <f>(Table2[[#This Row],[Close Price]]-Table2[[#This Row],[200D EMA]])/Table2[[#This Row],[200D EMA]]</f>
        <v>1.4156001519169487E-2</v>
      </c>
      <c r="V492">
        <v>5.7623798298094</v>
      </c>
      <c r="W492">
        <v>272.7</v>
      </c>
      <c r="X492">
        <v>283</v>
      </c>
      <c r="Y492">
        <v>270</v>
      </c>
      <c r="Z492">
        <v>309.8</v>
      </c>
      <c r="AA492">
        <v>220.15</v>
      </c>
      <c r="AB492">
        <v>344.64</v>
      </c>
      <c r="AC492" s="1">
        <f>(Table2[[#This Row],[Close Price]]/Table2[[#This Row],[Day Low]])-1</f>
        <v>8.6908690869087479E-3</v>
      </c>
      <c r="AD492" s="1">
        <f>(Table2[[#This Row],[Day High]]/Table2[[#This Row],[Close Price]])-1</f>
        <v>2.8829025339004666E-2</v>
      </c>
      <c r="AE492" s="1">
        <f>(Table2[[#This Row],[Close Price]]/Table2[[#This Row],[Current Week Low]])-1</f>
        <v>1.8777777777777782E-2</v>
      </c>
      <c r="AF492" s="1">
        <f>(Table2[[#This Row],[Current Week High]]/Table2[[#This Row],[Close Price]])-1</f>
        <v>0.12625877049478329</v>
      </c>
      <c r="AG492" s="1">
        <f>(Table2[[#This Row],[Close Price]]/Table2[[#This Row],[Current Month Low]])-1</f>
        <v>0.24946627299568469</v>
      </c>
      <c r="AH492" s="1">
        <f>(Table2[[#This Row],[Current Month High]]/Table2[[#This Row],[Close Price]])-1</f>
        <v>0.25291743919729526</v>
      </c>
      <c r="AI492">
        <v>39.709892027483903</v>
      </c>
      <c r="AJ492">
        <v>30.985714285714199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-0.06</v>
      </c>
      <c r="AM492" t="s">
        <v>3169</v>
      </c>
      <c r="AN492">
        <v>24.36</v>
      </c>
      <c r="AO492" t="s">
        <v>3170</v>
      </c>
      <c r="AP492">
        <v>8.2655609091955004E-2</v>
      </c>
      <c r="AQ492">
        <f>(Table2[[#This Row],[Sharpe Ratio]]-AVERAGE(Table2[Sharpe Ratio]))/_xlfn.STDEV.P(Table2[Sharpe Ratio])</f>
        <v>0.28782527797030244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541</v>
      </c>
      <c r="AT492">
        <f>_xlfn.RANK.AVG(Table2[[#This Row],[6M Return vs Nifty Z-Score]],Table2[6M Return vs Nifty Z-Score])</f>
        <v>553</v>
      </c>
      <c r="AU492">
        <f>_xlfn.RANK.AVG(Table2[[#This Row],[Sharpe Ratio Z-Score]],Table2[Sharpe Ratio Z-Score])</f>
        <v>273</v>
      </c>
      <c r="AV492">
        <f>(Table2[[#This Row],[Rank 1Y]]+Table2[[#This Row],[Rank 6M]]+Table2[[#This Row],[Rank Sharpe]])/3</f>
        <v>455.66666666666669</v>
      </c>
    </row>
    <row r="493" spans="1:48" hidden="1" x14ac:dyDescent="0.3">
      <c r="A493" t="s">
        <v>432</v>
      </c>
      <c r="B493" t="s">
        <v>433</v>
      </c>
      <c r="C493" t="s">
        <v>3123</v>
      </c>
      <c r="D493" t="s">
        <v>34</v>
      </c>
      <c r="E493">
        <v>50059.596882912003</v>
      </c>
      <c r="F493">
        <v>41.87</v>
      </c>
      <c r="G493">
        <v>-10.5653660283922</v>
      </c>
      <c r="H493">
        <f>(Table2[[#This Row],[1Y Return vs Nifty]]-AVERAGE(Table2[1Y Return vs Nifty]))/_xlfn.STDEV.P(Table2[1Y Return vs Nifty])</f>
        <v>-0.47506918279500698</v>
      </c>
      <c r="I493">
        <v>-7.9405099927915801</v>
      </c>
      <c r="J493">
        <f>(Table2[[#This Row],[1M Return vs Nifty]]-AVERAGE(Table2[1M Return vs Nifty]))/_xlfn.STDEV.P(Table2[1M Return vs Nifty])</f>
        <v>-0.33284743128874822</v>
      </c>
      <c r="K493">
        <v>-32.079801891471597</v>
      </c>
      <c r="L493">
        <f>(Table2[[#This Row],[6M Return vs Nifty]]-AVERAGE(Table2[6M Return vs Nifty]))/_xlfn.STDEV.P(Table2[6M Return vs Nifty])</f>
        <v>-1.1044068885845655</v>
      </c>
      <c r="M493">
        <v>-2.4040404003480802</v>
      </c>
      <c r="N493">
        <f>(Table2[[#This Row],[1W Return vs Nifty]]-AVERAGE(Table2[1W Return vs Nifty]))/_xlfn.STDEV.P(Table2[1W Return vs Nifty])</f>
        <v>6.6706138547419816E-2</v>
      </c>
      <c r="O493">
        <v>43.81</v>
      </c>
      <c r="P493">
        <v>45.884748509999902</v>
      </c>
      <c r="Q493">
        <v>48.180442031985898</v>
      </c>
      <c r="R493">
        <v>35.954805545889997</v>
      </c>
      <c r="S493" s="1">
        <f>(Table2[[#This Row],[Close Price]]-Table2[[#This Row],[20D EMA]])/Table2[[#This Row],[20D EMA]]</f>
        <v>-4.4282127368180886E-2</v>
      </c>
      <c r="T493" s="1">
        <f>(Table2[[#This Row],[Close Price]]-Table2[[#This Row],[50D EMA]])/Table2[[#This Row],[50D EMA]]</f>
        <v>-8.749636078151217E-2</v>
      </c>
      <c r="U493" s="1">
        <f>(Table2[[#This Row],[Close Price]]-Table2[[#This Row],[200D EMA]])/Table2[[#This Row],[200D EMA]]</f>
        <v>-0.13097517926042565</v>
      </c>
      <c r="V493">
        <v>0.92260369792295704</v>
      </c>
      <c r="W493">
        <v>41.5</v>
      </c>
      <c r="X493">
        <v>42.19</v>
      </c>
      <c r="Y493">
        <v>40.6</v>
      </c>
      <c r="Z493">
        <v>43.17</v>
      </c>
      <c r="AA493">
        <v>40.200000000000003</v>
      </c>
      <c r="AB493">
        <v>47.79</v>
      </c>
      <c r="AC493" s="1">
        <f>(Table2[[#This Row],[Close Price]]/Table2[[#This Row],[Day Low]])-1</f>
        <v>8.9156626506023962E-3</v>
      </c>
      <c r="AD493" s="1">
        <f>(Table2[[#This Row],[Day High]]/Table2[[#This Row],[Close Price]])-1</f>
        <v>7.6427036064008469E-3</v>
      </c>
      <c r="AE493" s="1">
        <f>(Table2[[#This Row],[Close Price]]/Table2[[#This Row],[Current Week Low]])-1</f>
        <v>3.1280788177339813E-2</v>
      </c>
      <c r="AF493" s="1">
        <f>(Table2[[#This Row],[Current Week High]]/Table2[[#This Row],[Close Price]])-1</f>
        <v>3.1048483401003191E-2</v>
      </c>
      <c r="AG493" s="1">
        <f>(Table2[[#This Row],[Close Price]]/Table2[[#This Row],[Current Month Low]])-1</f>
        <v>4.1542288557213869E-2</v>
      </c>
      <c r="AH493" s="1">
        <f>(Table2[[#This Row],[Current Month High]]/Table2[[#This Row],[Close Price]])-1</f>
        <v>0.14139001671841411</v>
      </c>
      <c r="AI493">
        <v>68.736565560066893</v>
      </c>
      <c r="AJ493">
        <v>13.9319727891156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-0.16</v>
      </c>
      <c r="AM493" t="s">
        <v>3169</v>
      </c>
      <c r="AN493">
        <v>-7.86</v>
      </c>
      <c r="AO493" t="s">
        <v>3169</v>
      </c>
      <c r="AP493">
        <v>0.108912579870534</v>
      </c>
      <c r="AQ493">
        <f>(Table2[[#This Row],[Sharpe Ratio]]-AVERAGE(Table2[Sharpe Ratio]))/_xlfn.STDEV.P(Table2[Sharpe Ratio])</f>
        <v>0.59444232818633091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479</v>
      </c>
      <c r="AT493">
        <f>_xlfn.RANK.AVG(Table2[[#This Row],[6M Return vs Nifty Z-Score]],Table2[6M Return vs Nifty Z-Score])</f>
        <v>687</v>
      </c>
      <c r="AU493">
        <f>_xlfn.RANK.AVG(Table2[[#This Row],[Sharpe Ratio Z-Score]],Table2[Sharpe Ratio Z-Score])</f>
        <v>202</v>
      </c>
      <c r="AV493">
        <f>(Table2[[#This Row],[Rank 1Y]]+Table2[[#This Row],[Rank 6M]]+Table2[[#This Row],[Rank Sharpe]])/3</f>
        <v>456</v>
      </c>
    </row>
    <row r="494" spans="1:48" hidden="1" x14ac:dyDescent="0.3">
      <c r="A494" t="s">
        <v>1054</v>
      </c>
      <c r="B494" t="s">
        <v>1055</v>
      </c>
      <c r="C494" t="s">
        <v>3140</v>
      </c>
      <c r="D494" t="s">
        <v>1056</v>
      </c>
      <c r="E494">
        <v>12268.152143208001</v>
      </c>
      <c r="F494">
        <v>84.3</v>
      </c>
      <c r="G494">
        <v>-17.991807871651201</v>
      </c>
      <c r="H494">
        <f>(Table2[[#This Row],[1Y Return vs Nifty]]-AVERAGE(Table2[1Y Return vs Nifty]))/_xlfn.STDEV.P(Table2[1Y Return vs Nifty])</f>
        <v>-0.6236067899825668</v>
      </c>
      <c r="I494">
        <v>7.7094889934414503</v>
      </c>
      <c r="J494">
        <f>(Table2[[#This Row],[1M Return vs Nifty]]-AVERAGE(Table2[1M Return vs Nifty]))/_xlfn.STDEV.P(Table2[1M Return vs Nifty])</f>
        <v>1.2136877634902772</v>
      </c>
      <c r="K494">
        <v>-3.30218940806057</v>
      </c>
      <c r="L494">
        <f>(Table2[[#This Row],[6M Return vs Nifty]]-AVERAGE(Table2[6M Return vs Nifty]))/_xlfn.STDEV.P(Table2[6M Return vs Nifty])</f>
        <v>-0.14346197714639111</v>
      </c>
      <c r="M494">
        <v>-1.8046832536119</v>
      </c>
      <c r="N494">
        <f>(Table2[[#This Row],[1W Return vs Nifty]]-AVERAGE(Table2[1W Return vs Nifty]))/_xlfn.STDEV.P(Table2[1W Return vs Nifty])</f>
        <v>0.21182232097358544</v>
      </c>
      <c r="O494">
        <v>82.38</v>
      </c>
      <c r="P494">
        <v>83.503940126701394</v>
      </c>
      <c r="Q494">
        <v>85.594185712562094</v>
      </c>
      <c r="R494">
        <v>40.0405768906245</v>
      </c>
      <c r="S494" s="1">
        <f>(Table2[[#This Row],[Close Price]]-Table2[[#This Row],[20D EMA]])/Table2[[#This Row],[20D EMA]]</f>
        <v>2.3306627822286985E-2</v>
      </c>
      <c r="T494" s="1">
        <f>(Table2[[#This Row],[Close Price]]-Table2[[#This Row],[50D EMA]])/Table2[[#This Row],[50D EMA]]</f>
        <v>9.5332013326644583E-3</v>
      </c>
      <c r="U494" s="1">
        <f>(Table2[[#This Row],[Close Price]]-Table2[[#This Row],[200D EMA]])/Table2[[#This Row],[200D EMA]]</f>
        <v>-1.5120018980122827E-2</v>
      </c>
      <c r="V494">
        <v>0.89338414909552499</v>
      </c>
      <c r="W494">
        <v>79.099999999999994</v>
      </c>
      <c r="X494">
        <v>81.67</v>
      </c>
      <c r="Y494">
        <v>79.099999999999994</v>
      </c>
      <c r="Z494">
        <v>87.18</v>
      </c>
      <c r="AA494">
        <v>77.11</v>
      </c>
      <c r="AB494">
        <v>87.5</v>
      </c>
      <c r="AC494" s="1">
        <f>(Table2[[#This Row],[Close Price]]/Table2[[#This Row],[Day Low]])-1</f>
        <v>6.5739570164349059E-2</v>
      </c>
      <c r="AD494" s="1">
        <f>(Table2[[#This Row],[Day High]]/Table2[[#This Row],[Close Price]])-1</f>
        <v>-3.1198102016607332E-2</v>
      </c>
      <c r="AE494" s="1">
        <f>(Table2[[#This Row],[Close Price]]/Table2[[#This Row],[Current Week Low]])-1</f>
        <v>6.5739570164349059E-2</v>
      </c>
      <c r="AF494" s="1">
        <f>(Table2[[#This Row],[Current Week High]]/Table2[[#This Row],[Close Price]])-1</f>
        <v>3.4163701067615682E-2</v>
      </c>
      <c r="AG494" s="1">
        <f>(Table2[[#This Row],[Close Price]]/Table2[[#This Row],[Current Month Low]])-1</f>
        <v>9.3243418493061725E-2</v>
      </c>
      <c r="AH494" s="1">
        <f>(Table2[[#This Row],[Current Month High]]/Table2[[#This Row],[Close Price]])-1</f>
        <v>3.7959667852906387E-2</v>
      </c>
      <c r="AI494">
        <v>60.972716488730697</v>
      </c>
      <c r="AJ494">
        <v>17.002081887578001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-7.0000000000000007E-2</v>
      </c>
      <c r="AM494" t="s">
        <v>3169</v>
      </c>
      <c r="AN494">
        <v>-6.1</v>
      </c>
      <c r="AO494" t="s">
        <v>3169</v>
      </c>
      <c r="AP494">
        <v>1.0459833782451E-2</v>
      </c>
      <c r="AQ494">
        <f>(Table2[[#This Row],[Sharpe Ratio]]-AVERAGE(Table2[Sharpe Ratio]))/_xlfn.STDEV.P(Table2[Sharpe Ratio])</f>
        <v>-0.55524439103807754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4">
        <f>_xlfn.RANK.AVG(Table2[[#This Row],[1Y Return vs Nifty Z-Score]],Table2[1Y Return vs Nifty Z-Score])</f>
        <v>537</v>
      </c>
      <c r="AT494">
        <f>_xlfn.RANK.AVG(Table2[[#This Row],[6M Return vs Nifty Z-Score]],Table2[6M Return vs Nifty Z-Score])</f>
        <v>347</v>
      </c>
      <c r="AU494">
        <f>_xlfn.RANK.AVG(Table2[[#This Row],[Sharpe Ratio Z-Score]],Table2[Sharpe Ratio Z-Score])</f>
        <v>485</v>
      </c>
      <c r="AV494">
        <f>(Table2[[#This Row],[Rank 1Y]]+Table2[[#This Row],[Rank 6M]]+Table2[[#This Row],[Rank Sharpe]])/3</f>
        <v>456.33333333333331</v>
      </c>
    </row>
    <row r="495" spans="1:48" hidden="1" x14ac:dyDescent="0.3">
      <c r="A495" t="s">
        <v>167</v>
      </c>
      <c r="B495" t="s">
        <v>168</v>
      </c>
      <c r="C495" t="s">
        <v>3123</v>
      </c>
      <c r="D495" t="s">
        <v>43</v>
      </c>
      <c r="E495">
        <v>148818.71822451</v>
      </c>
      <c r="F495">
        <v>1485.15</v>
      </c>
      <c r="G495">
        <v>-17.325546958404502</v>
      </c>
      <c r="H495">
        <f>(Table2[[#This Row],[1Y Return vs Nifty]]-AVERAGE(Table2[1Y Return vs Nifty]))/_xlfn.STDEV.P(Table2[1Y Return vs Nifty])</f>
        <v>-0.61028078489089654</v>
      </c>
      <c r="I495">
        <v>-10.5639948111004</v>
      </c>
      <c r="J495">
        <f>(Table2[[#This Row],[1M Return vs Nifty]]-AVERAGE(Table2[1M Return vs Nifty]))/_xlfn.STDEV.P(Table2[1M Return vs Nifty])</f>
        <v>-0.59210058574915281</v>
      </c>
      <c r="K495">
        <v>-1.7487730534582999</v>
      </c>
      <c r="L495">
        <f>(Table2[[#This Row],[6M Return vs Nifty]]-AVERAGE(Table2[6M Return vs Nifty]))/_xlfn.STDEV.P(Table2[6M Return vs Nifty])</f>
        <v>-9.1590143019762621E-2</v>
      </c>
      <c r="M495">
        <v>-6.7965409905930096</v>
      </c>
      <c r="N495">
        <f>(Table2[[#This Row],[1W Return vs Nifty]]-AVERAGE(Table2[1W Return vs Nifty]))/_xlfn.STDEV.P(Table2[1W Return vs Nifty])</f>
        <v>-0.99680485891399628</v>
      </c>
      <c r="O495">
        <v>1585.34</v>
      </c>
      <c r="P495">
        <v>1658.63244708294</v>
      </c>
      <c r="Q495">
        <v>1598.47464135563</v>
      </c>
      <c r="R495">
        <v>20.652134005156601</v>
      </c>
      <c r="S495" s="1">
        <f>(Table2[[#This Row],[Close Price]]-Table2[[#This Row],[20D EMA]])/Table2[[#This Row],[20D EMA]]</f>
        <v>-6.3197799841043456E-2</v>
      </c>
      <c r="T495" s="1">
        <f>(Table2[[#This Row],[Close Price]]-Table2[[#This Row],[50D EMA]])/Table2[[#This Row],[50D EMA]]</f>
        <v>-0.10459366533438187</v>
      </c>
      <c r="U495" s="1">
        <f>(Table2[[#This Row],[Close Price]]-Table2[[#This Row],[200D EMA]])/Table2[[#This Row],[200D EMA]]</f>
        <v>-7.0895489001640846E-2</v>
      </c>
      <c r="V495">
        <v>1.0681760916288101</v>
      </c>
      <c r="W495">
        <v>1475</v>
      </c>
      <c r="X495">
        <v>1496.45</v>
      </c>
      <c r="Y495">
        <v>1474</v>
      </c>
      <c r="Z495">
        <v>1568.05</v>
      </c>
      <c r="AA495">
        <v>1474</v>
      </c>
      <c r="AB495">
        <v>1642</v>
      </c>
      <c r="AC495" s="1">
        <f>(Table2[[#This Row],[Close Price]]/Table2[[#This Row],[Day Low]])-1</f>
        <v>6.8813559322034035E-3</v>
      </c>
      <c r="AD495" s="1">
        <f>(Table2[[#This Row],[Day High]]/Table2[[#This Row],[Close Price]])-1</f>
        <v>7.6086590580075608E-3</v>
      </c>
      <c r="AE495" s="1">
        <f>(Table2[[#This Row],[Close Price]]/Table2[[#This Row],[Current Week Low]])-1</f>
        <v>7.5644504748983987E-3</v>
      </c>
      <c r="AF495" s="1">
        <f>(Table2[[#This Row],[Current Week High]]/Table2[[#This Row],[Close Price]])-1</f>
        <v>5.5819277514055798E-2</v>
      </c>
      <c r="AG495" s="1">
        <f>(Table2[[#This Row],[Close Price]]/Table2[[#This Row],[Current Month Low]])-1</f>
        <v>7.5644504748983987E-3</v>
      </c>
      <c r="AH495" s="1">
        <f>(Table2[[#This Row],[Current Month High]]/Table2[[#This Row],[Close Price]])-1</f>
        <v>0.10561222772110557</v>
      </c>
      <c r="AI495">
        <v>30.357202976130299</v>
      </c>
      <c r="AJ495">
        <v>13.569626061023101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-0.22</v>
      </c>
      <c r="AM495" t="s">
        <v>3169</v>
      </c>
      <c r="AN495">
        <v>-7.69</v>
      </c>
      <c r="AO495" t="s">
        <v>3169</v>
      </c>
      <c r="AP495">
        <v>3.9959793917499998E-3</v>
      </c>
      <c r="AQ495">
        <f>(Table2[[#This Row],[Sharpe Ratio]]-AVERAGE(Table2[Sharpe Ratio]))/_xlfn.STDEV.P(Table2[Sharpe Ratio])</f>
        <v>-0.63072636430209039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533</v>
      </c>
      <c r="AT495">
        <f>_xlfn.RANK.AVG(Table2[[#This Row],[6M Return vs Nifty Z-Score]],Table2[6M Return vs Nifty Z-Score])</f>
        <v>330</v>
      </c>
      <c r="AU495">
        <f>_xlfn.RANK.AVG(Table2[[#This Row],[Sharpe Ratio Z-Score]],Table2[Sharpe Ratio Z-Score])</f>
        <v>507</v>
      </c>
      <c r="AV495">
        <f>(Table2[[#This Row],[Rank 1Y]]+Table2[[#This Row],[Rank 6M]]+Table2[[#This Row],[Rank Sharpe]])/3</f>
        <v>456.66666666666669</v>
      </c>
    </row>
    <row r="496" spans="1:48" hidden="1" x14ac:dyDescent="0.3">
      <c r="A496" t="s">
        <v>743</v>
      </c>
      <c r="B496" t="s">
        <v>744</v>
      </c>
      <c r="C496" t="s">
        <v>3131</v>
      </c>
      <c r="D496" t="s">
        <v>270</v>
      </c>
      <c r="E496">
        <v>22396.6841499</v>
      </c>
      <c r="F496">
        <v>1765.3</v>
      </c>
      <c r="G496">
        <v>-8.62449760802631</v>
      </c>
      <c r="H496">
        <f>(Table2[[#This Row],[1Y Return vs Nifty]]-AVERAGE(Table2[1Y Return vs Nifty]))/_xlfn.STDEV.P(Table2[1Y Return vs Nifty])</f>
        <v>-0.43624952230190939</v>
      </c>
      <c r="I496">
        <v>-23.5909883638436</v>
      </c>
      <c r="J496">
        <f>(Table2[[#This Row],[1M Return vs Nifty]]-AVERAGE(Table2[1M Return vs Nifty]))/_xlfn.STDEV.P(Table2[1M Return vs Nifty])</f>
        <v>-1.8794299989458845</v>
      </c>
      <c r="K496">
        <v>10.3664938006914</v>
      </c>
      <c r="L496">
        <f>(Table2[[#This Row],[6M Return vs Nifty]]-AVERAGE(Table2[6M Return vs Nifty]))/_xlfn.STDEV.P(Table2[6M Return vs Nifty])</f>
        <v>0.31296405830329255</v>
      </c>
      <c r="M496">
        <v>-5.3026121595762703</v>
      </c>
      <c r="N496">
        <f>(Table2[[#This Row],[1W Return vs Nifty]]-AVERAGE(Table2[1W Return vs Nifty]))/_xlfn.STDEV.P(Table2[1W Return vs Nifty])</f>
        <v>-0.63509523393648737</v>
      </c>
      <c r="O496">
        <v>1952.61</v>
      </c>
      <c r="P496">
        <v>2057.8126819512599</v>
      </c>
      <c r="Q496">
        <v>1874.8025883196699</v>
      </c>
      <c r="R496">
        <v>27.960402771056401</v>
      </c>
      <c r="S496" s="1">
        <f>(Table2[[#This Row],[Close Price]]-Table2[[#This Row],[20D EMA]])/Table2[[#This Row],[20D EMA]]</f>
        <v>-9.5928014298810288E-2</v>
      </c>
      <c r="T496" s="1">
        <f>(Table2[[#This Row],[Close Price]]-Table2[[#This Row],[50D EMA]])/Table2[[#This Row],[50D EMA]]</f>
        <v>-0.14214738033098984</v>
      </c>
      <c r="U496" s="1">
        <f>(Table2[[#This Row],[Close Price]]-Table2[[#This Row],[200D EMA]])/Table2[[#This Row],[200D EMA]]</f>
        <v>-5.8407529945760248E-2</v>
      </c>
      <c r="V496">
        <v>0.70802826571502098</v>
      </c>
      <c r="W496">
        <v>1709</v>
      </c>
      <c r="X496">
        <v>1771.25</v>
      </c>
      <c r="Y496">
        <v>1709</v>
      </c>
      <c r="Z496">
        <v>1861.25</v>
      </c>
      <c r="AA496">
        <v>1709</v>
      </c>
      <c r="AB496">
        <v>2122.9</v>
      </c>
      <c r="AC496" s="1">
        <f>(Table2[[#This Row],[Close Price]]/Table2[[#This Row],[Day Low]])-1</f>
        <v>3.2943241661790523E-2</v>
      </c>
      <c r="AD496" s="1">
        <f>(Table2[[#This Row],[Day High]]/Table2[[#This Row],[Close Price]])-1</f>
        <v>3.3705319209200724E-3</v>
      </c>
      <c r="AE496" s="1">
        <f>(Table2[[#This Row],[Close Price]]/Table2[[#This Row],[Current Week Low]])-1</f>
        <v>3.2943241661790523E-2</v>
      </c>
      <c r="AF496" s="1">
        <f>(Table2[[#This Row],[Current Week High]]/Table2[[#This Row],[Close Price]])-1</f>
        <v>5.4353367699541133E-2</v>
      </c>
      <c r="AG496" s="1">
        <f>(Table2[[#This Row],[Close Price]]/Table2[[#This Row],[Current Month Low]])-1</f>
        <v>3.2943241661790523E-2</v>
      </c>
      <c r="AH496" s="1">
        <f>(Table2[[#This Row],[Current Month High]]/Table2[[#This Row],[Close Price]])-1</f>
        <v>0.20257180082705495</v>
      </c>
      <c r="AI496">
        <v>38.769614229875899</v>
      </c>
      <c r="AJ496">
        <v>48.8323075626001</v>
      </c>
      <c r="AK496" t="str">
        <f>IF(AND(Table2[[#This Row],[20D EMA]]&gt;Table2[[#This Row],[50D EMA]],Table2[[#This Row],[50D EMA]]&gt;Table2[[#This Row],[200D EMA]]),"Uptrend","Downtrend/NoTrend")</f>
        <v>Downtrend/NoTrend</v>
      </c>
      <c r="AL496">
        <v>-0.14000000000000001</v>
      </c>
      <c r="AM496" t="s">
        <v>3169</v>
      </c>
      <c r="AN496">
        <v>-11.46</v>
      </c>
      <c r="AO496" t="s">
        <v>3169</v>
      </c>
      <c r="AP496">
        <v>-7.1329500622125994E-2</v>
      </c>
      <c r="AQ496">
        <f>(Table2[[#This Row],[Sharpe Ratio]]-AVERAGE(Table2[Sharpe Ratio]))/_xlfn.STDEV.P(Table2[Sharpe Ratio])</f>
        <v>-1.5103433118443919</v>
      </c>
      <c r="AR4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6">
        <f>_xlfn.RANK.AVG(Table2[[#This Row],[1Y Return vs Nifty Z-Score]],Table2[1Y Return vs Nifty Z-Score])</f>
        <v>461</v>
      </c>
      <c r="AT496">
        <f>_xlfn.RANK.AVG(Table2[[#This Row],[6M Return vs Nifty Z-Score]],Table2[6M Return vs Nifty Z-Score])</f>
        <v>220</v>
      </c>
      <c r="AU496">
        <f>_xlfn.RANK.AVG(Table2[[#This Row],[Sharpe Ratio Z-Score]],Table2[Sharpe Ratio Z-Score])</f>
        <v>689</v>
      </c>
      <c r="AV496">
        <f>(Table2[[#This Row],[Rank 1Y]]+Table2[[#This Row],[Rank 6M]]+Table2[[#This Row],[Rank Sharpe]])/3</f>
        <v>456.66666666666669</v>
      </c>
    </row>
    <row r="497" spans="1:48" hidden="1" x14ac:dyDescent="0.3">
      <c r="A497" t="s">
        <v>2084</v>
      </c>
      <c r="B497" t="s">
        <v>2085</v>
      </c>
      <c r="C497" t="s">
        <v>3121</v>
      </c>
      <c r="D497" t="s">
        <v>280</v>
      </c>
      <c r="E497">
        <v>2926.5998663</v>
      </c>
      <c r="F497">
        <v>1722.05</v>
      </c>
      <c r="G497">
        <v>14.8257323336127</v>
      </c>
      <c r="H497">
        <f>(Table2[[#This Row],[1Y Return vs Nifty]]-AVERAGE(Table2[1Y Return vs Nifty]))/_xlfn.STDEV.P(Table2[1Y Return vs Nifty])</f>
        <v>3.2782770287963531E-2</v>
      </c>
      <c r="I497">
        <v>-12.0414344229977</v>
      </c>
      <c r="J497">
        <f>(Table2[[#This Row],[1M Return vs Nifty]]-AVERAGE(Table2[1M Return vs Nifty]))/_xlfn.STDEV.P(Table2[1M Return vs Nifty])</f>
        <v>-0.73810138485270715</v>
      </c>
      <c r="K497">
        <v>-14.978748413128701</v>
      </c>
      <c r="L497">
        <f>(Table2[[#This Row],[6M Return vs Nifty]]-AVERAGE(Table2[6M Return vs Nifty]))/_xlfn.STDEV.P(Table2[6M Return vs Nifty])</f>
        <v>-0.53336680213824661</v>
      </c>
      <c r="M497">
        <v>-7.1674733220705704</v>
      </c>
      <c r="N497">
        <f>(Table2[[#This Row],[1W Return vs Nifty]]-AVERAGE(Table2[1W Return vs Nifty]))/_xlfn.STDEV.P(Table2[1W Return vs Nifty])</f>
        <v>-1.0866148898372687</v>
      </c>
      <c r="O497">
        <v>1866.04</v>
      </c>
      <c r="P497">
        <v>2022.6391870734999</v>
      </c>
      <c r="Q497">
        <v>1967.0034846470501</v>
      </c>
      <c r="R497">
        <v>30.542069544887699</v>
      </c>
      <c r="S497" s="1">
        <f>(Table2[[#This Row],[Close Price]]-Table2[[#This Row],[20D EMA]])/Table2[[#This Row],[20D EMA]]</f>
        <v>-7.7163404857344978E-2</v>
      </c>
      <c r="T497" s="1">
        <f>(Table2[[#This Row],[Close Price]]-Table2[[#This Row],[50D EMA]])/Table2[[#This Row],[50D EMA]]</f>
        <v>-0.14861236200432468</v>
      </c>
      <c r="U497" s="1">
        <f>(Table2[[#This Row],[Close Price]]-Table2[[#This Row],[200D EMA]])/Table2[[#This Row],[200D EMA]]</f>
        <v>-0.12453129166215149</v>
      </c>
      <c r="V497">
        <v>0.868534324405143</v>
      </c>
      <c r="W497">
        <v>1680.3</v>
      </c>
      <c r="X497">
        <v>1735</v>
      </c>
      <c r="Y497">
        <v>1680.3</v>
      </c>
      <c r="Z497">
        <v>1809.95</v>
      </c>
      <c r="AA497">
        <v>1680.3</v>
      </c>
      <c r="AB497">
        <v>2051.9</v>
      </c>
      <c r="AC497" s="1">
        <f>(Table2[[#This Row],[Close Price]]/Table2[[#This Row],[Day Low]])-1</f>
        <v>2.4846753555912704E-2</v>
      </c>
      <c r="AD497" s="1">
        <f>(Table2[[#This Row],[Day High]]/Table2[[#This Row],[Close Price]])-1</f>
        <v>7.5201068493946366E-3</v>
      </c>
      <c r="AE497" s="1">
        <f>(Table2[[#This Row],[Close Price]]/Table2[[#This Row],[Current Week Low]])-1</f>
        <v>2.4846753555912704E-2</v>
      </c>
      <c r="AF497" s="1">
        <f>(Table2[[#This Row],[Current Week High]]/Table2[[#This Row],[Close Price]])-1</f>
        <v>5.1043814058825188E-2</v>
      </c>
      <c r="AG497" s="1">
        <f>(Table2[[#This Row],[Close Price]]/Table2[[#This Row],[Current Month Low]])-1</f>
        <v>2.4846753555912704E-2</v>
      </c>
      <c r="AH497" s="1">
        <f>(Table2[[#This Row],[Current Month High]]/Table2[[#This Row],[Close Price]])-1</f>
        <v>0.19154496094770779</v>
      </c>
      <c r="AI497">
        <v>62.596904851775498</v>
      </c>
      <c r="AJ497">
        <v>38.478549314462597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-0.24</v>
      </c>
      <c r="AM497" t="s">
        <v>3169</v>
      </c>
      <c r="AN497">
        <v>-9.56</v>
      </c>
      <c r="AO497" t="s">
        <v>3169</v>
      </c>
      <c r="AP497">
        <v>-5.9489676722079997E-3</v>
      </c>
      <c r="AQ497">
        <f>(Table2[[#This Row],[Sharpe Ratio]]-AVERAGE(Table2[Sharpe Ratio]))/_xlfn.STDEV.P(Table2[Sharpe Ratio])</f>
        <v>-0.74685896615550107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292</v>
      </c>
      <c r="AT497">
        <f>_xlfn.RANK.AVG(Table2[[#This Row],[6M Return vs Nifty Z-Score]],Table2[6M Return vs Nifty Z-Score])</f>
        <v>504</v>
      </c>
      <c r="AU497">
        <f>_xlfn.RANK.AVG(Table2[[#This Row],[Sharpe Ratio Z-Score]],Table2[Sharpe Ratio Z-Score])</f>
        <v>578</v>
      </c>
      <c r="AV497">
        <f>(Table2[[#This Row],[Rank 1Y]]+Table2[[#This Row],[Rank 6M]]+Table2[[#This Row],[Rank Sharpe]])/3</f>
        <v>458</v>
      </c>
    </row>
    <row r="498" spans="1:48" hidden="1" x14ac:dyDescent="0.3">
      <c r="A498" t="s">
        <v>1547</v>
      </c>
      <c r="B498" t="s">
        <v>1548</v>
      </c>
      <c r="C498" t="s">
        <v>3126</v>
      </c>
      <c r="D498" t="s">
        <v>48</v>
      </c>
      <c r="E498">
        <v>6213.4311277999996</v>
      </c>
      <c r="F498">
        <v>927.55</v>
      </c>
      <c r="G498">
        <v>-5.7405455677204396</v>
      </c>
      <c r="H498">
        <f>(Table2[[#This Row],[1Y Return vs Nifty]]-AVERAGE(Table2[1Y Return vs Nifty]))/_xlfn.STDEV.P(Table2[1Y Return vs Nifty])</f>
        <v>-0.37856707566704445</v>
      </c>
      <c r="I498">
        <v>-13.864678945278399</v>
      </c>
      <c r="J498">
        <f>(Table2[[#This Row],[1M Return vs Nifty]]-AVERAGE(Table2[1M Return vs Nifty]))/_xlfn.STDEV.P(Table2[1M Return vs Nifty])</f>
        <v>-0.918274675910145</v>
      </c>
      <c r="K498">
        <v>-32.345645776892901</v>
      </c>
      <c r="L498">
        <f>(Table2[[#This Row],[6M Return vs Nifty]]-AVERAGE(Table2[6M Return vs Nifty]))/_xlfn.STDEV.P(Table2[6M Return vs Nifty])</f>
        <v>-1.1132839741690563</v>
      </c>
      <c r="M498">
        <v>-4.3696786585824698</v>
      </c>
      <c r="N498">
        <f>(Table2[[#This Row],[1W Return vs Nifty]]-AVERAGE(Table2[1W Return vs Nifty]))/_xlfn.STDEV.P(Table2[1W Return vs Nifty])</f>
        <v>-0.40921363919963555</v>
      </c>
      <c r="O498">
        <v>1020.27</v>
      </c>
      <c r="P498">
        <v>1088.44353453437</v>
      </c>
      <c r="Q498">
        <v>1103.5616868438301</v>
      </c>
      <c r="R498">
        <v>12.6151080127353</v>
      </c>
      <c r="S498" s="1">
        <f>(Table2[[#This Row],[Close Price]]-Table2[[#This Row],[20D EMA]])/Table2[[#This Row],[20D EMA]]</f>
        <v>-9.0877904868319204E-2</v>
      </c>
      <c r="T498" s="1">
        <f>(Table2[[#This Row],[Close Price]]-Table2[[#This Row],[50D EMA]])/Table2[[#This Row],[50D EMA]]</f>
        <v>-0.14781982659596518</v>
      </c>
      <c r="U498" s="1">
        <f>(Table2[[#This Row],[Close Price]]-Table2[[#This Row],[200D EMA]])/Table2[[#This Row],[200D EMA]]</f>
        <v>-0.15949419859547764</v>
      </c>
      <c r="V498">
        <v>0.60985425239713897</v>
      </c>
      <c r="W498">
        <v>918.05</v>
      </c>
      <c r="X498">
        <v>947.6</v>
      </c>
      <c r="Y498">
        <v>915</v>
      </c>
      <c r="Z498">
        <v>1001</v>
      </c>
      <c r="AA498">
        <v>915</v>
      </c>
      <c r="AB498">
        <v>1083.95</v>
      </c>
      <c r="AC498" s="1">
        <f>(Table2[[#This Row],[Close Price]]/Table2[[#This Row],[Day Low]])-1</f>
        <v>1.0348020260334323E-2</v>
      </c>
      <c r="AD498" s="1">
        <f>(Table2[[#This Row],[Day High]]/Table2[[#This Row],[Close Price]])-1</f>
        <v>2.1616085386232609E-2</v>
      </c>
      <c r="AE498" s="1">
        <f>(Table2[[#This Row],[Close Price]]/Table2[[#This Row],[Current Week Low]])-1</f>
        <v>1.3715846994535541E-2</v>
      </c>
      <c r="AF498" s="1">
        <f>(Table2[[#This Row],[Current Week High]]/Table2[[#This Row],[Close Price]])-1</f>
        <v>7.9187105816397985E-2</v>
      </c>
      <c r="AG498" s="1">
        <f>(Table2[[#This Row],[Close Price]]/Table2[[#This Row],[Current Month Low]])-1</f>
        <v>1.3715846994535541E-2</v>
      </c>
      <c r="AH498" s="1">
        <f>(Table2[[#This Row],[Current Month High]]/Table2[[#This Row],[Close Price]])-1</f>
        <v>0.16861624710258227</v>
      </c>
      <c r="AI498">
        <v>66.292922214435904</v>
      </c>
      <c r="AJ498">
        <v>24.0371757154319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-0.21</v>
      </c>
      <c r="AM498" t="s">
        <v>3169</v>
      </c>
      <c r="AN498">
        <v>-12.85</v>
      </c>
      <c r="AO498" t="s">
        <v>3169</v>
      </c>
      <c r="AP498">
        <v>8.9808384212749004E-2</v>
      </c>
      <c r="AQ498">
        <f>(Table2[[#This Row],[Sharpe Ratio]]-AVERAGE(Table2[Sharpe Ratio]))/_xlfn.STDEV.P(Table2[Sharpe Ratio])</f>
        <v>0.3713521564853855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436</v>
      </c>
      <c r="AT498">
        <f>_xlfn.RANK.AVG(Table2[[#This Row],[6M Return vs Nifty Z-Score]],Table2[6M Return vs Nifty Z-Score])</f>
        <v>689</v>
      </c>
      <c r="AU498">
        <f>_xlfn.RANK.AVG(Table2[[#This Row],[Sharpe Ratio Z-Score]],Table2[Sharpe Ratio Z-Score])</f>
        <v>250</v>
      </c>
      <c r="AV498">
        <f>(Table2[[#This Row],[Rank 1Y]]+Table2[[#This Row],[Rank 6M]]+Table2[[#This Row],[Rank Sharpe]])/3</f>
        <v>458.33333333333331</v>
      </c>
    </row>
    <row r="499" spans="1:48" hidden="1" x14ac:dyDescent="0.3">
      <c r="A499" t="s">
        <v>1935</v>
      </c>
      <c r="B499" t="s">
        <v>1936</v>
      </c>
      <c r="C499" t="s">
        <v>3133</v>
      </c>
      <c r="D499" t="s">
        <v>105</v>
      </c>
      <c r="E499">
        <v>3544.3758838160002</v>
      </c>
      <c r="F499">
        <v>196.67</v>
      </c>
      <c r="G499">
        <v>-23.334174074828699</v>
      </c>
      <c r="H499">
        <f>(Table2[[#This Row],[1Y Return vs Nifty]]-AVERAGE(Table2[1Y Return vs Nifty]))/_xlfn.STDEV.P(Table2[1Y Return vs Nifty])</f>
        <v>-0.73046042316088022</v>
      </c>
      <c r="I499">
        <v>-6.3350538324058299</v>
      </c>
      <c r="J499">
        <f>(Table2[[#This Row],[1M Return vs Nifty]]-AVERAGE(Table2[1M Return vs Nifty]))/_xlfn.STDEV.P(Table2[1M Return vs Nifty])</f>
        <v>-0.17419601809086163</v>
      </c>
      <c r="K499">
        <v>-19.535818694041399</v>
      </c>
      <c r="L499">
        <f>(Table2[[#This Row],[6M Return vs Nifty]]-AVERAGE(Table2[6M Return vs Nifty]))/_xlfn.STDEV.P(Table2[6M Return vs Nifty])</f>
        <v>-0.68553694829034773</v>
      </c>
      <c r="M499">
        <v>-3.8076954738037601</v>
      </c>
      <c r="N499">
        <f>(Table2[[#This Row],[1W Return vs Nifty]]-AVERAGE(Table2[1W Return vs Nifty]))/_xlfn.STDEV.P(Table2[1W Return vs Nifty])</f>
        <v>-0.27314642984560744</v>
      </c>
      <c r="O499">
        <v>204.55</v>
      </c>
      <c r="P499">
        <v>211.71547078545899</v>
      </c>
      <c r="Q499">
        <v>213.693736900158</v>
      </c>
      <c r="R499">
        <v>33.952530154565402</v>
      </c>
      <c r="S499" s="1">
        <f>(Table2[[#This Row],[Close Price]]-Table2[[#This Row],[20D EMA]])/Table2[[#This Row],[20D EMA]]</f>
        <v>-3.8523588364703119E-2</v>
      </c>
      <c r="T499" s="1">
        <f>(Table2[[#This Row],[Close Price]]-Table2[[#This Row],[50D EMA]])/Table2[[#This Row],[50D EMA]]</f>
        <v>-7.1064578935307321E-2</v>
      </c>
      <c r="U499" s="1">
        <f>(Table2[[#This Row],[Close Price]]-Table2[[#This Row],[200D EMA]])/Table2[[#This Row],[200D EMA]]</f>
        <v>-7.9664182708882314E-2</v>
      </c>
      <c r="V499">
        <v>0.54383651673115396</v>
      </c>
      <c r="W499">
        <v>193.32</v>
      </c>
      <c r="X499">
        <v>197.3</v>
      </c>
      <c r="Y499">
        <v>188.15</v>
      </c>
      <c r="Z499">
        <v>202.95</v>
      </c>
      <c r="AA499">
        <v>188.15</v>
      </c>
      <c r="AB499">
        <v>225</v>
      </c>
      <c r="AC499" s="1">
        <f>(Table2[[#This Row],[Close Price]]/Table2[[#This Row],[Day Low]])-1</f>
        <v>1.7328781295261608E-2</v>
      </c>
      <c r="AD499" s="1">
        <f>(Table2[[#This Row],[Day High]]/Table2[[#This Row],[Close Price]])-1</f>
        <v>3.2033355366858363E-3</v>
      </c>
      <c r="AE499" s="1">
        <f>(Table2[[#This Row],[Close Price]]/Table2[[#This Row],[Current Week Low]])-1</f>
        <v>4.5283018867924518E-2</v>
      </c>
      <c r="AF499" s="1">
        <f>(Table2[[#This Row],[Current Week High]]/Table2[[#This Row],[Close Price]])-1</f>
        <v>3.1931662175217479E-2</v>
      </c>
      <c r="AG499" s="1">
        <f>(Table2[[#This Row],[Close Price]]/Table2[[#This Row],[Current Month Low]])-1</f>
        <v>4.5283018867924518E-2</v>
      </c>
      <c r="AH499" s="1">
        <f>(Table2[[#This Row],[Current Month High]]/Table2[[#This Row],[Close Price]])-1</f>
        <v>0.14404840595922108</v>
      </c>
      <c r="AI499">
        <v>39.802715208216803</v>
      </c>
      <c r="AJ499">
        <v>12.3828571428571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-0.03</v>
      </c>
      <c r="AM499" t="s">
        <v>3169</v>
      </c>
      <c r="AN499">
        <v>-2.97</v>
      </c>
      <c r="AO499" t="s">
        <v>3169</v>
      </c>
      <c r="AP499">
        <v>9.4566845377371006E-2</v>
      </c>
      <c r="AQ499">
        <f>(Table2[[#This Row],[Sharpe Ratio]]-AVERAGE(Table2[Sharpe Ratio]))/_xlfn.STDEV.P(Table2[Sharpe Ratio])</f>
        <v>0.42691931760871776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582</v>
      </c>
      <c r="AT499">
        <f>_xlfn.RANK.AVG(Table2[[#This Row],[6M Return vs Nifty Z-Score]],Table2[6M Return vs Nifty Z-Score])</f>
        <v>555</v>
      </c>
      <c r="AU499">
        <f>_xlfn.RANK.AVG(Table2[[#This Row],[Sharpe Ratio Z-Score]],Table2[Sharpe Ratio Z-Score])</f>
        <v>238</v>
      </c>
      <c r="AV499">
        <f>(Table2[[#This Row],[Rank 1Y]]+Table2[[#This Row],[Rank 6M]]+Table2[[#This Row],[Rank Sharpe]])/3</f>
        <v>458.33333333333331</v>
      </c>
    </row>
    <row r="500" spans="1:48" hidden="1" x14ac:dyDescent="0.3">
      <c r="A500" t="s">
        <v>1134</v>
      </c>
      <c r="B500" t="s">
        <v>1135</v>
      </c>
      <c r="C500" t="s">
        <v>3127</v>
      </c>
      <c r="D500" t="s">
        <v>248</v>
      </c>
      <c r="E500">
        <v>10570.555673160001</v>
      </c>
      <c r="F500">
        <v>2061.85</v>
      </c>
      <c r="G500">
        <v>3.7921187397430298</v>
      </c>
      <c r="H500">
        <f>(Table2[[#This Row],[1Y Return vs Nifty]]-AVERAGE(Table2[1Y Return vs Nifty]))/_xlfn.STDEV.P(Table2[1Y Return vs Nifty])</f>
        <v>-0.18790253183329034</v>
      </c>
      <c r="I500">
        <v>-5.3808224871832504</v>
      </c>
      <c r="J500">
        <f>(Table2[[#This Row],[1M Return vs Nifty]]-AVERAGE(Table2[1M Return vs Nifty]))/_xlfn.STDEV.P(Table2[1M Return vs Nifty])</f>
        <v>-7.9898736624821845E-2</v>
      </c>
      <c r="K500">
        <v>-0.38573093214037302</v>
      </c>
      <c r="L500">
        <f>(Table2[[#This Row],[6M Return vs Nifty]]-AVERAGE(Table2[6M Return vs Nifty]))/_xlfn.STDEV.P(Table2[6M Return vs Nifty])</f>
        <v>-4.607530431271558E-2</v>
      </c>
      <c r="M500">
        <v>-1.6907353790666599</v>
      </c>
      <c r="N500">
        <f>(Table2[[#This Row],[1W Return vs Nifty]]-AVERAGE(Table2[1W Return vs Nifty]))/_xlfn.STDEV.P(Table2[1W Return vs Nifty])</f>
        <v>0.23941134804972275</v>
      </c>
      <c r="O500">
        <v>2100.8000000000002</v>
      </c>
      <c r="P500">
        <v>2126.9064539585502</v>
      </c>
      <c r="Q500">
        <v>1973.6931020405</v>
      </c>
      <c r="R500">
        <v>44.455601332554203</v>
      </c>
      <c r="S500" s="1">
        <f>(Table2[[#This Row],[Close Price]]-Table2[[#This Row],[20D EMA]])/Table2[[#This Row],[20D EMA]]</f>
        <v>-1.8540555978674919E-2</v>
      </c>
      <c r="T500" s="1">
        <f>(Table2[[#This Row],[Close Price]]-Table2[[#This Row],[50D EMA]])/Table2[[#This Row],[50D EMA]]</f>
        <v>-3.058736026564246E-2</v>
      </c>
      <c r="U500" s="1">
        <f>(Table2[[#This Row],[Close Price]]-Table2[[#This Row],[200D EMA]])/Table2[[#This Row],[200D EMA]]</f>
        <v>4.4665960411149556E-2</v>
      </c>
      <c r="V500">
        <v>1.3686684084852501</v>
      </c>
      <c r="W500">
        <v>2009.95</v>
      </c>
      <c r="X500">
        <v>2071.4</v>
      </c>
      <c r="Y500">
        <v>1988.15</v>
      </c>
      <c r="Z500">
        <v>2071.4</v>
      </c>
      <c r="AA500">
        <v>1988.15</v>
      </c>
      <c r="AB500">
        <v>2235.9499999999998</v>
      </c>
      <c r="AC500" s="1">
        <f>(Table2[[#This Row],[Close Price]]/Table2[[#This Row],[Day Low]])-1</f>
        <v>2.582153784920016E-2</v>
      </c>
      <c r="AD500" s="1">
        <f>(Table2[[#This Row],[Day High]]/Table2[[#This Row],[Close Price]])-1</f>
        <v>4.6317627373475556E-3</v>
      </c>
      <c r="AE500" s="1">
        <f>(Table2[[#This Row],[Close Price]]/Table2[[#This Row],[Current Week Low]])-1</f>
        <v>3.7069637602796579E-2</v>
      </c>
      <c r="AF500" s="1">
        <f>(Table2[[#This Row],[Current Week High]]/Table2[[#This Row],[Close Price]])-1</f>
        <v>4.6317627373475556E-3</v>
      </c>
      <c r="AG500" s="1">
        <f>(Table2[[#This Row],[Close Price]]/Table2[[#This Row],[Current Month Low]])-1</f>
        <v>3.7069637602796579E-2</v>
      </c>
      <c r="AH500" s="1">
        <f>(Table2[[#This Row],[Current Month High]]/Table2[[#This Row],[Close Price]])-1</f>
        <v>8.4438732206513434E-2</v>
      </c>
      <c r="AI500">
        <v>12.437859204112801</v>
      </c>
      <c r="AJ500">
        <v>42.196551724137898</v>
      </c>
      <c r="AK500" t="str">
        <f>IF(AND(Table2[[#This Row],[20D EMA]]&gt;Table2[[#This Row],[50D EMA]],Table2[[#This Row],[50D EMA]]&gt;Table2[[#This Row],[200D EMA]]),"Uptrend","Downtrend/NoTrend")</f>
        <v>Downtrend/NoTrend</v>
      </c>
      <c r="AL500">
        <v>0.02</v>
      </c>
      <c r="AM500" t="s">
        <v>3170</v>
      </c>
      <c r="AN500">
        <v>-2</v>
      </c>
      <c r="AO500" t="s">
        <v>3169</v>
      </c>
      <c r="AP500">
        <v>-7.2258210713756002E-2</v>
      </c>
      <c r="AQ500">
        <f>(Table2[[#This Row],[Sharpe Ratio]]-AVERAGE(Table2[Sharpe Ratio]))/_xlfn.STDEV.P(Table2[Sharpe Ratio])</f>
        <v>-1.521188368999034</v>
      </c>
      <c r="AR5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0">
        <f>_xlfn.RANK.AVG(Table2[[#This Row],[1Y Return vs Nifty Z-Score]],Table2[1Y Return vs Nifty Z-Score])</f>
        <v>367</v>
      </c>
      <c r="AT500">
        <f>_xlfn.RANK.AVG(Table2[[#This Row],[6M Return vs Nifty Z-Score]],Table2[6M Return vs Nifty Z-Score])</f>
        <v>319</v>
      </c>
      <c r="AU500">
        <f>_xlfn.RANK.AVG(Table2[[#This Row],[Sharpe Ratio Z-Score]],Table2[Sharpe Ratio Z-Score])</f>
        <v>692</v>
      </c>
      <c r="AV500">
        <f>(Table2[[#This Row],[Rank 1Y]]+Table2[[#This Row],[Rank 6M]]+Table2[[#This Row],[Rank Sharpe]])/3</f>
        <v>459.33333333333331</v>
      </c>
    </row>
    <row r="501" spans="1:48" hidden="1" x14ac:dyDescent="0.3">
      <c r="A501" t="s">
        <v>171</v>
      </c>
      <c r="B501" t="s">
        <v>172</v>
      </c>
      <c r="C501" t="s">
        <v>3123</v>
      </c>
      <c r="D501" t="s">
        <v>43</v>
      </c>
      <c r="E501">
        <v>148100.77502484</v>
      </c>
      <c r="F501">
        <v>674.4</v>
      </c>
      <c r="G501">
        <v>-19.7888938996904</v>
      </c>
      <c r="H501">
        <f>(Table2[[#This Row],[1Y Return vs Nifty]]-AVERAGE(Table2[1Y Return vs Nifty]))/_xlfn.STDEV.P(Table2[1Y Return vs Nifty])</f>
        <v>-0.65955063282803883</v>
      </c>
      <c r="I501">
        <v>-6.5875047078713997</v>
      </c>
      <c r="J501">
        <f>(Table2[[#This Row],[1M Return vs Nifty]]-AVERAGE(Table2[1M Return vs Nifty]))/_xlfn.STDEV.P(Table2[1M Return vs Nifty])</f>
        <v>-0.19914325062446936</v>
      </c>
      <c r="K501">
        <v>14.548021795834099</v>
      </c>
      <c r="L501">
        <f>(Table2[[#This Row],[6M Return vs Nifty]]-AVERAGE(Table2[6M Return vs Nifty]))/_xlfn.STDEV.P(Table2[6M Return vs Nifty])</f>
        <v>0.45259405892565019</v>
      </c>
      <c r="M501">
        <v>-3.7887001272646699</v>
      </c>
      <c r="N501">
        <f>(Table2[[#This Row],[1W Return vs Nifty]]-AVERAGE(Table2[1W Return vs Nifty]))/_xlfn.STDEV.P(Table2[1W Return vs Nifty])</f>
        <v>-0.26854728192749944</v>
      </c>
      <c r="O501">
        <v>701.9</v>
      </c>
      <c r="P501">
        <v>707.76221989184205</v>
      </c>
      <c r="Q501">
        <v>665.74667979967899</v>
      </c>
      <c r="R501">
        <v>41.924934743334703</v>
      </c>
      <c r="S501" s="1">
        <f>(Table2[[#This Row],[Close Price]]-Table2[[#This Row],[20D EMA]])/Table2[[#This Row],[20D EMA]]</f>
        <v>-3.9179370280666766E-2</v>
      </c>
      <c r="T501" s="1">
        <f>(Table2[[#This Row],[Close Price]]-Table2[[#This Row],[50D EMA]])/Table2[[#This Row],[50D EMA]]</f>
        <v>-4.7137610562118418E-2</v>
      </c>
      <c r="U501" s="1">
        <f>(Table2[[#This Row],[Close Price]]-Table2[[#This Row],[200D EMA]])/Table2[[#This Row],[200D EMA]]</f>
        <v>1.2997917170123547E-2</v>
      </c>
      <c r="V501">
        <v>0.77706616011784801</v>
      </c>
      <c r="W501">
        <v>674.15</v>
      </c>
      <c r="X501">
        <v>691.3</v>
      </c>
      <c r="Y501">
        <v>668.3</v>
      </c>
      <c r="Z501">
        <v>693.95</v>
      </c>
      <c r="AA501">
        <v>668.3</v>
      </c>
      <c r="AB501">
        <v>727.6</v>
      </c>
      <c r="AC501" s="1">
        <f>(Table2[[#This Row],[Close Price]]/Table2[[#This Row],[Day Low]])-1</f>
        <v>3.7083735073806245E-4</v>
      </c>
      <c r="AD501" s="1">
        <f>(Table2[[#This Row],[Day High]]/Table2[[#This Row],[Close Price]])-1</f>
        <v>2.5059311981020072E-2</v>
      </c>
      <c r="AE501" s="1">
        <f>(Table2[[#This Row],[Close Price]]/Table2[[#This Row],[Current Week Low]])-1</f>
        <v>9.1276372886428536E-3</v>
      </c>
      <c r="AF501" s="1">
        <f>(Table2[[#This Row],[Current Week High]]/Table2[[#This Row],[Close Price]])-1</f>
        <v>2.8988730723606304E-2</v>
      </c>
      <c r="AG501" s="1">
        <f>(Table2[[#This Row],[Close Price]]/Table2[[#This Row],[Current Month Low]])-1</f>
        <v>9.1276372886428536E-3</v>
      </c>
      <c r="AH501" s="1">
        <f>(Table2[[#This Row],[Current Month High]]/Table2[[#This Row],[Close Price]])-1</f>
        <v>7.8884934756821012E-2</v>
      </c>
      <c r="AI501">
        <v>12.870699881376</v>
      </c>
      <c r="AJ501">
        <v>31.873289010559201</v>
      </c>
      <c r="AK501" t="str">
        <f>IF(AND(Table2[[#This Row],[20D EMA]]&gt;Table2[[#This Row],[50D EMA]],Table2[[#This Row],[50D EMA]]&gt;Table2[[#This Row],[200D EMA]]),"Uptrend","Downtrend/NoTrend")</f>
        <v>Downtrend/NoTrend</v>
      </c>
      <c r="AL501">
        <v>-0.08</v>
      </c>
      <c r="AM501" t="s">
        <v>3169</v>
      </c>
      <c r="AN501">
        <v>-3.19</v>
      </c>
      <c r="AO501" t="s">
        <v>3169</v>
      </c>
      <c r="AP501">
        <v>-4.0354520734812001E-2</v>
      </c>
      <c r="AQ501">
        <f>(Table2[[#This Row],[Sharpe Ratio]]-AVERAGE(Table2[Sharpe Ratio]))/_xlfn.STDEV.P(Table2[Sharpe Ratio])</f>
        <v>-1.1486314813503253</v>
      </c>
      <c r="AR5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1">
        <f>_xlfn.RANK.AVG(Table2[[#This Row],[1Y Return vs Nifty Z-Score]],Table2[1Y Return vs Nifty Z-Score])</f>
        <v>549</v>
      </c>
      <c r="AT501">
        <f>_xlfn.RANK.AVG(Table2[[#This Row],[6M Return vs Nifty Z-Score]],Table2[6M Return vs Nifty Z-Score])</f>
        <v>185</v>
      </c>
      <c r="AU501">
        <f>_xlfn.RANK.AVG(Table2[[#This Row],[Sharpe Ratio Z-Score]],Table2[Sharpe Ratio Z-Score])</f>
        <v>645</v>
      </c>
      <c r="AV501">
        <f>(Table2[[#This Row],[Rank 1Y]]+Table2[[#This Row],[Rank 6M]]+Table2[[#This Row],[Rank Sharpe]])/3</f>
        <v>459.66666666666669</v>
      </c>
    </row>
    <row r="502" spans="1:48" hidden="1" x14ac:dyDescent="0.3">
      <c r="A502" t="s">
        <v>1765</v>
      </c>
      <c r="B502" t="s">
        <v>1766</v>
      </c>
      <c r="C502" t="s">
        <v>3132</v>
      </c>
      <c r="D502" t="s">
        <v>1767</v>
      </c>
      <c r="E502">
        <v>4423.7501822919903</v>
      </c>
      <c r="F502">
        <v>63.74</v>
      </c>
      <c r="G502">
        <v>-29.222399392297302</v>
      </c>
      <c r="H502">
        <f>(Table2[[#This Row],[1Y Return vs Nifty]]-AVERAGE(Table2[1Y Return vs Nifty]))/_xlfn.STDEV.P(Table2[1Y Return vs Nifty])</f>
        <v>-0.84823188326217946</v>
      </c>
      <c r="I502">
        <v>9.1110877175192702</v>
      </c>
      <c r="J502">
        <f>(Table2[[#This Row],[1M Return vs Nifty]]-AVERAGE(Table2[1M Return vs Nifty]))/_xlfn.STDEV.P(Table2[1M Return vs Nifty])</f>
        <v>1.3521939549379913</v>
      </c>
      <c r="K502">
        <v>-5.5744648377025197</v>
      </c>
      <c r="L502">
        <f>(Table2[[#This Row],[6M Return vs Nifty]]-AVERAGE(Table2[6M Return vs Nifty]))/_xlfn.STDEV.P(Table2[6M Return vs Nifty])</f>
        <v>-0.21933802533347158</v>
      </c>
      <c r="M502">
        <v>-3.3789802489894001</v>
      </c>
      <c r="N502">
        <f>(Table2[[#This Row],[1W Return vs Nifty]]-AVERAGE(Table2[1W Return vs Nifty]))/_xlfn.STDEV.P(Table2[1W Return vs Nifty])</f>
        <v>-0.16934602117137854</v>
      </c>
      <c r="O502">
        <v>64.56</v>
      </c>
      <c r="P502">
        <v>64.775843953681701</v>
      </c>
      <c r="Q502">
        <v>64.416126683443395</v>
      </c>
      <c r="R502">
        <v>53.503162318748103</v>
      </c>
      <c r="S502" s="1">
        <f>(Table2[[#This Row],[Close Price]]-Table2[[#This Row],[20D EMA]])/Table2[[#This Row],[20D EMA]]</f>
        <v>-1.2701363073110289E-2</v>
      </c>
      <c r="T502" s="1">
        <f>(Table2[[#This Row],[Close Price]]-Table2[[#This Row],[50D EMA]])/Table2[[#This Row],[50D EMA]]</f>
        <v>-1.5991207376971951E-2</v>
      </c>
      <c r="U502" s="1">
        <f>(Table2[[#This Row],[Close Price]]-Table2[[#This Row],[200D EMA]])/Table2[[#This Row],[200D EMA]]</f>
        <v>-1.0496233136867178E-2</v>
      </c>
      <c r="V502">
        <v>0.91655398372758201</v>
      </c>
      <c r="W502">
        <v>63.43</v>
      </c>
      <c r="X502">
        <v>66.400000000000006</v>
      </c>
      <c r="Y502">
        <v>62.65</v>
      </c>
      <c r="Z502">
        <v>67.739999999999995</v>
      </c>
      <c r="AA502">
        <v>62.65</v>
      </c>
      <c r="AB502">
        <v>71.7</v>
      </c>
      <c r="AC502" s="1">
        <f>(Table2[[#This Row],[Close Price]]/Table2[[#This Row],[Day Low]])-1</f>
        <v>4.8872773135739678E-3</v>
      </c>
      <c r="AD502" s="1">
        <f>(Table2[[#This Row],[Day High]]/Table2[[#This Row],[Close Price]])-1</f>
        <v>4.1732036397866379E-2</v>
      </c>
      <c r="AE502" s="1">
        <f>(Table2[[#This Row],[Close Price]]/Table2[[#This Row],[Current Week Low]])-1</f>
        <v>1.7398244213886693E-2</v>
      </c>
      <c r="AF502" s="1">
        <f>(Table2[[#This Row],[Current Week High]]/Table2[[#This Row],[Close Price]])-1</f>
        <v>6.2754941951678633E-2</v>
      </c>
      <c r="AG502" s="1">
        <f>(Table2[[#This Row],[Close Price]]/Table2[[#This Row],[Current Month Low]])-1</f>
        <v>1.7398244213886693E-2</v>
      </c>
      <c r="AH502" s="1">
        <f>(Table2[[#This Row],[Current Month High]]/Table2[[#This Row],[Close Price]])-1</f>
        <v>0.12488233448384056</v>
      </c>
      <c r="AI502">
        <v>32.083464072795699</v>
      </c>
      <c r="AJ502">
        <v>46.192660550458697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-0.01</v>
      </c>
      <c r="AM502" t="s">
        <v>3169</v>
      </c>
      <c r="AN502">
        <v>0.78</v>
      </c>
      <c r="AO502" t="s">
        <v>3170</v>
      </c>
      <c r="AP502">
        <v>5.0566725124247001E-2</v>
      </c>
      <c r="AQ502">
        <f>(Table2[[#This Row],[Sharpe Ratio]]-AVERAGE(Table2[Sharpe Ratio]))/_xlfn.STDEV.P(Table2[Sharpe Ratio])</f>
        <v>-8.6894221467534644E-2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620</v>
      </c>
      <c r="AT502">
        <f>_xlfn.RANK.AVG(Table2[[#This Row],[6M Return vs Nifty Z-Score]],Table2[6M Return vs Nifty Z-Score])</f>
        <v>384</v>
      </c>
      <c r="AU502">
        <f>_xlfn.RANK.AVG(Table2[[#This Row],[Sharpe Ratio Z-Score]],Table2[Sharpe Ratio Z-Score])</f>
        <v>375</v>
      </c>
      <c r="AV502">
        <f>(Table2[[#This Row],[Rank 1Y]]+Table2[[#This Row],[Rank 6M]]+Table2[[#This Row],[Rank Sharpe]])/3</f>
        <v>459.66666666666669</v>
      </c>
    </row>
    <row r="503" spans="1:48" hidden="1" x14ac:dyDescent="0.3">
      <c r="A503" t="s">
        <v>552</v>
      </c>
      <c r="B503" t="s">
        <v>553</v>
      </c>
      <c r="C503" t="s">
        <v>3123</v>
      </c>
      <c r="D503" t="s">
        <v>54</v>
      </c>
      <c r="E503">
        <v>34807.526713909901</v>
      </c>
      <c r="F503">
        <v>139.55000000000001</v>
      </c>
      <c r="G503">
        <v>-22.014697647760698</v>
      </c>
      <c r="H503">
        <f>(Table2[[#This Row],[1Y Return vs Nifty]]-AVERAGE(Table2[1Y Return vs Nifty]))/_xlfn.STDEV.P(Table2[1Y Return vs Nifty])</f>
        <v>-0.70406933637212776</v>
      </c>
      <c r="I503">
        <v>-10.059847092965899</v>
      </c>
      <c r="J503">
        <f>(Table2[[#This Row],[1M Return vs Nifty]]-AVERAGE(Table2[1M Return vs Nifty]))/_xlfn.STDEV.P(Table2[1M Return vs Nifty])</f>
        <v>-0.54228063431347462</v>
      </c>
      <c r="K503">
        <v>-16.539713745068401</v>
      </c>
      <c r="L503">
        <f>(Table2[[#This Row],[6M Return vs Nifty]]-AVERAGE(Table2[6M Return vs Nifty]))/_xlfn.STDEV.P(Table2[6M Return vs Nifty])</f>
        <v>-0.58549071247040274</v>
      </c>
      <c r="M503">
        <v>-0.742295991401272</v>
      </c>
      <c r="N503">
        <f>(Table2[[#This Row],[1W Return vs Nifty]]-AVERAGE(Table2[1W Return vs Nifty]))/_xlfn.STDEV.P(Table2[1W Return vs Nifty])</f>
        <v>0.46904722367096352</v>
      </c>
      <c r="O503">
        <v>144.12</v>
      </c>
      <c r="P503">
        <v>154.56777254732901</v>
      </c>
      <c r="Q503">
        <v>160.453277468126</v>
      </c>
      <c r="R503">
        <v>42.952648659533999</v>
      </c>
      <c r="S503" s="1">
        <f>(Table2[[#This Row],[Close Price]]-Table2[[#This Row],[20D EMA]])/Table2[[#This Row],[20D EMA]]</f>
        <v>-3.1709686372467343E-2</v>
      </c>
      <c r="T503" s="1">
        <f>(Table2[[#This Row],[Close Price]]-Table2[[#This Row],[50D EMA]])/Table2[[#This Row],[50D EMA]]</f>
        <v>-9.7159791461253836E-2</v>
      </c>
      <c r="U503" s="1">
        <f>(Table2[[#This Row],[Close Price]]-Table2[[#This Row],[200D EMA]])/Table2[[#This Row],[200D EMA]]</f>
        <v>-0.13027641315883012</v>
      </c>
      <c r="V503">
        <v>0.72552821786701704</v>
      </c>
      <c r="W503">
        <v>137.1</v>
      </c>
      <c r="X503">
        <v>140.44</v>
      </c>
      <c r="Y503">
        <v>135.38999999999999</v>
      </c>
      <c r="Z503">
        <v>142.49</v>
      </c>
      <c r="AA503">
        <v>134.1</v>
      </c>
      <c r="AB503">
        <v>149.5</v>
      </c>
      <c r="AC503" s="1">
        <f>(Table2[[#This Row],[Close Price]]/Table2[[#This Row],[Day Low]])-1</f>
        <v>1.7870167760758671E-2</v>
      </c>
      <c r="AD503" s="1">
        <f>(Table2[[#This Row],[Day High]]/Table2[[#This Row],[Close Price]])-1</f>
        <v>6.3776424220709504E-3</v>
      </c>
      <c r="AE503" s="1">
        <f>(Table2[[#This Row],[Close Price]]/Table2[[#This Row],[Current Week Low]])-1</f>
        <v>3.0726050668439475E-2</v>
      </c>
      <c r="AF503" s="1">
        <f>(Table2[[#This Row],[Current Week High]]/Table2[[#This Row],[Close Price]])-1</f>
        <v>2.1067717663919794E-2</v>
      </c>
      <c r="AG503" s="1">
        <f>(Table2[[#This Row],[Close Price]]/Table2[[#This Row],[Current Month Low]])-1</f>
        <v>4.0641312453393086E-2</v>
      </c>
      <c r="AH503" s="1">
        <f>(Table2[[#This Row],[Current Month High]]/Table2[[#This Row],[Close Price]])-1</f>
        <v>7.1300609100680701E-2</v>
      </c>
      <c r="AI503">
        <v>39.197420279469704</v>
      </c>
      <c r="AJ503">
        <v>4.0641312453392997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-0.18</v>
      </c>
      <c r="AM503" t="s">
        <v>3169</v>
      </c>
      <c r="AN503">
        <v>-2.25</v>
      </c>
      <c r="AO503" t="s">
        <v>3169</v>
      </c>
      <c r="AP503">
        <v>7.5053090716549004E-2</v>
      </c>
      <c r="AQ503">
        <f>(Table2[[#This Row],[Sharpe Ratio]]-AVERAGE(Table2[Sharpe Ratio]))/_xlfn.STDEV.P(Table2[Sharpe Ratio])</f>
        <v>0.19904650077861391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567</v>
      </c>
      <c r="AT503">
        <f>_xlfn.RANK.AVG(Table2[[#This Row],[6M Return vs Nifty Z-Score]],Table2[6M Return vs Nifty Z-Score])</f>
        <v>521</v>
      </c>
      <c r="AU503">
        <f>_xlfn.RANK.AVG(Table2[[#This Row],[Sharpe Ratio Z-Score]],Table2[Sharpe Ratio Z-Score])</f>
        <v>294</v>
      </c>
      <c r="AV503">
        <f>(Table2[[#This Row],[Rank 1Y]]+Table2[[#This Row],[Rank 6M]]+Table2[[#This Row],[Rank Sharpe]])/3</f>
        <v>460.66666666666669</v>
      </c>
    </row>
    <row r="504" spans="1:48" hidden="1" x14ac:dyDescent="0.3">
      <c r="A504" t="s">
        <v>1279</v>
      </c>
      <c r="B504" t="s">
        <v>1280</v>
      </c>
      <c r="C504" t="s">
        <v>3121</v>
      </c>
      <c r="D504" t="s">
        <v>18</v>
      </c>
      <c r="E504">
        <v>8685.2574050000003</v>
      </c>
      <c r="F504">
        <v>583.25</v>
      </c>
      <c r="G504">
        <v>-22.572063914384401</v>
      </c>
      <c r="H504">
        <f>(Table2[[#This Row],[1Y Return vs Nifty]]-AVERAGE(Table2[1Y Return vs Nifty]))/_xlfn.STDEV.P(Table2[1Y Return vs Nifty])</f>
        <v>-0.71521731993123916</v>
      </c>
      <c r="I504">
        <v>-34.866254280125197</v>
      </c>
      <c r="J504">
        <f>(Table2[[#This Row],[1M Return vs Nifty]]-AVERAGE(Table2[1M Return vs Nifty]))/_xlfn.STDEV.P(Table2[1M Return vs Nifty])</f>
        <v>-2.9936534302292568</v>
      </c>
      <c r="K504">
        <v>-40.440789290458</v>
      </c>
      <c r="L504">
        <f>(Table2[[#This Row],[6M Return vs Nifty]]-AVERAGE(Table2[6M Return vs Nifty]))/_xlfn.STDEV.P(Table2[6M Return vs Nifty])</f>
        <v>-1.3835978152219357</v>
      </c>
      <c r="M504">
        <v>-3.7488991285191</v>
      </c>
      <c r="N504">
        <f>(Table2[[#This Row],[1W Return vs Nifty]]-AVERAGE(Table2[1W Return vs Nifty]))/_xlfn.STDEV.P(Table2[1W Return vs Nifty])</f>
        <v>-0.25891067539638879</v>
      </c>
      <c r="O504">
        <v>650.29999999999995</v>
      </c>
      <c r="P504">
        <v>758.84454475900498</v>
      </c>
      <c r="Q504">
        <v>832.36860676059803</v>
      </c>
      <c r="R504">
        <v>32.731387114198903</v>
      </c>
      <c r="S504" s="1">
        <f>(Table2[[#This Row],[Close Price]]-Table2[[#This Row],[20D EMA]])/Table2[[#This Row],[20D EMA]]</f>
        <v>-0.10310625864985386</v>
      </c>
      <c r="T504" s="1">
        <f>(Table2[[#This Row],[Close Price]]-Table2[[#This Row],[50D EMA]])/Table2[[#This Row],[50D EMA]]</f>
        <v>-0.23139725517137447</v>
      </c>
      <c r="U504" s="1">
        <f>(Table2[[#This Row],[Close Price]]-Table2[[#This Row],[200D EMA]])/Table2[[#This Row],[200D EMA]]</f>
        <v>-0.29928880635000732</v>
      </c>
      <c r="V504">
        <v>1.59001157219736</v>
      </c>
      <c r="W504">
        <v>570</v>
      </c>
      <c r="X504">
        <v>592.29999999999995</v>
      </c>
      <c r="Y504">
        <v>565.20000000000005</v>
      </c>
      <c r="Z504">
        <v>607.70000000000005</v>
      </c>
      <c r="AA504">
        <v>565.20000000000005</v>
      </c>
      <c r="AB504">
        <v>676.9</v>
      </c>
      <c r="AC504" s="1">
        <f>(Table2[[#This Row],[Close Price]]/Table2[[#This Row],[Day Low]])-1</f>
        <v>2.3245614035087625E-2</v>
      </c>
      <c r="AD504" s="1">
        <f>(Table2[[#This Row],[Day High]]/Table2[[#This Row],[Close Price]])-1</f>
        <v>1.5516502357479478E-2</v>
      </c>
      <c r="AE504" s="1">
        <f>(Table2[[#This Row],[Close Price]]/Table2[[#This Row],[Current Week Low]])-1</f>
        <v>3.1935598018400402E-2</v>
      </c>
      <c r="AF504" s="1">
        <f>(Table2[[#This Row],[Current Week High]]/Table2[[#This Row],[Close Price]])-1</f>
        <v>4.1920274324903639E-2</v>
      </c>
      <c r="AG504" s="1">
        <f>(Table2[[#This Row],[Close Price]]/Table2[[#This Row],[Current Month Low]])-1</f>
        <v>3.1935598018400402E-2</v>
      </c>
      <c r="AH504" s="1">
        <f>(Table2[[#This Row],[Current Month High]]/Table2[[#This Row],[Close Price]])-1</f>
        <v>0.16056579511358771</v>
      </c>
      <c r="AI504">
        <v>118.60265752250299</v>
      </c>
      <c r="AJ504">
        <v>3.1935598018400402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-0.28999999999999998</v>
      </c>
      <c r="AM504" t="s">
        <v>3169</v>
      </c>
      <c r="AN504">
        <v>-5.12</v>
      </c>
      <c r="AO504" t="s">
        <v>3169</v>
      </c>
      <c r="AP504">
        <v>0.152509472166836</v>
      </c>
      <c r="AQ504">
        <f>(Table2[[#This Row],[Sharpe Ratio]]-AVERAGE(Table2[Sharpe Ratio]))/_xlfn.STDEV.P(Table2[Sharpe Ratio])</f>
        <v>1.1035471532327736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4">
        <f>_xlfn.RANK.AVG(Table2[[#This Row],[1Y Return vs Nifty Z-Score]],Table2[1Y Return vs Nifty Z-Score])</f>
        <v>573</v>
      </c>
      <c r="AT504">
        <f>_xlfn.RANK.AVG(Table2[[#This Row],[6M Return vs Nifty Z-Score]],Table2[6M Return vs Nifty Z-Score])</f>
        <v>717</v>
      </c>
      <c r="AU504">
        <f>_xlfn.RANK.AVG(Table2[[#This Row],[Sharpe Ratio Z-Score]],Table2[Sharpe Ratio Z-Score])</f>
        <v>99</v>
      </c>
      <c r="AV504">
        <f>(Table2[[#This Row],[Rank 1Y]]+Table2[[#This Row],[Rank 6M]]+Table2[[#This Row],[Rank Sharpe]])/3</f>
        <v>463</v>
      </c>
    </row>
    <row r="505" spans="1:48" hidden="1" x14ac:dyDescent="0.3">
      <c r="A505" t="s">
        <v>1096</v>
      </c>
      <c r="B505" t="s">
        <v>1097</v>
      </c>
      <c r="C505" t="s">
        <v>3126</v>
      </c>
      <c r="D505" t="s">
        <v>287</v>
      </c>
      <c r="E505">
        <v>11206.223731419999</v>
      </c>
      <c r="F505">
        <v>479.95</v>
      </c>
      <c r="G505">
        <v>31.790413734936902</v>
      </c>
      <c r="H505">
        <f>(Table2[[#This Row],[1Y Return vs Nifty]]-AVERAGE(Table2[1Y Return vs Nifty]))/_xlfn.STDEV.P(Table2[1Y Return vs Nifty])</f>
        <v>0.3720964329054538</v>
      </c>
      <c r="I505">
        <v>-20.787704584283901</v>
      </c>
      <c r="J505">
        <f>(Table2[[#This Row],[1M Return vs Nifty]]-AVERAGE(Table2[1M Return vs Nifty]))/_xlfn.STDEV.P(Table2[1M Return vs Nifty])</f>
        <v>-1.6024090847684471</v>
      </c>
      <c r="K505">
        <v>-44.759428164401399</v>
      </c>
      <c r="L505">
        <f>(Table2[[#This Row],[6M Return vs Nifty]]-AVERAGE(Table2[6M Return vs Nifty]))/_xlfn.STDEV.P(Table2[6M Return vs Nifty])</f>
        <v>-1.5278062360090066</v>
      </c>
      <c r="M505">
        <v>-6.8441403243189596</v>
      </c>
      <c r="N505">
        <f>(Table2[[#This Row],[1W Return vs Nifty]]-AVERAGE(Table2[1W Return vs Nifty]))/_xlfn.STDEV.P(Table2[1W Return vs Nifty])</f>
        <v>-1.0083295960994183</v>
      </c>
      <c r="O505">
        <v>530.70000000000005</v>
      </c>
      <c r="P505">
        <v>579.01166787970499</v>
      </c>
      <c r="Q505">
        <v>595.34033525376901</v>
      </c>
      <c r="R505">
        <v>28.336412984800699</v>
      </c>
      <c r="S505" s="1">
        <f>(Table2[[#This Row],[Close Price]]-Table2[[#This Row],[20D EMA]])/Table2[[#This Row],[20D EMA]]</f>
        <v>-9.562841530054654E-2</v>
      </c>
      <c r="T505" s="1">
        <f>(Table2[[#This Row],[Close Price]]-Table2[[#This Row],[50D EMA]])/Table2[[#This Row],[50D EMA]]</f>
        <v>-0.17108751580509768</v>
      </c>
      <c r="U505" s="1">
        <f>(Table2[[#This Row],[Close Price]]-Table2[[#This Row],[200D EMA]])/Table2[[#This Row],[200D EMA]]</f>
        <v>-0.19382247165326516</v>
      </c>
      <c r="V505">
        <v>0.708250189127556</v>
      </c>
      <c r="W505">
        <v>459.05</v>
      </c>
      <c r="X505">
        <v>486.9</v>
      </c>
      <c r="Y505">
        <v>459.05</v>
      </c>
      <c r="Z505">
        <v>500.9</v>
      </c>
      <c r="AA505">
        <v>459.05</v>
      </c>
      <c r="AB505">
        <v>603.35</v>
      </c>
      <c r="AC505" s="1">
        <f>(Table2[[#This Row],[Close Price]]/Table2[[#This Row],[Day Low]])-1</f>
        <v>4.5528809497876077E-2</v>
      </c>
      <c r="AD505" s="1">
        <f>(Table2[[#This Row],[Day High]]/Table2[[#This Row],[Close Price]])-1</f>
        <v>1.4480675070319693E-2</v>
      </c>
      <c r="AE505" s="1">
        <f>(Table2[[#This Row],[Close Price]]/Table2[[#This Row],[Current Week Low]])-1</f>
        <v>4.5528809497876077E-2</v>
      </c>
      <c r="AF505" s="1">
        <f>(Table2[[#This Row],[Current Week High]]/Table2[[#This Row],[Close Price]])-1</f>
        <v>4.3650380247942433E-2</v>
      </c>
      <c r="AG505" s="1">
        <f>(Table2[[#This Row],[Close Price]]/Table2[[#This Row],[Current Month Low]])-1</f>
        <v>4.5528809497876077E-2</v>
      </c>
      <c r="AH505" s="1">
        <f>(Table2[[#This Row],[Current Month High]]/Table2[[#This Row],[Close Price]])-1</f>
        <v>0.25711011563704567</v>
      </c>
      <c r="AI505">
        <v>72.517970621939696</v>
      </c>
      <c r="AJ505">
        <v>59.983333333333299</v>
      </c>
      <c r="AK505" t="str">
        <f>IF(AND(Table2[[#This Row],[20D EMA]]&gt;Table2[[#This Row],[50D EMA]],Table2[[#This Row],[50D EMA]]&gt;Table2[[#This Row],[200D EMA]]),"Uptrend","Downtrend/NoTrend")</f>
        <v>Downtrend/NoTrend</v>
      </c>
      <c r="AL505">
        <v>-0.23</v>
      </c>
      <c r="AM505" t="s">
        <v>3169</v>
      </c>
      <c r="AN505">
        <v>-17.84</v>
      </c>
      <c r="AO505" t="s">
        <v>3169</v>
      </c>
      <c r="AP505">
        <v>1.6405940778445999E-2</v>
      </c>
      <c r="AQ505">
        <f>(Table2[[#This Row],[Sharpe Ratio]]-AVERAGE(Table2[Sharpe Ratio]))/_xlfn.STDEV.P(Table2[Sharpe Ratio])</f>
        <v>-0.48580843809607771</v>
      </c>
      <c r="AR5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5">
        <f>_xlfn.RANK.AVG(Table2[[#This Row],[1Y Return vs Nifty Z-Score]],Table2[1Y Return vs Nifty Z-Score])</f>
        <v>197</v>
      </c>
      <c r="AT505">
        <f>_xlfn.RANK.AVG(Table2[[#This Row],[6M Return vs Nifty Z-Score]],Table2[6M Return vs Nifty Z-Score])</f>
        <v>727</v>
      </c>
      <c r="AU505">
        <f>_xlfn.RANK.AVG(Table2[[#This Row],[Sharpe Ratio Z-Score]],Table2[Sharpe Ratio Z-Score])</f>
        <v>467</v>
      </c>
      <c r="AV505">
        <f>(Table2[[#This Row],[Rank 1Y]]+Table2[[#This Row],[Rank 6M]]+Table2[[#This Row],[Rank Sharpe]])/3</f>
        <v>463.66666666666669</v>
      </c>
    </row>
    <row r="506" spans="1:48" hidden="1" x14ac:dyDescent="0.3">
      <c r="A506" t="s">
        <v>401</v>
      </c>
      <c r="B506" t="s">
        <v>402</v>
      </c>
      <c r="C506" t="s">
        <v>3137</v>
      </c>
      <c r="D506" t="s">
        <v>280</v>
      </c>
      <c r="E506">
        <v>55476.960640384998</v>
      </c>
      <c r="F506">
        <v>6504.95</v>
      </c>
      <c r="G506">
        <v>-11.3629472476064</v>
      </c>
      <c r="H506">
        <f>(Table2[[#This Row],[1Y Return vs Nifty]]-AVERAGE(Table2[1Y Return vs Nifty]))/_xlfn.STDEV.P(Table2[1Y Return vs Nifty])</f>
        <v>-0.4910217490899077</v>
      </c>
      <c r="I506">
        <v>-19.845980141502899</v>
      </c>
      <c r="J506">
        <f>(Table2[[#This Row],[1M Return vs Nifty]]-AVERAGE(Table2[1M Return vs Nifty]))/_xlfn.STDEV.P(Table2[1M Return vs Nifty])</f>
        <v>-1.5093477372357309</v>
      </c>
      <c r="K506">
        <v>-35.724951315627202</v>
      </c>
      <c r="L506">
        <f>(Table2[[#This Row],[6M Return vs Nifty]]-AVERAGE(Table2[6M Return vs Nifty]))/_xlfn.STDEV.P(Table2[6M Return vs Nifty])</f>
        <v>-1.2261260823708227</v>
      </c>
      <c r="M506">
        <v>-9.4984136027789194</v>
      </c>
      <c r="N506">
        <f>(Table2[[#This Row],[1W Return vs Nifty]]-AVERAGE(Table2[1W Return vs Nifty]))/_xlfn.STDEV.P(Table2[1W Return vs Nifty])</f>
        <v>-1.650981489688061</v>
      </c>
      <c r="O506">
        <v>7208.4</v>
      </c>
      <c r="P506">
        <v>7603.7925473381702</v>
      </c>
      <c r="Q506">
        <v>7424.0201313142097</v>
      </c>
      <c r="R506">
        <v>28.5903762186338</v>
      </c>
      <c r="S506" s="1">
        <f>(Table2[[#This Row],[Close Price]]-Table2[[#This Row],[20D EMA]])/Table2[[#This Row],[20D EMA]]</f>
        <v>-9.7587536762665752E-2</v>
      </c>
      <c r="T506" s="1">
        <f>(Table2[[#This Row],[Close Price]]-Table2[[#This Row],[50D EMA]])/Table2[[#This Row],[50D EMA]]</f>
        <v>-0.14451243119761834</v>
      </c>
      <c r="U506" s="1">
        <f>(Table2[[#This Row],[Close Price]]-Table2[[#This Row],[200D EMA]])/Table2[[#This Row],[200D EMA]]</f>
        <v>-0.12379682639027474</v>
      </c>
      <c r="V506">
        <v>0.83082204046222996</v>
      </c>
      <c r="W506">
        <v>6400.05</v>
      </c>
      <c r="X506">
        <v>6536.35</v>
      </c>
      <c r="Y506">
        <v>6351</v>
      </c>
      <c r="Z506">
        <v>6934</v>
      </c>
      <c r="AA506">
        <v>6351</v>
      </c>
      <c r="AB506">
        <v>8040</v>
      </c>
      <c r="AC506" s="1">
        <f>(Table2[[#This Row],[Close Price]]/Table2[[#This Row],[Day Low]])-1</f>
        <v>1.639049694924255E-2</v>
      </c>
      <c r="AD506" s="1">
        <f>(Table2[[#This Row],[Day High]]/Table2[[#This Row],[Close Price]])-1</f>
        <v>4.8270932136296185E-3</v>
      </c>
      <c r="AE506" s="1">
        <f>(Table2[[#This Row],[Close Price]]/Table2[[#This Row],[Current Week Low]])-1</f>
        <v>2.4240277121713172E-2</v>
      </c>
      <c r="AF506" s="1">
        <f>(Table2[[#This Row],[Current Week High]]/Table2[[#This Row],[Close Price]])-1</f>
        <v>6.5957463162668484E-2</v>
      </c>
      <c r="AG506" s="1">
        <f>(Table2[[#This Row],[Close Price]]/Table2[[#This Row],[Current Month Low]])-1</f>
        <v>2.4240277121713172E-2</v>
      </c>
      <c r="AH506" s="1">
        <f>(Table2[[#This Row],[Current Month High]]/Table2[[#This Row],[Close Price]])-1</f>
        <v>0.23598182922236144</v>
      </c>
      <c r="AI506">
        <v>52.730612840990297</v>
      </c>
      <c r="AJ506">
        <v>22.158685446009301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7.0000000000000007E-2</v>
      </c>
      <c r="AM506" t="s">
        <v>3170</v>
      </c>
      <c r="AN506">
        <v>-15.67</v>
      </c>
      <c r="AO506" t="s">
        <v>3169</v>
      </c>
      <c r="AP506">
        <v>0.10853991699217699</v>
      </c>
      <c r="AQ506">
        <f>(Table2[[#This Row],[Sharpe Ratio]]-AVERAGE(Table2[Sharpe Ratio]))/_xlfn.STDEV.P(Table2[Sharpe Ratio])</f>
        <v>0.59009053934326838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486</v>
      </c>
      <c r="AT506">
        <f>_xlfn.RANK.AVG(Table2[[#This Row],[6M Return vs Nifty Z-Score]],Table2[6M Return vs Nifty Z-Score])</f>
        <v>704</v>
      </c>
      <c r="AU506">
        <f>_xlfn.RANK.AVG(Table2[[#This Row],[Sharpe Ratio Z-Score]],Table2[Sharpe Ratio Z-Score])</f>
        <v>204</v>
      </c>
      <c r="AV506">
        <f>(Table2[[#This Row],[Rank 1Y]]+Table2[[#This Row],[Rank 6M]]+Table2[[#This Row],[Rank Sharpe]])/3</f>
        <v>464.66666666666669</v>
      </c>
    </row>
    <row r="507" spans="1:48" hidden="1" x14ac:dyDescent="0.3">
      <c r="A507" t="s">
        <v>840</v>
      </c>
      <c r="B507" t="s">
        <v>841</v>
      </c>
      <c r="C507" t="s">
        <v>3134</v>
      </c>
      <c r="D507" t="s">
        <v>457</v>
      </c>
      <c r="E507">
        <v>17797.136896700002</v>
      </c>
      <c r="F507">
        <v>7500.5</v>
      </c>
      <c r="G507">
        <v>-8.4330584083251097</v>
      </c>
      <c r="H507">
        <f>(Table2[[#This Row],[1Y Return vs Nifty]]-AVERAGE(Table2[1Y Return vs Nifty]))/_xlfn.STDEV.P(Table2[1Y Return vs Nifty])</f>
        <v>-0.43242051222606409</v>
      </c>
      <c r="I507">
        <v>-9.3034186361864393</v>
      </c>
      <c r="J507">
        <f>(Table2[[#This Row],[1M Return vs Nifty]]-AVERAGE(Table2[1M Return vs Nifty]))/_xlfn.STDEV.P(Table2[1M Return vs Nifty])</f>
        <v>-0.46753026328975089</v>
      </c>
      <c r="K507">
        <v>-1.72649300062294</v>
      </c>
      <c r="L507">
        <f>(Table2[[#This Row],[6M Return vs Nifty]]-AVERAGE(Table2[6M Return vs Nifty]))/_xlfn.STDEV.P(Table2[6M Return vs Nifty])</f>
        <v>-9.0846165269313217E-2</v>
      </c>
      <c r="M507">
        <v>-5.9598060822966801</v>
      </c>
      <c r="N507">
        <f>(Table2[[#This Row],[1W Return vs Nifty]]-AVERAGE(Table2[1W Return vs Nifty]))/_xlfn.STDEV.P(Table2[1W Return vs Nifty])</f>
        <v>-0.79421484016492749</v>
      </c>
      <c r="O507">
        <v>7743.59</v>
      </c>
      <c r="P507">
        <v>7955.2252863600597</v>
      </c>
      <c r="Q507">
        <v>7625.9576253270698</v>
      </c>
      <c r="R507">
        <v>41.038404583682699</v>
      </c>
      <c r="S507" s="1">
        <f>(Table2[[#This Row],[Close Price]]-Table2[[#This Row],[20D EMA]])/Table2[[#This Row],[20D EMA]]</f>
        <v>-3.1392416179059086E-2</v>
      </c>
      <c r="T507" s="1">
        <f>(Table2[[#This Row],[Close Price]]-Table2[[#This Row],[50D EMA]])/Table2[[#This Row],[50D EMA]]</f>
        <v>-5.7160579366586466E-2</v>
      </c>
      <c r="U507" s="1">
        <f>(Table2[[#This Row],[Close Price]]-Table2[[#This Row],[200D EMA]])/Table2[[#This Row],[200D EMA]]</f>
        <v>-1.645139292544771E-2</v>
      </c>
      <c r="V507">
        <v>0.27666641150915999</v>
      </c>
      <c r="W507">
        <v>7222.55</v>
      </c>
      <c r="X507">
        <v>7509.8</v>
      </c>
      <c r="Y507">
        <v>7110</v>
      </c>
      <c r="Z507">
        <v>7695</v>
      </c>
      <c r="AA507">
        <v>7110</v>
      </c>
      <c r="AB507">
        <v>8304</v>
      </c>
      <c r="AC507" s="1">
        <f>(Table2[[#This Row],[Close Price]]/Table2[[#This Row],[Day Low]])-1</f>
        <v>3.8483638050273106E-2</v>
      </c>
      <c r="AD507" s="1">
        <f>(Table2[[#This Row],[Day High]]/Table2[[#This Row],[Close Price]])-1</f>
        <v>1.2399173388442097E-3</v>
      </c>
      <c r="AE507" s="1">
        <f>(Table2[[#This Row],[Close Price]]/Table2[[#This Row],[Current Week Low]])-1</f>
        <v>5.4922644163150514E-2</v>
      </c>
      <c r="AF507" s="1">
        <f>(Table2[[#This Row],[Current Week High]]/Table2[[#This Row],[Close Price]])-1</f>
        <v>2.5931604559696009E-2</v>
      </c>
      <c r="AG507" s="1">
        <f>(Table2[[#This Row],[Close Price]]/Table2[[#This Row],[Current Month Low]])-1</f>
        <v>5.4922644163150514E-2</v>
      </c>
      <c r="AH507" s="1">
        <f>(Table2[[#This Row],[Current Month High]]/Table2[[#This Row],[Close Price]])-1</f>
        <v>0.10712619158722747</v>
      </c>
      <c r="AI507">
        <v>26.507566162255799</v>
      </c>
      <c r="AJ507">
        <v>36.705792293952499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-0.01</v>
      </c>
      <c r="AM507" t="s">
        <v>3169</v>
      </c>
      <c r="AN507">
        <v>-6.06</v>
      </c>
      <c r="AO507" t="s">
        <v>3169</v>
      </c>
      <c r="AP507">
        <v>-2.0157336087342999E-2</v>
      </c>
      <c r="AQ507">
        <f>(Table2[[#This Row],[Sharpe Ratio]]-AVERAGE(Table2[Sharpe Ratio]))/_xlfn.STDEV.P(Table2[Sharpe Ratio])</f>
        <v>-0.91277787769214458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459</v>
      </c>
      <c r="AT507">
        <f>_xlfn.RANK.AVG(Table2[[#This Row],[6M Return vs Nifty Z-Score]],Table2[6M Return vs Nifty Z-Score])</f>
        <v>329</v>
      </c>
      <c r="AU507">
        <f>_xlfn.RANK.AVG(Table2[[#This Row],[Sharpe Ratio Z-Score]],Table2[Sharpe Ratio Z-Score])</f>
        <v>609</v>
      </c>
      <c r="AV507">
        <f>(Table2[[#This Row],[Rank 1Y]]+Table2[[#This Row],[Rank 6M]]+Table2[[#This Row],[Rank Sharpe]])/3</f>
        <v>465.66666666666669</v>
      </c>
    </row>
    <row r="508" spans="1:48" hidden="1" x14ac:dyDescent="0.3">
      <c r="A508" t="s">
        <v>1379</v>
      </c>
      <c r="B508" t="s">
        <v>1380</v>
      </c>
      <c r="C508" t="s">
        <v>3137</v>
      </c>
      <c r="D508" t="s">
        <v>414</v>
      </c>
      <c r="E508">
        <v>7699.3828346600003</v>
      </c>
      <c r="F508">
        <v>193.22</v>
      </c>
      <c r="G508">
        <v>-13.624375411405699</v>
      </c>
      <c r="H508">
        <f>(Table2[[#This Row],[1Y Return vs Nifty]]-AVERAGE(Table2[1Y Return vs Nifty]))/_xlfn.STDEV.P(Table2[1Y Return vs Nifty])</f>
        <v>-0.53625298301954638</v>
      </c>
      <c r="I508">
        <v>-7.02995658223817</v>
      </c>
      <c r="J508">
        <f>(Table2[[#This Row],[1M Return vs Nifty]]-AVERAGE(Table2[1M Return vs Nifty]))/_xlfn.STDEV.P(Table2[1M Return vs Nifty])</f>
        <v>-0.24286640973176982</v>
      </c>
      <c r="K508">
        <v>-18.5817718470662</v>
      </c>
      <c r="L508">
        <f>(Table2[[#This Row],[6M Return vs Nifty]]-AVERAGE(Table2[6M Return vs Nifty]))/_xlfn.STDEV.P(Table2[6M Return vs Nifty])</f>
        <v>-0.65367932065000967</v>
      </c>
      <c r="M508">
        <v>-4.4042745919570701</v>
      </c>
      <c r="N508">
        <f>(Table2[[#This Row],[1W Return vs Nifty]]-AVERAGE(Table2[1W Return vs Nifty]))/_xlfn.STDEV.P(Table2[1W Return vs Nifty])</f>
        <v>-0.41758999677897013</v>
      </c>
      <c r="O508">
        <v>200.19</v>
      </c>
      <c r="P508">
        <v>209.05023405585001</v>
      </c>
      <c r="Q508">
        <v>218.87493075282001</v>
      </c>
      <c r="R508">
        <v>40.427133843541597</v>
      </c>
      <c r="S508" s="1">
        <f>(Table2[[#This Row],[Close Price]]-Table2[[#This Row],[20D EMA]])/Table2[[#This Row],[20D EMA]]</f>
        <v>-3.4816923922273833E-2</v>
      </c>
      <c r="T508" s="1">
        <f>(Table2[[#This Row],[Close Price]]-Table2[[#This Row],[50D EMA]])/Table2[[#This Row],[50D EMA]]</f>
        <v>-7.5724545955881573E-2</v>
      </c>
      <c r="U508" s="1">
        <f>(Table2[[#This Row],[Close Price]]-Table2[[#This Row],[200D EMA]])/Table2[[#This Row],[200D EMA]]</f>
        <v>-0.1172127418365361</v>
      </c>
      <c r="V508">
        <v>0.91954192593083195</v>
      </c>
      <c r="W508">
        <v>189.44</v>
      </c>
      <c r="X508">
        <v>194</v>
      </c>
      <c r="Y508">
        <v>189.1</v>
      </c>
      <c r="Z508">
        <v>196.13</v>
      </c>
      <c r="AA508">
        <v>189.1</v>
      </c>
      <c r="AB508">
        <v>215.28</v>
      </c>
      <c r="AC508" s="1">
        <f>(Table2[[#This Row],[Close Price]]/Table2[[#This Row],[Day Low]])-1</f>
        <v>1.9953547297297369E-2</v>
      </c>
      <c r="AD508" s="1">
        <f>(Table2[[#This Row],[Day High]]/Table2[[#This Row],[Close Price]])-1</f>
        <v>4.0368491874547274E-3</v>
      </c>
      <c r="AE508" s="1">
        <f>(Table2[[#This Row],[Close Price]]/Table2[[#This Row],[Current Week Low]])-1</f>
        <v>2.1787414066631428E-2</v>
      </c>
      <c r="AF508" s="1">
        <f>(Table2[[#This Row],[Current Week High]]/Table2[[#This Row],[Close Price]])-1</f>
        <v>1.5060552737811816E-2</v>
      </c>
      <c r="AG508" s="1">
        <f>(Table2[[#This Row],[Close Price]]/Table2[[#This Row],[Current Month Low]])-1</f>
        <v>2.1787414066631428E-2</v>
      </c>
      <c r="AH508" s="1">
        <f>(Table2[[#This Row],[Current Month High]]/Table2[[#This Row],[Close Price]])-1</f>
        <v>0.11417037573750122</v>
      </c>
      <c r="AI508">
        <v>66.778801366318106</v>
      </c>
      <c r="AJ508">
        <v>7.8236607142857197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-0.08</v>
      </c>
      <c r="AM508" t="s">
        <v>3169</v>
      </c>
      <c r="AN508">
        <v>-4.18</v>
      </c>
      <c r="AO508" t="s">
        <v>3169</v>
      </c>
      <c r="AP508">
        <v>5.8137484691713003E-2</v>
      </c>
      <c r="AQ508">
        <f>(Table2[[#This Row],[Sharpe Ratio]]-AVERAGE(Table2[Sharpe Ratio]))/_xlfn.STDEV.P(Table2[Sharpe Ratio])</f>
        <v>1.5136907035444146E-3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501</v>
      </c>
      <c r="AT508">
        <f>_xlfn.RANK.AVG(Table2[[#This Row],[6M Return vs Nifty Z-Score]],Table2[6M Return vs Nifty Z-Score])</f>
        <v>544</v>
      </c>
      <c r="AU508">
        <f>_xlfn.RANK.AVG(Table2[[#This Row],[Sharpe Ratio Z-Score]],Table2[Sharpe Ratio Z-Score])</f>
        <v>353</v>
      </c>
      <c r="AV508">
        <f>(Table2[[#This Row],[Rank 1Y]]+Table2[[#This Row],[Rank 6M]]+Table2[[#This Row],[Rank Sharpe]])/3</f>
        <v>466</v>
      </c>
    </row>
    <row r="509" spans="1:48" hidden="1" x14ac:dyDescent="0.3">
      <c r="A509" t="s">
        <v>197</v>
      </c>
      <c r="B509" t="s">
        <v>198</v>
      </c>
      <c r="C509" t="s">
        <v>3125</v>
      </c>
      <c r="D509" t="s">
        <v>199</v>
      </c>
      <c r="E509">
        <v>121973.22559781</v>
      </c>
      <c r="F509">
        <v>1192.3</v>
      </c>
      <c r="G509">
        <v>-2.45810176366831</v>
      </c>
      <c r="H509">
        <f>(Table2[[#This Row],[1Y Return vs Nifty]]-AVERAGE(Table2[1Y Return vs Nifty]))/_xlfn.STDEV.P(Table2[1Y Return vs Nifty])</f>
        <v>-0.31291432315487061</v>
      </c>
      <c r="I509">
        <v>-8.4640036605698707</v>
      </c>
      <c r="J509">
        <f>(Table2[[#This Row],[1M Return vs Nifty]]-AVERAGE(Table2[1M Return vs Nifty]))/_xlfn.STDEV.P(Table2[1M Return vs Nifty])</f>
        <v>-0.38457915230516959</v>
      </c>
      <c r="K509">
        <v>-14.476090260062501</v>
      </c>
      <c r="L509">
        <f>(Table2[[#This Row],[6M Return vs Nifty]]-AVERAGE(Table2[6M Return vs Nifty]))/_xlfn.STDEV.P(Table2[6M Return vs Nifty])</f>
        <v>-0.51658199086662637</v>
      </c>
      <c r="M509">
        <v>-1.28098999200986</v>
      </c>
      <c r="N509">
        <f>(Table2[[#This Row],[1W Return vs Nifty]]-AVERAGE(Table2[1W Return vs Nifty]))/_xlfn.STDEV.P(Table2[1W Return vs Nifty])</f>
        <v>0.33861878498479497</v>
      </c>
      <c r="O509">
        <v>1234.94</v>
      </c>
      <c r="P509">
        <v>1300.3997029669299</v>
      </c>
      <c r="Q509">
        <v>1301.0210366444201</v>
      </c>
      <c r="R509">
        <v>35.530436994202802</v>
      </c>
      <c r="S509" s="1">
        <f>(Table2[[#This Row],[Close Price]]-Table2[[#This Row],[20D EMA]])/Table2[[#This Row],[20D EMA]]</f>
        <v>-3.452799326283066E-2</v>
      </c>
      <c r="T509" s="1">
        <f>(Table2[[#This Row],[Close Price]]-Table2[[#This Row],[50D EMA]])/Table2[[#This Row],[50D EMA]]</f>
        <v>-8.3128058796303042E-2</v>
      </c>
      <c r="U509" s="1">
        <f>(Table2[[#This Row],[Close Price]]-Table2[[#This Row],[200D EMA]])/Table2[[#This Row],[200D EMA]]</f>
        <v>-8.3565932895929396E-2</v>
      </c>
      <c r="V509">
        <v>1.19007460552557</v>
      </c>
      <c r="W509">
        <v>1174</v>
      </c>
      <c r="X509">
        <v>1199.9000000000001</v>
      </c>
      <c r="Y509">
        <v>1163.4000000000001</v>
      </c>
      <c r="Z509">
        <v>1199.9000000000001</v>
      </c>
      <c r="AA509">
        <v>1162.25</v>
      </c>
      <c r="AB509">
        <v>1314</v>
      </c>
      <c r="AC509" s="1">
        <f>(Table2[[#This Row],[Close Price]]/Table2[[#This Row],[Day Low]])-1</f>
        <v>1.5587734241907958E-2</v>
      </c>
      <c r="AD509" s="1">
        <f>(Table2[[#This Row],[Day High]]/Table2[[#This Row],[Close Price]])-1</f>
        <v>6.3742346724817711E-3</v>
      </c>
      <c r="AE509" s="1">
        <f>(Table2[[#This Row],[Close Price]]/Table2[[#This Row],[Current Week Low]])-1</f>
        <v>2.4840983324737609E-2</v>
      </c>
      <c r="AF509" s="1">
        <f>(Table2[[#This Row],[Current Week High]]/Table2[[#This Row],[Close Price]])-1</f>
        <v>6.3742346724817711E-3</v>
      </c>
      <c r="AG509" s="1">
        <f>(Table2[[#This Row],[Close Price]]/Table2[[#This Row],[Current Month Low]])-1</f>
        <v>2.5855022585502319E-2</v>
      </c>
      <c r="AH509" s="1">
        <f>(Table2[[#This Row],[Current Month High]]/Table2[[#This Row],[Close Price]])-1</f>
        <v>0.10207162626855659</v>
      </c>
      <c r="AI509">
        <v>29.317285917973599</v>
      </c>
      <c r="AJ509">
        <v>19.696817588595501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-0.09</v>
      </c>
      <c r="AM509" t="s">
        <v>3169</v>
      </c>
      <c r="AN509">
        <v>-6.28</v>
      </c>
      <c r="AO509" t="s">
        <v>3169</v>
      </c>
      <c r="AP509">
        <v>1.0952890974068E-2</v>
      </c>
      <c r="AQ509">
        <f>(Table2[[#This Row],[Sharpe Ratio]]-AVERAGE(Table2[Sharpe Ratio]))/_xlfn.STDEV.P(Table2[Sharpe Ratio])</f>
        <v>-0.54948669176056841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413</v>
      </c>
      <c r="AT509">
        <f>_xlfn.RANK.AVG(Table2[[#This Row],[6M Return vs Nifty Z-Score]],Table2[6M Return vs Nifty Z-Score])</f>
        <v>502</v>
      </c>
      <c r="AU509">
        <f>_xlfn.RANK.AVG(Table2[[#This Row],[Sharpe Ratio Z-Score]],Table2[Sharpe Ratio Z-Score])</f>
        <v>484</v>
      </c>
      <c r="AV509">
        <f>(Table2[[#This Row],[Rank 1Y]]+Table2[[#This Row],[Rank 6M]]+Table2[[#This Row],[Rank Sharpe]])/3</f>
        <v>466.33333333333331</v>
      </c>
    </row>
    <row r="510" spans="1:48" hidden="1" x14ac:dyDescent="0.3">
      <c r="A510" t="s">
        <v>1017</v>
      </c>
      <c r="B510" t="s">
        <v>1018</v>
      </c>
      <c r="C510" t="s">
        <v>3126</v>
      </c>
      <c r="D510" t="s">
        <v>394</v>
      </c>
      <c r="E510">
        <v>13228.61887935</v>
      </c>
      <c r="F510">
        <v>275.25</v>
      </c>
      <c r="G510">
        <v>-4.5704910074320102</v>
      </c>
      <c r="H510">
        <f>(Table2[[#This Row],[1Y Return vs Nifty]]-AVERAGE(Table2[1Y Return vs Nifty]))/_xlfn.STDEV.P(Table2[1Y Return vs Nifty])</f>
        <v>-0.35516460267496247</v>
      </c>
      <c r="I510">
        <v>-6.3381641316575399</v>
      </c>
      <c r="J510">
        <f>(Table2[[#This Row],[1M Return vs Nifty]]-AVERAGE(Table2[1M Return vs Nifty]))/_xlfn.STDEV.P(Table2[1M Return vs Nifty])</f>
        <v>-0.17450337831901858</v>
      </c>
      <c r="K510">
        <v>-30.620481652133101</v>
      </c>
      <c r="L510">
        <f>(Table2[[#This Row],[6M Return vs Nifty]]-AVERAGE(Table2[6M Return vs Nifty]))/_xlfn.STDEV.P(Table2[6M Return vs Nifty])</f>
        <v>-1.0556771213406899</v>
      </c>
      <c r="M510">
        <v>-1.33515784519543</v>
      </c>
      <c r="N510">
        <f>(Table2[[#This Row],[1W Return vs Nifty]]-AVERAGE(Table2[1W Return vs Nifty]))/_xlfn.STDEV.P(Table2[1W Return vs Nifty])</f>
        <v>0.32550367973024635</v>
      </c>
      <c r="O510">
        <v>285.07</v>
      </c>
      <c r="P510">
        <v>303.05943274217901</v>
      </c>
      <c r="Q510">
        <v>315.88064511895601</v>
      </c>
      <c r="R510">
        <v>39.982856504583999</v>
      </c>
      <c r="S510" s="1">
        <f>(Table2[[#This Row],[Close Price]]-Table2[[#This Row],[20D EMA]])/Table2[[#This Row],[20D EMA]]</f>
        <v>-3.4447679517311515E-2</v>
      </c>
      <c r="T510" s="1">
        <f>(Table2[[#This Row],[Close Price]]-Table2[[#This Row],[50D EMA]])/Table2[[#This Row],[50D EMA]]</f>
        <v>-9.1762307117618278E-2</v>
      </c>
      <c r="U510" s="1">
        <f>(Table2[[#This Row],[Close Price]]-Table2[[#This Row],[200D EMA]])/Table2[[#This Row],[200D EMA]]</f>
        <v>-0.12862657382396794</v>
      </c>
      <c r="V510">
        <v>0.29639026270769597</v>
      </c>
      <c r="W510">
        <v>271</v>
      </c>
      <c r="X510">
        <v>276.7</v>
      </c>
      <c r="Y510">
        <v>267</v>
      </c>
      <c r="Z510">
        <v>278.60000000000002</v>
      </c>
      <c r="AA510">
        <v>267</v>
      </c>
      <c r="AB510">
        <v>304.60000000000002</v>
      </c>
      <c r="AC510" s="1">
        <f>(Table2[[#This Row],[Close Price]]/Table2[[#This Row],[Day Low]])-1</f>
        <v>1.568265682656822E-2</v>
      </c>
      <c r="AD510" s="1">
        <f>(Table2[[#This Row],[Day High]]/Table2[[#This Row],[Close Price]])-1</f>
        <v>5.2679382379654527E-3</v>
      </c>
      <c r="AE510" s="1">
        <f>(Table2[[#This Row],[Close Price]]/Table2[[#This Row],[Current Week Low]])-1</f>
        <v>3.0898876404494402E-2</v>
      </c>
      <c r="AF510" s="1">
        <f>(Table2[[#This Row],[Current Week High]]/Table2[[#This Row],[Close Price]])-1</f>
        <v>1.2170753860127226E-2</v>
      </c>
      <c r="AG510" s="1">
        <f>(Table2[[#This Row],[Close Price]]/Table2[[#This Row],[Current Month Low]])-1</f>
        <v>3.0898876404494402E-2</v>
      </c>
      <c r="AH510" s="1">
        <f>(Table2[[#This Row],[Current Month High]]/Table2[[#This Row],[Close Price]])-1</f>
        <v>0.1066303360581291</v>
      </c>
      <c r="AI510">
        <v>50.036330608537597</v>
      </c>
      <c r="AJ510">
        <v>19.2332683560753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-0.08</v>
      </c>
      <c r="AM510" t="s">
        <v>3169</v>
      </c>
      <c r="AN510">
        <v>-5.31</v>
      </c>
      <c r="AO510" t="s">
        <v>3169</v>
      </c>
      <c r="AP510">
        <v>7.4099252632819995E-2</v>
      </c>
      <c r="AQ510">
        <f>(Table2[[#This Row],[Sharpe Ratio]]-AVERAGE(Table2[Sharpe Ratio]))/_xlfn.STDEV.P(Table2[Sharpe Ratio])</f>
        <v>0.18790801027706316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424</v>
      </c>
      <c r="AT510">
        <f>_xlfn.RANK.AVG(Table2[[#This Row],[6M Return vs Nifty Z-Score]],Table2[6M Return vs Nifty Z-Score])</f>
        <v>677</v>
      </c>
      <c r="AU510">
        <f>_xlfn.RANK.AVG(Table2[[#This Row],[Sharpe Ratio Z-Score]],Table2[Sharpe Ratio Z-Score])</f>
        <v>299</v>
      </c>
      <c r="AV510">
        <f>(Table2[[#This Row],[Rank 1Y]]+Table2[[#This Row],[Rank 6M]]+Table2[[#This Row],[Rank Sharpe]])/3</f>
        <v>466.66666666666669</v>
      </c>
    </row>
    <row r="511" spans="1:48" hidden="1" x14ac:dyDescent="0.3">
      <c r="A511" t="s">
        <v>691</v>
      </c>
      <c r="B511" t="s">
        <v>692</v>
      </c>
      <c r="C511" t="s">
        <v>3132</v>
      </c>
      <c r="D511" t="s">
        <v>273</v>
      </c>
      <c r="E511">
        <v>24812.027690909999</v>
      </c>
      <c r="F511">
        <v>3298.65</v>
      </c>
      <c r="G511">
        <v>-7.9760909337465797</v>
      </c>
      <c r="H511">
        <f>(Table2[[#This Row],[1Y Return vs Nifty]]-AVERAGE(Table2[1Y Return vs Nifty]))/_xlfn.STDEV.P(Table2[1Y Return vs Nifty])</f>
        <v>-0.42328062307470027</v>
      </c>
      <c r="I511">
        <v>-8.1959993796432595</v>
      </c>
      <c r="J511">
        <f>(Table2[[#This Row],[1M Return vs Nifty]]-AVERAGE(Table2[1M Return vs Nifty]))/_xlfn.STDEV.P(Table2[1M Return vs Nifty])</f>
        <v>-0.35809492996310704</v>
      </c>
      <c r="K511">
        <v>-22.183919563730399</v>
      </c>
      <c r="L511">
        <f>(Table2[[#This Row],[6M Return vs Nifty]]-AVERAGE(Table2[6M Return vs Nifty]))/_xlfn.STDEV.P(Table2[6M Return vs Nifty])</f>
        <v>-0.77396259712308324</v>
      </c>
      <c r="M511">
        <v>-0.15412482674922501</v>
      </c>
      <c r="N511">
        <f>(Table2[[#This Row],[1W Return vs Nifty]]-AVERAGE(Table2[1W Return vs Nifty]))/_xlfn.STDEV.P(Table2[1W Return vs Nifty])</f>
        <v>0.61145505928658983</v>
      </c>
      <c r="O511">
        <v>3375.12</v>
      </c>
      <c r="P511">
        <v>3534.41413326167</v>
      </c>
      <c r="Q511">
        <v>3584.4636667981099</v>
      </c>
      <c r="R511">
        <v>44.420926462306397</v>
      </c>
      <c r="S511" s="1">
        <f>(Table2[[#This Row],[Close Price]]-Table2[[#This Row],[20D EMA]])/Table2[[#This Row],[20D EMA]]</f>
        <v>-2.2656972196544063E-2</v>
      </c>
      <c r="T511" s="1">
        <f>(Table2[[#This Row],[Close Price]]-Table2[[#This Row],[50D EMA]])/Table2[[#This Row],[50D EMA]]</f>
        <v>-6.6705293825910339E-2</v>
      </c>
      <c r="U511" s="1">
        <f>(Table2[[#This Row],[Close Price]]-Table2[[#This Row],[200D EMA]])/Table2[[#This Row],[200D EMA]]</f>
        <v>-7.9736801197211826E-2</v>
      </c>
      <c r="V511">
        <v>1.02163457161514</v>
      </c>
      <c r="W511">
        <v>3250.8</v>
      </c>
      <c r="X511">
        <v>3320</v>
      </c>
      <c r="Y511">
        <v>3171.5</v>
      </c>
      <c r="Z511">
        <v>3341.5</v>
      </c>
      <c r="AA511">
        <v>3171.5</v>
      </c>
      <c r="AB511">
        <v>3543.25</v>
      </c>
      <c r="AC511" s="1">
        <f>(Table2[[#This Row],[Close Price]]/Table2[[#This Row],[Day Low]])-1</f>
        <v>1.4719453672942029E-2</v>
      </c>
      <c r="AD511" s="1">
        <f>(Table2[[#This Row],[Day High]]/Table2[[#This Row],[Close Price]])-1</f>
        <v>6.4723447470935724E-3</v>
      </c>
      <c r="AE511" s="1">
        <f>(Table2[[#This Row],[Close Price]]/Table2[[#This Row],[Current Week Low]])-1</f>
        <v>4.0091439381995997E-2</v>
      </c>
      <c r="AF511" s="1">
        <f>(Table2[[#This Row],[Current Week High]]/Table2[[#This Row],[Close Price]])-1</f>
        <v>1.2990162642293024E-2</v>
      </c>
      <c r="AG511" s="1">
        <f>(Table2[[#This Row],[Close Price]]/Table2[[#This Row],[Current Month Low]])-1</f>
        <v>4.0091439381995997E-2</v>
      </c>
      <c r="AH511" s="1">
        <f>(Table2[[#This Row],[Current Month High]]/Table2[[#This Row],[Close Price]])-1</f>
        <v>7.4151546844921423E-2</v>
      </c>
      <c r="AI511">
        <v>46.056720173404202</v>
      </c>
      <c r="AJ511">
        <v>30.6654783125371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-0.05</v>
      </c>
      <c r="AM511" t="s">
        <v>3169</v>
      </c>
      <c r="AN511">
        <v>-6.44</v>
      </c>
      <c r="AO511" t="s">
        <v>3169</v>
      </c>
      <c r="AP511">
        <v>5.6373722236947997E-2</v>
      </c>
      <c r="AQ511">
        <f>(Table2[[#This Row],[Sharpe Ratio]]-AVERAGE(Table2[Sharpe Ratio]))/_xlfn.STDEV.P(Table2[Sharpe Ratio])</f>
        <v>-1.9082730937105139E-2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452</v>
      </c>
      <c r="AT511">
        <f>_xlfn.RANK.AVG(Table2[[#This Row],[6M Return vs Nifty Z-Score]],Table2[6M Return vs Nifty Z-Score])</f>
        <v>593</v>
      </c>
      <c r="AU511">
        <f>_xlfn.RANK.AVG(Table2[[#This Row],[Sharpe Ratio Z-Score]],Table2[Sharpe Ratio Z-Score])</f>
        <v>357</v>
      </c>
      <c r="AV511">
        <f>(Table2[[#This Row],[Rank 1Y]]+Table2[[#This Row],[Rank 6M]]+Table2[[#This Row],[Rank Sharpe]])/3</f>
        <v>467.33333333333331</v>
      </c>
    </row>
    <row r="512" spans="1:48" hidden="1" x14ac:dyDescent="0.3">
      <c r="A512" t="s">
        <v>443</v>
      </c>
      <c r="B512" t="s">
        <v>444</v>
      </c>
      <c r="C512" t="s">
        <v>3125</v>
      </c>
      <c r="D512" t="s">
        <v>223</v>
      </c>
      <c r="E512">
        <v>49175.391636765002</v>
      </c>
      <c r="F512">
        <v>1859.85</v>
      </c>
      <c r="G512">
        <v>-4.2562189523404603</v>
      </c>
      <c r="H512">
        <f>(Table2[[#This Row],[1Y Return vs Nifty]]-AVERAGE(Table2[1Y Return vs Nifty]))/_xlfn.STDEV.P(Table2[1Y Return vs Nifty])</f>
        <v>-0.34887879043075992</v>
      </c>
      <c r="I512">
        <v>-4.62378945370964</v>
      </c>
      <c r="J512">
        <f>(Table2[[#This Row],[1M Return vs Nifty]]-AVERAGE(Table2[1M Return vs Nifty]))/_xlfn.STDEV.P(Table2[1M Return vs Nifty])</f>
        <v>-5.0886212435253273E-3</v>
      </c>
      <c r="K512">
        <v>-6.8374489068743696</v>
      </c>
      <c r="L512">
        <f>(Table2[[#This Row],[6M Return vs Nifty]]-AVERAGE(Table2[6M Return vs Nifty]))/_xlfn.STDEV.P(Table2[6M Return vs Nifty])</f>
        <v>-0.26151171556568892</v>
      </c>
      <c r="M512">
        <v>-3.8690201130917199</v>
      </c>
      <c r="N512">
        <f>(Table2[[#This Row],[1W Return vs Nifty]]-AVERAGE(Table2[1W Return vs Nifty]))/_xlfn.STDEV.P(Table2[1W Return vs Nifty])</f>
        <v>-0.28799433412203301</v>
      </c>
      <c r="O512">
        <v>1913.72</v>
      </c>
      <c r="P512">
        <v>1971.1842626032601</v>
      </c>
      <c r="Q512">
        <v>1929.20400051454</v>
      </c>
      <c r="R512">
        <v>38.6297040267456</v>
      </c>
      <c r="S512" s="1">
        <f>(Table2[[#This Row],[Close Price]]-Table2[[#This Row],[20D EMA]])/Table2[[#This Row],[20D EMA]]</f>
        <v>-2.8149363543256128E-2</v>
      </c>
      <c r="T512" s="1">
        <f>(Table2[[#This Row],[Close Price]]-Table2[[#This Row],[50D EMA]])/Table2[[#This Row],[50D EMA]]</f>
        <v>-5.6480900702923484E-2</v>
      </c>
      <c r="U512" s="1">
        <f>(Table2[[#This Row],[Close Price]]-Table2[[#This Row],[200D EMA]])/Table2[[#This Row],[200D EMA]]</f>
        <v>-3.5949542140718452E-2</v>
      </c>
      <c r="V512">
        <v>0.79162422842758695</v>
      </c>
      <c r="W512">
        <v>1824.05</v>
      </c>
      <c r="X512">
        <v>1870.85</v>
      </c>
      <c r="Y512">
        <v>1810</v>
      </c>
      <c r="Z512">
        <v>1898.45</v>
      </c>
      <c r="AA512">
        <v>1810</v>
      </c>
      <c r="AB512">
        <v>1986.15</v>
      </c>
      <c r="AC512" s="1">
        <f>(Table2[[#This Row],[Close Price]]/Table2[[#This Row],[Day Low]])-1</f>
        <v>1.9626654971080848E-2</v>
      </c>
      <c r="AD512" s="1">
        <f>(Table2[[#This Row],[Day High]]/Table2[[#This Row],[Close Price]])-1</f>
        <v>5.914455466838664E-3</v>
      </c>
      <c r="AE512" s="1">
        <f>(Table2[[#This Row],[Close Price]]/Table2[[#This Row],[Current Week Low]])-1</f>
        <v>2.7541436464088243E-2</v>
      </c>
      <c r="AF512" s="1">
        <f>(Table2[[#This Row],[Current Week High]]/Table2[[#This Row],[Close Price]])-1</f>
        <v>2.075436191090696E-2</v>
      </c>
      <c r="AG512" s="1">
        <f>(Table2[[#This Row],[Close Price]]/Table2[[#This Row],[Current Month Low]])-1</f>
        <v>2.7541436464088243E-2</v>
      </c>
      <c r="AH512" s="1">
        <f>(Table2[[#This Row],[Current Month High]]/Table2[[#This Row],[Close Price]])-1</f>
        <v>6.7908702314702918E-2</v>
      </c>
      <c r="AI512">
        <v>18.552571443933601</v>
      </c>
      <c r="AJ512">
        <v>17.7418333755381</v>
      </c>
      <c r="AK512" t="str">
        <f>IF(AND(Table2[[#This Row],[20D EMA]]&gt;Table2[[#This Row],[50D EMA]],Table2[[#This Row],[50D EMA]]&gt;Table2[[#This Row],[200D EMA]]),"Uptrend","Downtrend/NoTrend")</f>
        <v>Downtrend/NoTrend</v>
      </c>
      <c r="AL512">
        <v>-0.01</v>
      </c>
      <c r="AM512" t="s">
        <v>3169</v>
      </c>
      <c r="AN512">
        <v>-3.18</v>
      </c>
      <c r="AO512" t="s">
        <v>3169</v>
      </c>
      <c r="AP512">
        <v>-6.2520624966440003E-3</v>
      </c>
      <c r="AQ512">
        <f>(Table2[[#This Row],[Sharpe Ratio]]-AVERAGE(Table2[Sharpe Ratio]))/_xlfn.STDEV.P(Table2[Sharpe Ratio])</f>
        <v>-0.75039837067356274</v>
      </c>
      <c r="AR5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2">
        <f>_xlfn.RANK.AVG(Table2[[#This Row],[1Y Return vs Nifty Z-Score]],Table2[1Y Return vs Nifty Z-Score])</f>
        <v>421</v>
      </c>
      <c r="AT512">
        <f>_xlfn.RANK.AVG(Table2[[#This Row],[6M Return vs Nifty Z-Score]],Table2[6M Return vs Nifty Z-Score])</f>
        <v>403</v>
      </c>
      <c r="AU512">
        <f>_xlfn.RANK.AVG(Table2[[#This Row],[Sharpe Ratio Z-Score]],Table2[Sharpe Ratio Z-Score])</f>
        <v>580</v>
      </c>
      <c r="AV512">
        <f>(Table2[[#This Row],[Rank 1Y]]+Table2[[#This Row],[Rank 6M]]+Table2[[#This Row],[Rank Sharpe]])/3</f>
        <v>468</v>
      </c>
    </row>
    <row r="513" spans="1:48" hidden="1" x14ac:dyDescent="0.3">
      <c r="A513" t="s">
        <v>1582</v>
      </c>
      <c r="B513" t="s">
        <v>1583</v>
      </c>
      <c r="C513" t="s">
        <v>3123</v>
      </c>
      <c r="D513" t="s">
        <v>24</v>
      </c>
      <c r="E513">
        <v>5868.3172400049998</v>
      </c>
      <c r="F513">
        <v>22.43</v>
      </c>
      <c r="G513">
        <v>-21.368535414552301</v>
      </c>
      <c r="H513">
        <f>(Table2[[#This Row],[1Y Return vs Nifty]]-AVERAGE(Table2[1Y Return vs Nifty]))/_xlfn.STDEV.P(Table2[1Y Return vs Nifty])</f>
        <v>-0.69114532861693789</v>
      </c>
      <c r="I513">
        <v>-7.0618128788763697</v>
      </c>
      <c r="J513">
        <f>(Table2[[#This Row],[1M Return vs Nifty]]-AVERAGE(Table2[1M Return vs Nifty]))/_xlfn.STDEV.P(Table2[1M Return vs Nifty])</f>
        <v>-0.24601445363705285</v>
      </c>
      <c r="K513">
        <v>-25.972526566926501</v>
      </c>
      <c r="L513">
        <f>(Table2[[#This Row],[6M Return vs Nifty]]-AVERAGE(Table2[6M Return vs Nifty]))/_xlfn.STDEV.P(Table2[6M Return vs Nifty])</f>
        <v>-0.90047214072260828</v>
      </c>
      <c r="M513">
        <v>-2.7369895211329101</v>
      </c>
      <c r="N513">
        <f>(Table2[[#This Row],[1W Return vs Nifty]]-AVERAGE(Table2[1W Return vs Nifty]))/_xlfn.STDEV.P(Table2[1W Return vs Nifty])</f>
        <v>-1.3907408172680066E-2</v>
      </c>
      <c r="O513">
        <v>23.44</v>
      </c>
      <c r="P513">
        <v>24.126198267174399</v>
      </c>
      <c r="Q513">
        <v>25.272322012022101</v>
      </c>
      <c r="R513">
        <v>31.279440696937598</v>
      </c>
      <c r="S513" s="1">
        <f>(Table2[[#This Row],[Close Price]]-Table2[[#This Row],[20D EMA]])/Table2[[#This Row],[20D EMA]]</f>
        <v>-4.3088737201365253E-2</v>
      </c>
      <c r="T513" s="1">
        <f>(Table2[[#This Row],[Close Price]]-Table2[[#This Row],[50D EMA]])/Table2[[#This Row],[50D EMA]]</f>
        <v>-7.0305244464570732E-2</v>
      </c>
      <c r="U513" s="1">
        <f>(Table2[[#This Row],[Close Price]]-Table2[[#This Row],[200D EMA]])/Table2[[#This Row],[200D EMA]]</f>
        <v>-0.11246778236958213</v>
      </c>
      <c r="V513">
        <v>0.83315583691058104</v>
      </c>
      <c r="W513">
        <v>22.39</v>
      </c>
      <c r="X513">
        <v>22.78</v>
      </c>
      <c r="Y513">
        <v>22.27</v>
      </c>
      <c r="Z513">
        <v>23.27</v>
      </c>
      <c r="AA513">
        <v>22.27</v>
      </c>
      <c r="AB513">
        <v>24.95</v>
      </c>
      <c r="AC513" s="1">
        <f>(Table2[[#This Row],[Close Price]]/Table2[[#This Row],[Day Low]])-1</f>
        <v>1.7865118356408249E-3</v>
      </c>
      <c r="AD513" s="1">
        <f>(Table2[[#This Row],[Day High]]/Table2[[#This Row],[Close Price]])-1</f>
        <v>1.5604101649576485E-2</v>
      </c>
      <c r="AE513" s="1">
        <f>(Table2[[#This Row],[Close Price]]/Table2[[#This Row],[Current Week Low]])-1</f>
        <v>7.1845532105971888E-3</v>
      </c>
      <c r="AF513" s="1">
        <f>(Table2[[#This Row],[Current Week High]]/Table2[[#This Row],[Close Price]])-1</f>
        <v>3.7449843958983431E-2</v>
      </c>
      <c r="AG513" s="1">
        <f>(Table2[[#This Row],[Close Price]]/Table2[[#This Row],[Current Month Low]])-1</f>
        <v>7.1845532105971888E-3</v>
      </c>
      <c r="AH513" s="1">
        <f>(Table2[[#This Row],[Current Month High]]/Table2[[#This Row],[Close Price]])-1</f>
        <v>0.11234953187695051</v>
      </c>
      <c r="AI513">
        <v>64.430339132347001</v>
      </c>
      <c r="AJ513">
        <v>0.89931808481744602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-0.11</v>
      </c>
      <c r="AM513" t="s">
        <v>3169</v>
      </c>
      <c r="AN513">
        <v>-7.31</v>
      </c>
      <c r="AO513" t="s">
        <v>3169</v>
      </c>
      <c r="AP513">
        <v>0.108227764797657</v>
      </c>
      <c r="AQ513">
        <f>(Table2[[#This Row],[Sharpe Ratio]]-AVERAGE(Table2[Sharpe Ratio]))/_xlfn.STDEV.P(Table2[Sharpe Ratio])</f>
        <v>0.58644536694660088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563</v>
      </c>
      <c r="AT513">
        <f>_xlfn.RANK.AVG(Table2[[#This Row],[6M Return vs Nifty Z-Score]],Table2[6M Return vs Nifty Z-Score])</f>
        <v>634</v>
      </c>
      <c r="AU513">
        <f>_xlfn.RANK.AVG(Table2[[#This Row],[Sharpe Ratio Z-Score]],Table2[Sharpe Ratio Z-Score])</f>
        <v>207</v>
      </c>
      <c r="AV513">
        <f>(Table2[[#This Row],[Rank 1Y]]+Table2[[#This Row],[Rank 6M]]+Table2[[#This Row],[Rank Sharpe]])/3</f>
        <v>468</v>
      </c>
    </row>
    <row r="514" spans="1:48" hidden="1" x14ac:dyDescent="0.3">
      <c r="A514" t="s">
        <v>447</v>
      </c>
      <c r="B514" t="s">
        <v>448</v>
      </c>
      <c r="C514" t="s">
        <v>3123</v>
      </c>
      <c r="D514" t="s">
        <v>411</v>
      </c>
      <c r="E514">
        <v>48584.792440800004</v>
      </c>
      <c r="F514">
        <v>186.48</v>
      </c>
      <c r="G514">
        <v>-11.586939184487401</v>
      </c>
      <c r="H514">
        <f>(Table2[[#This Row],[1Y Return vs Nifty]]-AVERAGE(Table2[1Y Return vs Nifty]))/_xlfn.STDEV.P(Table2[1Y Return vs Nifty])</f>
        <v>-0.49550185235279276</v>
      </c>
      <c r="I514">
        <v>-12.5709311115847</v>
      </c>
      <c r="J514">
        <f>(Table2[[#This Row],[1M Return vs Nifty]]-AVERAGE(Table2[1M Return vs Nifty]))/_xlfn.STDEV.P(Table2[1M Return vs Nifty])</f>
        <v>-0.79042632526574497</v>
      </c>
      <c r="K514">
        <v>-22.302313928097</v>
      </c>
      <c r="L514">
        <f>(Table2[[#This Row],[6M Return vs Nifty]]-AVERAGE(Table2[6M Return vs Nifty]))/_xlfn.STDEV.P(Table2[6M Return vs Nifty])</f>
        <v>-0.77791603356770234</v>
      </c>
      <c r="M514">
        <v>-5.2198404535735996</v>
      </c>
      <c r="N514">
        <f>(Table2[[#This Row],[1W Return vs Nifty]]-AVERAGE(Table2[1W Return vs Nifty]))/_xlfn.STDEV.P(Table2[1W Return vs Nifty])</f>
        <v>-0.6150545719481928</v>
      </c>
      <c r="O514">
        <v>197.6</v>
      </c>
      <c r="P514">
        <v>208.58828413279301</v>
      </c>
      <c r="Q514">
        <v>208.59305747738799</v>
      </c>
      <c r="R514">
        <v>33.427157694229599</v>
      </c>
      <c r="S514" s="1">
        <f>(Table2[[#This Row],[Close Price]]-Table2[[#This Row],[20D EMA]])/Table2[[#This Row],[20D EMA]]</f>
        <v>-5.6275303643724718E-2</v>
      </c>
      <c r="T514" s="1">
        <f>(Table2[[#This Row],[Close Price]]-Table2[[#This Row],[50D EMA]])/Table2[[#This Row],[50D EMA]]</f>
        <v>-0.10599005703847815</v>
      </c>
      <c r="U514" s="1">
        <f>(Table2[[#This Row],[Close Price]]-Table2[[#This Row],[200D EMA]])/Table2[[#This Row],[200D EMA]]</f>
        <v>-0.10601051513799833</v>
      </c>
      <c r="V514">
        <v>0.81623647206349004</v>
      </c>
      <c r="W514">
        <v>183.06</v>
      </c>
      <c r="X514">
        <v>187.4</v>
      </c>
      <c r="Y514">
        <v>179.18</v>
      </c>
      <c r="Z514">
        <v>190.4</v>
      </c>
      <c r="AA514">
        <v>179.18</v>
      </c>
      <c r="AB514">
        <v>208.8</v>
      </c>
      <c r="AC514" s="1">
        <f>(Table2[[#This Row],[Close Price]]/Table2[[#This Row],[Day Low]])-1</f>
        <v>1.8682399213372669E-2</v>
      </c>
      <c r="AD514" s="1">
        <f>(Table2[[#This Row],[Day High]]/Table2[[#This Row],[Close Price]])-1</f>
        <v>4.933504933505084E-3</v>
      </c>
      <c r="AE514" s="1">
        <f>(Table2[[#This Row],[Close Price]]/Table2[[#This Row],[Current Week Low]])-1</f>
        <v>4.0741154146668013E-2</v>
      </c>
      <c r="AF514" s="1">
        <f>(Table2[[#This Row],[Current Week High]]/Table2[[#This Row],[Close Price]])-1</f>
        <v>2.1021021021021102E-2</v>
      </c>
      <c r="AG514" s="1">
        <f>(Table2[[#This Row],[Close Price]]/Table2[[#This Row],[Current Month Low]])-1</f>
        <v>4.0741154146668013E-2</v>
      </c>
      <c r="AH514" s="1">
        <f>(Table2[[#This Row],[Current Month High]]/Table2[[#This Row],[Close Price]])-1</f>
        <v>0.1196911196911199</v>
      </c>
      <c r="AI514">
        <v>32.400257400257402</v>
      </c>
      <c r="AJ514">
        <v>20.309677419354799</v>
      </c>
      <c r="AK514" t="str">
        <f>IF(AND(Table2[[#This Row],[20D EMA]]&gt;Table2[[#This Row],[50D EMA]],Table2[[#This Row],[50D EMA]]&gt;Table2[[#This Row],[200D EMA]]),"Uptrend","Downtrend/NoTrend")</f>
        <v>Downtrend/NoTrend</v>
      </c>
      <c r="AL514">
        <v>-0.16</v>
      </c>
      <c r="AM514" t="s">
        <v>3169</v>
      </c>
      <c r="AN514">
        <v>-6.34</v>
      </c>
      <c r="AO514" t="s">
        <v>3169</v>
      </c>
      <c r="AP514">
        <v>6.6161456949574995E-2</v>
      </c>
      <c r="AQ514">
        <f>(Table2[[#This Row],[Sharpe Ratio]]-AVERAGE(Table2[Sharpe Ratio]))/_xlfn.STDEV.P(Table2[Sharpe Ratio])</f>
        <v>9.5214016055928372E-2</v>
      </c>
      <c r="AR5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4">
        <f>_xlfn.RANK.AVG(Table2[[#This Row],[1Y Return vs Nifty Z-Score]],Table2[1Y Return vs Nifty Z-Score])</f>
        <v>487</v>
      </c>
      <c r="AT514">
        <f>_xlfn.RANK.AVG(Table2[[#This Row],[6M Return vs Nifty Z-Score]],Table2[6M Return vs Nifty Z-Score])</f>
        <v>595</v>
      </c>
      <c r="AU514">
        <f>_xlfn.RANK.AVG(Table2[[#This Row],[Sharpe Ratio Z-Score]],Table2[Sharpe Ratio Z-Score])</f>
        <v>323</v>
      </c>
      <c r="AV514">
        <f>(Table2[[#This Row],[Rank 1Y]]+Table2[[#This Row],[Rank 6M]]+Table2[[#This Row],[Rank Sharpe]])/3</f>
        <v>468.33333333333331</v>
      </c>
    </row>
    <row r="515" spans="1:48" hidden="1" x14ac:dyDescent="0.3">
      <c r="A515" t="s">
        <v>241</v>
      </c>
      <c r="B515" t="s">
        <v>242</v>
      </c>
      <c r="C515" t="s">
        <v>3127</v>
      </c>
      <c r="D515" t="s">
        <v>51</v>
      </c>
      <c r="E515">
        <v>101169.2909012</v>
      </c>
      <c r="F515">
        <v>1214.45</v>
      </c>
      <c r="G515">
        <v>-13.4740725033283</v>
      </c>
      <c r="H515">
        <f>(Table2[[#This Row],[1Y Return vs Nifty]]-AVERAGE(Table2[1Y Return vs Nifty]))/_xlfn.STDEV.P(Table2[1Y Return vs Nifty])</f>
        <v>-0.53324674735644562</v>
      </c>
      <c r="I515">
        <v>-8.4999496891660602</v>
      </c>
      <c r="J515">
        <f>(Table2[[#This Row],[1M Return vs Nifty]]-AVERAGE(Table2[1M Return vs Nifty]))/_xlfn.STDEV.P(Table2[1M Return vs Nifty])</f>
        <v>-0.3881313441222709</v>
      </c>
      <c r="K515">
        <v>-2.3975449467982202</v>
      </c>
      <c r="L515">
        <f>(Table2[[#This Row],[6M Return vs Nifty]]-AVERAGE(Table2[6M Return vs Nifty]))/_xlfn.STDEV.P(Table2[6M Return vs Nifty])</f>
        <v>-0.11325399890594802</v>
      </c>
      <c r="M515">
        <v>-2.4705901536793702</v>
      </c>
      <c r="N515">
        <f>(Table2[[#This Row],[1W Return vs Nifty]]-AVERAGE(Table2[1W Return vs Nifty]))/_xlfn.STDEV.P(Table2[1W Return vs Nifty])</f>
        <v>5.0593131140350828E-2</v>
      </c>
      <c r="O515">
        <v>1257.29</v>
      </c>
      <c r="P515">
        <v>1291.46918847607</v>
      </c>
      <c r="Q515">
        <v>1264.77790960368</v>
      </c>
      <c r="R515">
        <v>37.395342949999502</v>
      </c>
      <c r="S515" s="1">
        <f>(Table2[[#This Row],[Close Price]]-Table2[[#This Row],[20D EMA]])/Table2[[#This Row],[20D EMA]]</f>
        <v>-3.4073284604188306E-2</v>
      </c>
      <c r="T515" s="1">
        <f>(Table2[[#This Row],[Close Price]]-Table2[[#This Row],[50D EMA]])/Table2[[#This Row],[50D EMA]]</f>
        <v>-5.963687648402391E-2</v>
      </c>
      <c r="U515" s="1">
        <f>(Table2[[#This Row],[Close Price]]-Table2[[#This Row],[200D EMA]])/Table2[[#This Row],[200D EMA]]</f>
        <v>-3.979189486275124E-2</v>
      </c>
      <c r="V515">
        <v>0.86160390158840805</v>
      </c>
      <c r="W515">
        <v>1193.5999999999999</v>
      </c>
      <c r="X515">
        <v>1223.2</v>
      </c>
      <c r="Y515">
        <v>1170.2</v>
      </c>
      <c r="Z515">
        <v>1232</v>
      </c>
      <c r="AA515">
        <v>1170.2</v>
      </c>
      <c r="AB515">
        <v>1321.9</v>
      </c>
      <c r="AC515" s="1">
        <f>(Table2[[#This Row],[Close Price]]/Table2[[#This Row],[Day Low]])-1</f>
        <v>1.7468163538874037E-2</v>
      </c>
      <c r="AD515" s="1">
        <f>(Table2[[#This Row],[Day High]]/Table2[[#This Row],[Close Price]])-1</f>
        <v>7.2049075713285227E-3</v>
      </c>
      <c r="AE515" s="1">
        <f>(Table2[[#This Row],[Close Price]]/Table2[[#This Row],[Current Week Low]])-1</f>
        <v>3.7814048880533191E-2</v>
      </c>
      <c r="AF515" s="1">
        <f>(Table2[[#This Row],[Current Week High]]/Table2[[#This Row],[Close Price]])-1</f>
        <v>1.4450986043064828E-2</v>
      </c>
      <c r="AG515" s="1">
        <f>(Table2[[#This Row],[Close Price]]/Table2[[#This Row],[Current Month Low]])-1</f>
        <v>3.7814048880533191E-2</v>
      </c>
      <c r="AH515" s="1">
        <f>(Table2[[#This Row],[Current Month High]]/Table2[[#This Row],[Close Price]])-1</f>
        <v>8.8476264975914987E-2</v>
      </c>
      <c r="AI515">
        <v>17.0480464407756</v>
      </c>
      <c r="AJ515">
        <v>13.0772811918063</v>
      </c>
      <c r="AK515" t="str">
        <f>IF(AND(Table2[[#This Row],[20D EMA]]&gt;Table2[[#This Row],[50D EMA]],Table2[[#This Row],[50D EMA]]&gt;Table2[[#This Row],[200D EMA]]),"Uptrend","Downtrend/NoTrend")</f>
        <v>Downtrend/NoTrend</v>
      </c>
      <c r="AL515">
        <v>-7.0000000000000007E-2</v>
      </c>
      <c r="AM515" t="s">
        <v>3169</v>
      </c>
      <c r="AN515">
        <v>-4.25</v>
      </c>
      <c r="AO515" t="s">
        <v>3169</v>
      </c>
      <c r="AP515">
        <v>-2.5315678926760002E-3</v>
      </c>
      <c r="AQ515">
        <f>(Table2[[#This Row],[Sharpe Ratio]]-AVERAGE(Table2[Sharpe Ratio]))/_xlfn.STDEV.P(Table2[Sharpe Ratio])</f>
        <v>-0.70695211442286132</v>
      </c>
      <c r="AR5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5">
        <f>_xlfn.RANK.AVG(Table2[[#This Row],[1Y Return vs Nifty Z-Score]],Table2[1Y Return vs Nifty Z-Score])</f>
        <v>500</v>
      </c>
      <c r="AT515">
        <f>_xlfn.RANK.AVG(Table2[[#This Row],[6M Return vs Nifty Z-Score]],Table2[6M Return vs Nifty Z-Score])</f>
        <v>337</v>
      </c>
      <c r="AU515">
        <f>_xlfn.RANK.AVG(Table2[[#This Row],[Sharpe Ratio Z-Score]],Table2[Sharpe Ratio Z-Score])</f>
        <v>569</v>
      </c>
      <c r="AV515">
        <f>(Table2[[#This Row],[Rank 1Y]]+Table2[[#This Row],[Rank 6M]]+Table2[[#This Row],[Rank Sharpe]])/3</f>
        <v>468.66666666666669</v>
      </c>
    </row>
    <row r="516" spans="1:48" hidden="1" x14ac:dyDescent="0.3">
      <c r="A516" t="s">
        <v>936</v>
      </c>
      <c r="B516" t="s">
        <v>937</v>
      </c>
      <c r="C516" t="s">
        <v>3131</v>
      </c>
      <c r="D516" t="s">
        <v>938</v>
      </c>
      <c r="E516">
        <v>15332.158039899999</v>
      </c>
      <c r="F516">
        <v>699.8</v>
      </c>
      <c r="G516">
        <v>-10.4493846064761</v>
      </c>
      <c r="H516">
        <f>(Table2[[#This Row],[1Y Return vs Nifty]]-AVERAGE(Table2[1Y Return vs Nifty]))/_xlfn.STDEV.P(Table2[1Y Return vs Nifty])</f>
        <v>-0.47274941738739579</v>
      </c>
      <c r="I516">
        <v>-18.996331403181401</v>
      </c>
      <c r="J516">
        <f>(Table2[[#This Row],[1M Return vs Nifty]]-AVERAGE(Table2[1M Return vs Nifty]))/_xlfn.STDEV.P(Table2[1M Return vs Nifty])</f>
        <v>-1.425385324319941</v>
      </c>
      <c r="K516">
        <v>-1.1124664653020999</v>
      </c>
      <c r="L516">
        <f>(Table2[[#This Row],[6M Return vs Nifty]]-AVERAGE(Table2[6M Return vs Nifty]))/_xlfn.STDEV.P(Table2[6M Return vs Nifty])</f>
        <v>-7.034252984977632E-2</v>
      </c>
      <c r="M516">
        <v>-7.8537542453252902</v>
      </c>
      <c r="N516">
        <f>(Table2[[#This Row],[1W Return vs Nifty]]-AVERAGE(Table2[1W Return vs Nifty]))/_xlfn.STDEV.P(Table2[1W Return vs Nifty])</f>
        <v>-1.2527770323877538</v>
      </c>
      <c r="O516">
        <v>791.12</v>
      </c>
      <c r="P516">
        <v>819.85203754321196</v>
      </c>
      <c r="Q516">
        <v>756.57799235053596</v>
      </c>
      <c r="R516">
        <v>5.4840826201344202</v>
      </c>
      <c r="S516" s="1">
        <f>(Table2[[#This Row],[Close Price]]-Table2[[#This Row],[20D EMA]])/Table2[[#This Row],[20D EMA]]</f>
        <v>-0.11543128728890693</v>
      </c>
      <c r="T516" s="1">
        <f>(Table2[[#This Row],[Close Price]]-Table2[[#This Row],[50D EMA]])/Table2[[#This Row],[50D EMA]]</f>
        <v>-0.14643134620115453</v>
      </c>
      <c r="U516" s="1">
        <f>(Table2[[#This Row],[Close Price]]-Table2[[#This Row],[200D EMA]])/Table2[[#This Row],[200D EMA]]</f>
        <v>-7.5045788966367086E-2</v>
      </c>
      <c r="V516">
        <v>0.847858347586808</v>
      </c>
      <c r="W516">
        <v>680.1</v>
      </c>
      <c r="X516">
        <v>698.2</v>
      </c>
      <c r="Y516">
        <v>631</v>
      </c>
      <c r="Z516">
        <v>762.35</v>
      </c>
      <c r="AA516">
        <v>631</v>
      </c>
      <c r="AB516">
        <v>862</v>
      </c>
      <c r="AC516" s="1">
        <f>(Table2[[#This Row],[Close Price]]/Table2[[#This Row],[Day Low]])-1</f>
        <v>2.8966328481105696E-2</v>
      </c>
      <c r="AD516" s="1">
        <f>(Table2[[#This Row],[Day High]]/Table2[[#This Row],[Close Price]])-1</f>
        <v>-2.286367533580913E-3</v>
      </c>
      <c r="AE516" s="1">
        <f>(Table2[[#This Row],[Close Price]]/Table2[[#This Row],[Current Week Low]])-1</f>
        <v>0.10903328050713146</v>
      </c>
      <c r="AF516" s="1">
        <f>(Table2[[#This Row],[Current Week High]]/Table2[[#This Row],[Close Price]])-1</f>
        <v>8.9382680765933253E-2</v>
      </c>
      <c r="AG516" s="1">
        <f>(Table2[[#This Row],[Close Price]]/Table2[[#This Row],[Current Month Low]])-1</f>
        <v>0.10903328050713146</v>
      </c>
      <c r="AH516" s="1">
        <f>(Table2[[#This Row],[Current Month High]]/Table2[[#This Row],[Close Price]])-1</f>
        <v>0.23178050871677636</v>
      </c>
      <c r="AI516">
        <v>33.609602743640998</v>
      </c>
      <c r="AJ516">
        <v>12.4899533837003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-0.05</v>
      </c>
      <c r="AM516" t="s">
        <v>3169</v>
      </c>
      <c r="AN516">
        <v>-18.23</v>
      </c>
      <c r="AO516" t="s">
        <v>3169</v>
      </c>
      <c r="AP516">
        <v>-1.9564923678227999E-2</v>
      </c>
      <c r="AQ516">
        <f>(Table2[[#This Row],[Sharpe Ratio]]-AVERAGE(Table2[Sharpe Ratio]))/_xlfn.STDEV.P(Table2[Sharpe Ratio])</f>
        <v>-0.90585995304173517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478</v>
      </c>
      <c r="AT516">
        <f>_xlfn.RANK.AVG(Table2[[#This Row],[6M Return vs Nifty Z-Score]],Table2[6M Return vs Nifty Z-Score])</f>
        <v>325</v>
      </c>
      <c r="AU516">
        <f>_xlfn.RANK.AVG(Table2[[#This Row],[Sharpe Ratio Z-Score]],Table2[Sharpe Ratio Z-Score])</f>
        <v>605</v>
      </c>
      <c r="AV516">
        <f>(Table2[[#This Row],[Rank 1Y]]+Table2[[#This Row],[Rank 6M]]+Table2[[#This Row],[Rank Sharpe]])/3</f>
        <v>469.33333333333331</v>
      </c>
    </row>
    <row r="517" spans="1:48" hidden="1" x14ac:dyDescent="0.3">
      <c r="A517" t="s">
        <v>1044</v>
      </c>
      <c r="B517" t="s">
        <v>1045</v>
      </c>
      <c r="C517" t="s">
        <v>570</v>
      </c>
      <c r="D517" t="s">
        <v>570</v>
      </c>
      <c r="E517">
        <v>12707.786586</v>
      </c>
      <c r="F517">
        <v>439.45</v>
      </c>
      <c r="G517">
        <v>-15.790798566391601</v>
      </c>
      <c r="H517">
        <f>(Table2[[#This Row],[1Y Return vs Nifty]]-AVERAGE(Table2[1Y Return vs Nifty]))/_xlfn.STDEV.P(Table2[1Y Return vs Nifty])</f>
        <v>-0.5795840045759092</v>
      </c>
      <c r="I517">
        <v>-1.3943443149185799</v>
      </c>
      <c r="J517">
        <f>(Table2[[#This Row],[1M Return vs Nifty]]-AVERAGE(Table2[1M Return vs Nifty]))/_xlfn.STDEV.P(Table2[1M Return vs Nifty])</f>
        <v>0.31404562094664479</v>
      </c>
      <c r="K517">
        <v>-5.3373955158536903</v>
      </c>
      <c r="L517">
        <f>(Table2[[#This Row],[6M Return vs Nifty]]-AVERAGE(Table2[6M Return vs Nifty]))/_xlfn.STDEV.P(Table2[6M Return vs Nifty])</f>
        <v>-0.21142178285088012</v>
      </c>
      <c r="M517">
        <v>-5.08203568399367</v>
      </c>
      <c r="N517">
        <f>(Table2[[#This Row],[1W Return vs Nifty]]-AVERAGE(Table2[1W Return vs Nifty]))/_xlfn.STDEV.P(Table2[1W Return vs Nifty])</f>
        <v>-0.58168932021063535</v>
      </c>
      <c r="O517">
        <v>459.42</v>
      </c>
      <c r="P517">
        <v>467.62956765535802</v>
      </c>
      <c r="Q517">
        <v>460.48277371477502</v>
      </c>
      <c r="R517">
        <v>27.208415399798799</v>
      </c>
      <c r="S517" s="1">
        <f>(Table2[[#This Row],[Close Price]]-Table2[[#This Row],[20D EMA]])/Table2[[#This Row],[20D EMA]]</f>
        <v>-4.3467850768360163E-2</v>
      </c>
      <c r="T517" s="1">
        <f>(Table2[[#This Row],[Close Price]]-Table2[[#This Row],[50D EMA]])/Table2[[#This Row],[50D EMA]]</f>
        <v>-6.0260448877617397E-2</v>
      </c>
      <c r="U517" s="1">
        <f>(Table2[[#This Row],[Close Price]]-Table2[[#This Row],[200D EMA]])/Table2[[#This Row],[200D EMA]]</f>
        <v>-4.5675484329415594E-2</v>
      </c>
      <c r="V517">
        <v>0.59816202329950496</v>
      </c>
      <c r="W517">
        <v>433.55</v>
      </c>
      <c r="X517">
        <v>446.25</v>
      </c>
      <c r="Y517">
        <v>433.55</v>
      </c>
      <c r="Z517">
        <v>458.65</v>
      </c>
      <c r="AA517">
        <v>433.55</v>
      </c>
      <c r="AB517">
        <v>490</v>
      </c>
      <c r="AC517" s="1">
        <f>(Table2[[#This Row],[Close Price]]/Table2[[#This Row],[Day Low]])-1</f>
        <v>1.3608580325221942E-2</v>
      </c>
      <c r="AD517" s="1">
        <f>(Table2[[#This Row],[Day High]]/Table2[[#This Row],[Close Price]])-1</f>
        <v>1.5473887814313469E-2</v>
      </c>
      <c r="AE517" s="1">
        <f>(Table2[[#This Row],[Close Price]]/Table2[[#This Row],[Current Week Low]])-1</f>
        <v>1.3608580325221942E-2</v>
      </c>
      <c r="AF517" s="1">
        <f>(Table2[[#This Row],[Current Week High]]/Table2[[#This Row],[Close Price]])-1</f>
        <v>4.3690977358061156E-2</v>
      </c>
      <c r="AG517" s="1">
        <f>(Table2[[#This Row],[Close Price]]/Table2[[#This Row],[Current Month Low]])-1</f>
        <v>1.3608580325221942E-2</v>
      </c>
      <c r="AH517" s="1">
        <f>(Table2[[#This Row],[Current Month High]]/Table2[[#This Row],[Close Price]])-1</f>
        <v>0.11503015132552052</v>
      </c>
      <c r="AI517">
        <v>34.713846854022002</v>
      </c>
      <c r="AJ517">
        <v>17.217924779941299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-0.04</v>
      </c>
      <c r="AM517" t="s">
        <v>3169</v>
      </c>
      <c r="AN517">
        <v>-6.84</v>
      </c>
      <c r="AO517" t="s">
        <v>3169</v>
      </c>
      <c r="AP517">
        <v>3.9104178051040002E-3</v>
      </c>
      <c r="AQ517">
        <f>(Table2[[#This Row],[Sharpe Ratio]]-AVERAGE(Table2[Sharpe Ratio]))/_xlfn.STDEV.P(Table2[Sharpe Ratio])</f>
        <v>-0.63172551388147002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519</v>
      </c>
      <c r="AT517">
        <f>_xlfn.RANK.AVG(Table2[[#This Row],[6M Return vs Nifty Z-Score]],Table2[6M Return vs Nifty Z-Score])</f>
        <v>381</v>
      </c>
      <c r="AU517">
        <f>_xlfn.RANK.AVG(Table2[[#This Row],[Sharpe Ratio Z-Score]],Table2[Sharpe Ratio Z-Score])</f>
        <v>508</v>
      </c>
      <c r="AV517">
        <f>(Table2[[#This Row],[Rank 1Y]]+Table2[[#This Row],[Rank 6M]]+Table2[[#This Row],[Rank Sharpe]])/3</f>
        <v>469.33333333333331</v>
      </c>
    </row>
    <row r="518" spans="1:48" hidden="1" x14ac:dyDescent="0.3">
      <c r="A518" t="s">
        <v>1514</v>
      </c>
      <c r="B518" t="s">
        <v>1515</v>
      </c>
      <c r="C518" t="s">
        <v>570</v>
      </c>
      <c r="D518" t="s">
        <v>570</v>
      </c>
      <c r="E518">
        <v>6476.8089200000004</v>
      </c>
      <c r="F518">
        <v>323</v>
      </c>
      <c r="G518">
        <v>-22.911176267247399</v>
      </c>
      <c r="H518">
        <f>(Table2[[#This Row],[1Y Return vs Nifty]]-AVERAGE(Table2[1Y Return vs Nifty]))/_xlfn.STDEV.P(Table2[1Y Return vs Nifty])</f>
        <v>-0.72199996746624073</v>
      </c>
      <c r="I518">
        <v>6.0550573082810502</v>
      </c>
      <c r="J518">
        <f>(Table2[[#This Row],[1M Return vs Nifty]]-AVERAGE(Table2[1M Return vs Nifty]))/_xlfn.STDEV.P(Table2[1M Return vs Nifty])</f>
        <v>1.0501965817522523</v>
      </c>
      <c r="K518">
        <v>-13.310696565168801</v>
      </c>
      <c r="L518">
        <f>(Table2[[#This Row],[6M Return vs Nifty]]-AVERAGE(Table2[6M Return vs Nifty]))/_xlfn.STDEV.P(Table2[6M Return vs Nifty])</f>
        <v>-0.47766704816330824</v>
      </c>
      <c r="M518">
        <v>11.3421953038771</v>
      </c>
      <c r="N518">
        <f>(Table2[[#This Row],[1W Return vs Nifty]]-AVERAGE(Table2[1W Return vs Nifty]))/_xlfn.STDEV.P(Table2[1W Return vs Nifty])</f>
        <v>3.3949408296496628</v>
      </c>
      <c r="O518">
        <v>305.60000000000002</v>
      </c>
      <c r="P518">
        <v>317.441970056934</v>
      </c>
      <c r="Q518">
        <v>336.69708956515598</v>
      </c>
      <c r="R518">
        <v>61.635996150137998</v>
      </c>
      <c r="S518" s="1">
        <f>(Table2[[#This Row],[Close Price]]-Table2[[#This Row],[20D EMA]])/Table2[[#This Row],[20D EMA]]</f>
        <v>5.6937172774869031E-2</v>
      </c>
      <c r="T518" s="1">
        <f>(Table2[[#This Row],[Close Price]]-Table2[[#This Row],[50D EMA]])/Table2[[#This Row],[50D EMA]]</f>
        <v>1.7508806230219519E-2</v>
      </c>
      <c r="U518" s="1">
        <f>(Table2[[#This Row],[Close Price]]-Table2[[#This Row],[200D EMA]])/Table2[[#This Row],[200D EMA]]</f>
        <v>-4.0680748333303852E-2</v>
      </c>
      <c r="V518">
        <v>2.2034719133098402</v>
      </c>
      <c r="W518">
        <v>320.14999999999998</v>
      </c>
      <c r="X518">
        <v>332.4</v>
      </c>
      <c r="Y518">
        <v>273.89999999999998</v>
      </c>
      <c r="Z518">
        <v>358.7</v>
      </c>
      <c r="AA518">
        <v>273.89999999999998</v>
      </c>
      <c r="AB518">
        <v>358.7</v>
      </c>
      <c r="AC518" s="1">
        <f>(Table2[[#This Row],[Close Price]]/Table2[[#This Row],[Day Low]])-1</f>
        <v>8.9020771513352859E-3</v>
      </c>
      <c r="AD518" s="1">
        <f>(Table2[[#This Row],[Day High]]/Table2[[#This Row],[Close Price]])-1</f>
        <v>2.9102167182662564E-2</v>
      </c>
      <c r="AE518" s="1">
        <f>(Table2[[#This Row],[Close Price]]/Table2[[#This Row],[Current Week Low]])-1</f>
        <v>0.17926250456370951</v>
      </c>
      <c r="AF518" s="1">
        <f>(Table2[[#This Row],[Current Week High]]/Table2[[#This Row],[Close Price]])-1</f>
        <v>0.11052631578947358</v>
      </c>
      <c r="AG518" s="1">
        <f>(Table2[[#This Row],[Close Price]]/Table2[[#This Row],[Current Month Low]])-1</f>
        <v>0.17926250456370951</v>
      </c>
      <c r="AH518" s="1">
        <f>(Table2[[#This Row],[Current Month High]]/Table2[[#This Row],[Close Price]])-1</f>
        <v>0.11052631578947358</v>
      </c>
      <c r="AI518">
        <v>35.278637770897802</v>
      </c>
      <c r="AJ518">
        <v>20.634920634920601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-0.06</v>
      </c>
      <c r="AM518" t="s">
        <v>3169</v>
      </c>
      <c r="AN518">
        <v>7.7</v>
      </c>
      <c r="AO518" t="s">
        <v>3170</v>
      </c>
      <c r="AP518">
        <v>5.8195253360508001E-2</v>
      </c>
      <c r="AQ518">
        <f>(Table2[[#This Row],[Sharpe Ratio]]-AVERAGE(Table2[Sharpe Ratio]))/_xlfn.STDEV.P(Table2[Sharpe Ratio])</f>
        <v>2.188287136247902E-3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576</v>
      </c>
      <c r="AT518">
        <f>_xlfn.RANK.AVG(Table2[[#This Row],[6M Return vs Nifty Z-Score]],Table2[6M Return vs Nifty Z-Score])</f>
        <v>486</v>
      </c>
      <c r="AU518">
        <f>_xlfn.RANK.AVG(Table2[[#This Row],[Sharpe Ratio Z-Score]],Table2[Sharpe Ratio Z-Score])</f>
        <v>352</v>
      </c>
      <c r="AV518">
        <f>(Table2[[#This Row],[Rank 1Y]]+Table2[[#This Row],[Rank 6M]]+Table2[[#This Row],[Rank Sharpe]])/3</f>
        <v>471.33333333333331</v>
      </c>
    </row>
    <row r="519" spans="1:48" hidden="1" x14ac:dyDescent="0.3">
      <c r="A519" t="s">
        <v>896</v>
      </c>
      <c r="B519" t="s">
        <v>897</v>
      </c>
      <c r="C519" t="s">
        <v>3132</v>
      </c>
      <c r="D519" t="s">
        <v>464</v>
      </c>
      <c r="E519">
        <v>15971.04816615</v>
      </c>
      <c r="F519">
        <v>258.3</v>
      </c>
      <c r="G519">
        <v>5.2364054644211597</v>
      </c>
      <c r="H519">
        <f>(Table2[[#This Row],[1Y Return vs Nifty]]-AVERAGE(Table2[1Y Return vs Nifty]))/_xlfn.STDEV.P(Table2[1Y Return vs Nifty])</f>
        <v>-0.15901509169650696</v>
      </c>
      <c r="I519">
        <v>-17.585345053416098</v>
      </c>
      <c r="J519">
        <f>(Table2[[#This Row],[1M Return vs Nifty]]-AVERAGE(Table2[1M Return vs Nifty]))/_xlfn.STDEV.P(Table2[1M Return vs Nifty])</f>
        <v>-1.2859514463251622</v>
      </c>
      <c r="K519">
        <v>-23.454775513888301</v>
      </c>
      <c r="L519">
        <f>(Table2[[#This Row],[6M Return vs Nifty]]-AVERAGE(Table2[6M Return vs Nifty]))/_xlfn.STDEV.P(Table2[6M Return vs Nifty])</f>
        <v>-0.81639914599172692</v>
      </c>
      <c r="M519">
        <v>-4.9369184170970604</v>
      </c>
      <c r="N519">
        <f>(Table2[[#This Row],[1W Return vs Nifty]]-AVERAGE(Table2[1W Return vs Nifty]))/_xlfn.STDEV.P(Table2[1W Return vs Nifty])</f>
        <v>-0.54655356869614735</v>
      </c>
      <c r="O519">
        <v>279.69</v>
      </c>
      <c r="P519">
        <v>290.16823718663898</v>
      </c>
      <c r="Q519">
        <v>280.47778464541398</v>
      </c>
      <c r="R519">
        <v>23.1582656380406</v>
      </c>
      <c r="S519" s="1">
        <f>(Table2[[#This Row],[Close Price]]-Table2[[#This Row],[20D EMA]])/Table2[[#This Row],[20D EMA]]</f>
        <v>-7.6477528692480909E-2</v>
      </c>
      <c r="T519" s="1">
        <f>(Table2[[#This Row],[Close Price]]-Table2[[#This Row],[50D EMA]])/Table2[[#This Row],[50D EMA]]</f>
        <v>-0.10982675945383026</v>
      </c>
      <c r="U519" s="1">
        <f>(Table2[[#This Row],[Close Price]]-Table2[[#This Row],[200D EMA]])/Table2[[#This Row],[200D EMA]]</f>
        <v>-7.9071448291177834E-2</v>
      </c>
      <c r="V519">
        <v>0.36096619385983603</v>
      </c>
      <c r="W519">
        <v>254.15</v>
      </c>
      <c r="X519">
        <v>261</v>
      </c>
      <c r="Y519">
        <v>252.1</v>
      </c>
      <c r="Z519">
        <v>267.64999999999998</v>
      </c>
      <c r="AA519">
        <v>252.1</v>
      </c>
      <c r="AB519">
        <v>311.35000000000002</v>
      </c>
      <c r="AC519" s="1">
        <f>(Table2[[#This Row],[Close Price]]/Table2[[#This Row],[Day Low]])-1</f>
        <v>1.6328939602596959E-2</v>
      </c>
      <c r="AD519" s="1">
        <f>(Table2[[#This Row],[Day High]]/Table2[[#This Row],[Close Price]])-1</f>
        <v>1.0452961672473782E-2</v>
      </c>
      <c r="AE519" s="1">
        <f>(Table2[[#This Row],[Close Price]]/Table2[[#This Row],[Current Week Low]])-1</f>
        <v>2.4593415311384481E-2</v>
      </c>
      <c r="AF519" s="1">
        <f>(Table2[[#This Row],[Current Week High]]/Table2[[#This Row],[Close Price]])-1</f>
        <v>3.6198219125048281E-2</v>
      </c>
      <c r="AG519" s="1">
        <f>(Table2[[#This Row],[Close Price]]/Table2[[#This Row],[Current Month Low]])-1</f>
        <v>2.4593415311384481E-2</v>
      </c>
      <c r="AH519" s="1">
        <f>(Table2[[#This Row],[Current Month High]]/Table2[[#This Row],[Close Price]])-1</f>
        <v>0.20538133952768112</v>
      </c>
      <c r="AI519">
        <v>37.7855207123499</v>
      </c>
      <c r="AJ519">
        <v>30.4545454545454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-0.11</v>
      </c>
      <c r="AM519" t="s">
        <v>3169</v>
      </c>
      <c r="AN519">
        <v>-14.56</v>
      </c>
      <c r="AO519" t="s">
        <v>3169</v>
      </c>
      <c r="AP519">
        <v>2.0152636369412998E-2</v>
      </c>
      <c r="AQ519">
        <f>(Table2[[#This Row],[Sharpe Ratio]]-AVERAGE(Table2[Sharpe Ratio]))/_xlfn.STDEV.P(Table2[Sharpe Ratio])</f>
        <v>-0.44205621854846261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348</v>
      </c>
      <c r="AT519">
        <f>_xlfn.RANK.AVG(Table2[[#This Row],[6M Return vs Nifty Z-Score]],Table2[6M Return vs Nifty Z-Score])</f>
        <v>608</v>
      </c>
      <c r="AU519">
        <f>_xlfn.RANK.AVG(Table2[[#This Row],[Sharpe Ratio Z-Score]],Table2[Sharpe Ratio Z-Score])</f>
        <v>460</v>
      </c>
      <c r="AV519">
        <f>(Table2[[#This Row],[Rank 1Y]]+Table2[[#This Row],[Rank 6M]]+Table2[[#This Row],[Rank Sharpe]])/3</f>
        <v>472</v>
      </c>
    </row>
    <row r="520" spans="1:48" hidden="1" x14ac:dyDescent="0.3">
      <c r="A520" t="s">
        <v>660</v>
      </c>
      <c r="B520" t="s">
        <v>661</v>
      </c>
      <c r="C520" t="s">
        <v>3132</v>
      </c>
      <c r="D520" t="s">
        <v>273</v>
      </c>
      <c r="E520">
        <v>26901.6239234399</v>
      </c>
      <c r="F520">
        <v>1413.3</v>
      </c>
      <c r="G520">
        <v>0.118243017311588</v>
      </c>
      <c r="H520">
        <f>(Table2[[#This Row],[1Y Return vs Nifty]]-AVERAGE(Table2[1Y Return vs Nifty]))/_xlfn.STDEV.P(Table2[1Y Return vs Nifty])</f>
        <v>-0.26138438497804706</v>
      </c>
      <c r="I520">
        <v>-3.06576436474497E-2</v>
      </c>
      <c r="J520">
        <f>(Table2[[#This Row],[1M Return vs Nifty]]-AVERAGE(Table2[1M Return vs Nifty]))/_xlfn.STDEV.P(Table2[1M Return vs Nifty])</f>
        <v>0.4488053377764728</v>
      </c>
      <c r="K520">
        <v>-24.5097226190348</v>
      </c>
      <c r="L520">
        <f>(Table2[[#This Row],[6M Return vs Nifty]]-AVERAGE(Table2[6M Return vs Nifty]))/_xlfn.STDEV.P(Table2[6M Return vs Nifty])</f>
        <v>-0.85162604513464013</v>
      </c>
      <c r="M520">
        <v>-8.3839431141217506</v>
      </c>
      <c r="N520">
        <f>(Table2[[#This Row],[1W Return vs Nifty]]-AVERAGE(Table2[1W Return vs Nifty]))/_xlfn.STDEV.P(Table2[1W Return vs Nifty])</f>
        <v>-1.3811462109711135</v>
      </c>
      <c r="O520">
        <v>1425.21</v>
      </c>
      <c r="P520">
        <v>1455.8403145708601</v>
      </c>
      <c r="Q520">
        <v>1437.74509730159</v>
      </c>
      <c r="R520">
        <v>46.308220776501102</v>
      </c>
      <c r="S520" s="1">
        <f>(Table2[[#This Row],[Close Price]]-Table2[[#This Row],[20D EMA]])/Table2[[#This Row],[20D EMA]]</f>
        <v>-8.356663228576899E-3</v>
      </c>
      <c r="T520" s="1">
        <f>(Table2[[#This Row],[Close Price]]-Table2[[#This Row],[50D EMA]])/Table2[[#This Row],[50D EMA]]</f>
        <v>-2.9220453744200497E-2</v>
      </c>
      <c r="U520" s="1">
        <f>(Table2[[#This Row],[Close Price]]-Table2[[#This Row],[200D EMA]])/Table2[[#This Row],[200D EMA]]</f>
        <v>-1.700238613052444E-2</v>
      </c>
      <c r="V520">
        <v>1.08848346775858</v>
      </c>
      <c r="W520">
        <v>1378</v>
      </c>
      <c r="X520">
        <v>1432.95</v>
      </c>
      <c r="Y520">
        <v>1378</v>
      </c>
      <c r="Z520">
        <v>1530.9</v>
      </c>
      <c r="AA520">
        <v>1358.1</v>
      </c>
      <c r="AB520">
        <v>1530.9</v>
      </c>
      <c r="AC520" s="1">
        <f>(Table2[[#This Row],[Close Price]]/Table2[[#This Row],[Day Low]])-1</f>
        <v>2.5616835994194398E-2</v>
      </c>
      <c r="AD520" s="1">
        <f>(Table2[[#This Row],[Day High]]/Table2[[#This Row],[Close Price]])-1</f>
        <v>1.3903629802589856E-2</v>
      </c>
      <c r="AE520" s="1">
        <f>(Table2[[#This Row],[Close Price]]/Table2[[#This Row],[Current Week Low]])-1</f>
        <v>2.5616835994194398E-2</v>
      </c>
      <c r="AF520" s="1">
        <f>(Table2[[#This Row],[Current Week High]]/Table2[[#This Row],[Close Price]])-1</f>
        <v>8.3209509658246805E-2</v>
      </c>
      <c r="AG520" s="1">
        <f>(Table2[[#This Row],[Close Price]]/Table2[[#This Row],[Current Month Low]])-1</f>
        <v>4.0645018776231501E-2</v>
      </c>
      <c r="AH520" s="1">
        <f>(Table2[[#This Row],[Current Month High]]/Table2[[#This Row],[Close Price]])-1</f>
        <v>8.3209509658246805E-2</v>
      </c>
      <c r="AI520">
        <v>30.273119649048301</v>
      </c>
      <c r="AJ520">
        <v>37.802262090483602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0.02</v>
      </c>
      <c r="AM520" t="s">
        <v>3170</v>
      </c>
      <c r="AN520">
        <v>0.26</v>
      </c>
      <c r="AO520" t="s">
        <v>3170</v>
      </c>
      <c r="AP520">
        <v>3.9430633596589999E-2</v>
      </c>
      <c r="AQ520">
        <f>(Table2[[#This Row],[Sharpe Ratio]]-AVERAGE(Table2[Sharpe Ratio]))/_xlfn.STDEV.P(Table2[Sharpe Ratio])</f>
        <v>-0.21693647058834839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395</v>
      </c>
      <c r="AT520">
        <f>_xlfn.RANK.AVG(Table2[[#This Row],[6M Return vs Nifty Z-Score]],Table2[6M Return vs Nifty Z-Score])</f>
        <v>620</v>
      </c>
      <c r="AU520">
        <f>_xlfn.RANK.AVG(Table2[[#This Row],[Sharpe Ratio Z-Score]],Table2[Sharpe Ratio Z-Score])</f>
        <v>406</v>
      </c>
      <c r="AV520">
        <f>(Table2[[#This Row],[Rank 1Y]]+Table2[[#This Row],[Rank 6M]]+Table2[[#This Row],[Rank Sharpe]])/3</f>
        <v>473.66666666666669</v>
      </c>
    </row>
    <row r="521" spans="1:48" x14ac:dyDescent="0.3">
      <c r="A521" t="s">
        <v>745</v>
      </c>
      <c r="B521" t="s">
        <v>746</v>
      </c>
      <c r="C521" t="s">
        <v>3130</v>
      </c>
      <c r="D521" t="s">
        <v>69</v>
      </c>
      <c r="E521">
        <v>22328.4484481</v>
      </c>
      <c r="F521">
        <v>944.95</v>
      </c>
      <c r="G521">
        <v>-26.632718687039301</v>
      </c>
      <c r="H521">
        <f>(Table2[[#This Row],[1Y Return vs Nifty]]-AVERAGE(Table2[1Y Return vs Nifty]))/_xlfn.STDEV.P(Table2[1Y Return vs Nifty])</f>
        <v>-0.79643521085061575</v>
      </c>
      <c r="I521">
        <v>12.1658561319932</v>
      </c>
      <c r="J521">
        <f>(Table2[[#This Row],[1M Return vs Nifty]]-AVERAGE(Table2[1M Return vs Nifty]))/_xlfn.STDEV.P(Table2[1M Return vs Nifty])</f>
        <v>1.6540666176160608</v>
      </c>
      <c r="K521">
        <v>16.268317081359001</v>
      </c>
      <c r="L521">
        <f>(Table2[[#This Row],[6M Return vs Nifty]]-AVERAGE(Table2[6M Return vs Nifty]))/_xlfn.STDEV.P(Table2[6M Return vs Nifty])</f>
        <v>0.51003833098780182</v>
      </c>
      <c r="M521">
        <v>8.0792973544664803E-2</v>
      </c>
      <c r="N521">
        <f>(Table2[[#This Row],[1W Return vs Nifty]]-AVERAGE(Table2[1W Return vs Nifty]))/_xlfn.STDEV.P(Table2[1W Return vs Nifty])</f>
        <v>0.66833329048520307</v>
      </c>
      <c r="O521">
        <v>888.91</v>
      </c>
      <c r="P521">
        <v>868.22075459113205</v>
      </c>
      <c r="Q521">
        <v>851.87546733529496</v>
      </c>
      <c r="R521">
        <v>74.938260243324706</v>
      </c>
      <c r="S521" s="1">
        <f>(Table2[[#This Row],[Close Price]]-Table2[[#This Row],[20D EMA]])/Table2[[#This Row],[20D EMA]]</f>
        <v>6.304350271681057E-2</v>
      </c>
      <c r="T521" s="1">
        <f>(Table2[[#This Row],[Close Price]]-Table2[[#This Row],[50D EMA]])/Table2[[#This Row],[50D EMA]]</f>
        <v>8.8375272075823408E-2</v>
      </c>
      <c r="U521" s="1">
        <f>(Table2[[#This Row],[Close Price]]-Table2[[#This Row],[200D EMA]])/Table2[[#This Row],[200D EMA]]</f>
        <v>0.10925837899270235</v>
      </c>
      <c r="V521">
        <v>1.9867705474334301</v>
      </c>
      <c r="W521">
        <v>916</v>
      </c>
      <c r="X521">
        <v>952.3</v>
      </c>
      <c r="Y521">
        <v>889.9</v>
      </c>
      <c r="Z521">
        <v>952.3</v>
      </c>
      <c r="AA521">
        <v>855.55</v>
      </c>
      <c r="AB521">
        <v>952.3</v>
      </c>
      <c r="AC521" s="1">
        <f>(Table2[[#This Row],[Close Price]]/Table2[[#This Row],[Day Low]])-1</f>
        <v>3.160480349344974E-2</v>
      </c>
      <c r="AD521" s="1">
        <f>(Table2[[#This Row],[Day High]]/Table2[[#This Row],[Close Price]])-1</f>
        <v>7.7781893221862131E-3</v>
      </c>
      <c r="AE521" s="1">
        <f>(Table2[[#This Row],[Close Price]]/Table2[[#This Row],[Current Week Low]])-1</f>
        <v>6.1860883245308473E-2</v>
      </c>
      <c r="AF521" s="1">
        <f>(Table2[[#This Row],[Current Week High]]/Table2[[#This Row],[Close Price]])-1</f>
        <v>7.7781893221862131E-3</v>
      </c>
      <c r="AG521" s="1">
        <f>(Table2[[#This Row],[Close Price]]/Table2[[#This Row],[Current Month Low]])-1</f>
        <v>0.10449418502717567</v>
      </c>
      <c r="AH521" s="1">
        <f>(Table2[[#This Row],[Current Month High]]/Table2[[#This Row],[Close Price]])-1</f>
        <v>7.7781893221862131E-3</v>
      </c>
      <c r="AI521">
        <v>11.9847610984708</v>
      </c>
      <c r="AJ521">
        <v>34.992857142857098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0.24</v>
      </c>
      <c r="AM521" t="s">
        <v>3170</v>
      </c>
      <c r="AN521">
        <v>7.66</v>
      </c>
      <c r="AO521" t="s">
        <v>3170</v>
      </c>
      <c r="AP521">
        <v>-4.3424836194007999E-2</v>
      </c>
      <c r="AQ521">
        <f>(Table2[[#This Row],[Sharpe Ratio]]-AVERAGE(Table2[Sharpe Ratio]))/_xlfn.STDEV.P(Table2[Sharpe Ratio])</f>
        <v>-1.1844852390922265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0.85151778914622334</v>
      </c>
      <c r="AS521">
        <f>_xlfn.RANK.AVG(Table2[[#This Row],[1Y Return vs Nifty Z-Score]],Table2[1Y Return vs Nifty Z-Score])</f>
        <v>597</v>
      </c>
      <c r="AT521">
        <f>_xlfn.RANK.AVG(Table2[[#This Row],[6M Return vs Nifty Z-Score]],Table2[6M Return vs Nifty Z-Score])</f>
        <v>171</v>
      </c>
      <c r="AU521">
        <f>_xlfn.RANK.AVG(Table2[[#This Row],[Sharpe Ratio Z-Score]],Table2[Sharpe Ratio Z-Score])</f>
        <v>653</v>
      </c>
      <c r="AV521">
        <f>(Table2[[#This Row],[Rank 1Y]]+Table2[[#This Row],[Rank 6M]]+Table2[[#This Row],[Rank Sharpe]])/3</f>
        <v>473.66666666666669</v>
      </c>
    </row>
    <row r="522" spans="1:48" hidden="1" x14ac:dyDescent="0.3">
      <c r="A522" t="s">
        <v>676</v>
      </c>
      <c r="B522" t="s">
        <v>677</v>
      </c>
      <c r="C522" t="s">
        <v>3137</v>
      </c>
      <c r="D522" t="s">
        <v>414</v>
      </c>
      <c r="E522">
        <v>25783.50289086</v>
      </c>
      <c r="F522">
        <v>5737.05</v>
      </c>
      <c r="G522">
        <v>-12.6382493002095</v>
      </c>
      <c r="H522">
        <f>(Table2[[#This Row],[1Y Return vs Nifty]]-AVERAGE(Table2[1Y Return vs Nifty]))/_xlfn.STDEV.P(Table2[1Y Return vs Nifty])</f>
        <v>-0.51652929622124277</v>
      </c>
      <c r="I522">
        <v>-11.437762983487101</v>
      </c>
      <c r="J522">
        <f>(Table2[[#This Row],[1M Return vs Nifty]]-AVERAGE(Table2[1M Return vs Nifty]))/_xlfn.STDEV.P(Table2[1M Return vs Nifty])</f>
        <v>-0.67844648467620705</v>
      </c>
      <c r="K522">
        <v>-3.7980574446136202</v>
      </c>
      <c r="L522">
        <f>(Table2[[#This Row],[6M Return vs Nifty]]-AVERAGE(Table2[6M Return vs Nifty]))/_xlfn.STDEV.P(Table2[6M Return vs Nifty])</f>
        <v>-0.16002005216895157</v>
      </c>
      <c r="M522">
        <v>-2.0199984835493199</v>
      </c>
      <c r="N522">
        <f>(Table2[[#This Row],[1W Return vs Nifty]]-AVERAGE(Table2[1W Return vs Nifty]))/_xlfn.STDEV.P(Table2[1W Return vs Nifty])</f>
        <v>0.15969025855157198</v>
      </c>
      <c r="O522">
        <v>6201.14</v>
      </c>
      <c r="P522">
        <v>6353.73380410963</v>
      </c>
      <c r="Q522">
        <v>6082.08952584903</v>
      </c>
      <c r="R522">
        <v>23.9527096171051</v>
      </c>
      <c r="S522" s="1">
        <f>(Table2[[#This Row],[Close Price]]-Table2[[#This Row],[20D EMA]])/Table2[[#This Row],[20D EMA]]</f>
        <v>-7.4839465001596495E-2</v>
      </c>
      <c r="T522" s="1">
        <f>(Table2[[#This Row],[Close Price]]-Table2[[#This Row],[50D EMA]])/Table2[[#This Row],[50D EMA]]</f>
        <v>-9.7058489247811311E-2</v>
      </c>
      <c r="U522" s="1">
        <f>(Table2[[#This Row],[Close Price]]-Table2[[#This Row],[200D EMA]])/Table2[[#This Row],[200D EMA]]</f>
        <v>-5.6730425355069725E-2</v>
      </c>
      <c r="V522">
        <v>0.74072380356192202</v>
      </c>
      <c r="W522">
        <v>5715</v>
      </c>
      <c r="X522">
        <v>5851.95</v>
      </c>
      <c r="Y522">
        <v>5617.55</v>
      </c>
      <c r="Z522">
        <v>5949.95</v>
      </c>
      <c r="AA522">
        <v>5617.55</v>
      </c>
      <c r="AB522">
        <v>6862.25</v>
      </c>
      <c r="AC522" s="1">
        <f>(Table2[[#This Row],[Close Price]]/Table2[[#This Row],[Day Low]])-1</f>
        <v>3.8582677165355239E-3</v>
      </c>
      <c r="AD522" s="1">
        <f>(Table2[[#This Row],[Day High]]/Table2[[#This Row],[Close Price]])-1</f>
        <v>2.0027714591994039E-2</v>
      </c>
      <c r="AE522" s="1">
        <f>(Table2[[#This Row],[Close Price]]/Table2[[#This Row],[Current Week Low]])-1</f>
        <v>2.1272618846294167E-2</v>
      </c>
      <c r="AF522" s="1">
        <f>(Table2[[#This Row],[Current Week High]]/Table2[[#This Row],[Close Price]])-1</f>
        <v>3.7109664374547879E-2</v>
      </c>
      <c r="AG522" s="1">
        <f>(Table2[[#This Row],[Close Price]]/Table2[[#This Row],[Current Month Low]])-1</f>
        <v>2.1272618846294167E-2</v>
      </c>
      <c r="AH522" s="1">
        <f>(Table2[[#This Row],[Current Month High]]/Table2[[#This Row],[Close Price]])-1</f>
        <v>0.19612867240132115</v>
      </c>
      <c r="AI522">
        <v>25.445132951603998</v>
      </c>
      <c r="AJ522">
        <v>17.053986778748001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0.02</v>
      </c>
      <c r="AM522" t="s">
        <v>3170</v>
      </c>
      <c r="AN522">
        <v>-14.65</v>
      </c>
      <c r="AO522" t="s">
        <v>3169</v>
      </c>
      <c r="AP522">
        <v>-4.1743255204179999E-3</v>
      </c>
      <c r="AQ522">
        <f>(Table2[[#This Row],[Sharpe Ratio]]-AVERAGE(Table2[Sharpe Ratio]))/_xlfn.STDEV.P(Table2[Sharpe Ratio])</f>
        <v>-0.72613549632497554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493</v>
      </c>
      <c r="AT522">
        <f>_xlfn.RANK.AVG(Table2[[#This Row],[6M Return vs Nifty Z-Score]],Table2[6M Return vs Nifty Z-Score])</f>
        <v>355</v>
      </c>
      <c r="AU522">
        <f>_xlfn.RANK.AVG(Table2[[#This Row],[Sharpe Ratio Z-Score]],Table2[Sharpe Ratio Z-Score])</f>
        <v>574</v>
      </c>
      <c r="AV522">
        <f>(Table2[[#This Row],[Rank 1Y]]+Table2[[#This Row],[Rank 6M]]+Table2[[#This Row],[Rank Sharpe]])/3</f>
        <v>474</v>
      </c>
    </row>
    <row r="523" spans="1:48" hidden="1" x14ac:dyDescent="0.3">
      <c r="A523" t="s">
        <v>1816</v>
      </c>
      <c r="B523" t="s">
        <v>1817</v>
      </c>
      <c r="C523" t="s">
        <v>3126</v>
      </c>
      <c r="D523" t="s">
        <v>48</v>
      </c>
      <c r="E523">
        <v>4172.8400222129903</v>
      </c>
      <c r="F523">
        <v>51.69</v>
      </c>
      <c r="G523">
        <v>-20.805823829906299</v>
      </c>
      <c r="H523">
        <f>(Table2[[#This Row],[1Y Return vs Nifty]]-AVERAGE(Table2[1Y Return vs Nifty]))/_xlfn.STDEV.P(Table2[1Y Return vs Nifty])</f>
        <v>-0.67989043238477975</v>
      </c>
      <c r="I523">
        <v>-7.4600556150425004E-2</v>
      </c>
      <c r="J523">
        <f>(Table2[[#This Row],[1M Return vs Nifty]]-AVERAGE(Table2[1M Return vs Nifty]))/_xlfn.STDEV.P(Table2[1M Return vs Nifty])</f>
        <v>0.44446289271901762</v>
      </c>
      <c r="K523">
        <v>-25.840994336163</v>
      </c>
      <c r="L523">
        <f>(Table2[[#This Row],[6M Return vs Nifty]]-AVERAGE(Table2[6M Return vs Nifty]))/_xlfn.STDEV.P(Table2[6M Return vs Nifty])</f>
        <v>-0.89608000333055893</v>
      </c>
      <c r="M523">
        <v>-1.1088031753085801</v>
      </c>
      <c r="N523">
        <f>(Table2[[#This Row],[1W Return vs Nifty]]-AVERAGE(Table2[1W Return vs Nifty]))/_xlfn.STDEV.P(Table2[1W Return vs Nifty])</f>
        <v>0.38030860822269535</v>
      </c>
      <c r="O523">
        <v>51.74</v>
      </c>
      <c r="P523">
        <v>53.430070244303899</v>
      </c>
      <c r="Q523">
        <v>56.034940202317898</v>
      </c>
      <c r="R523">
        <v>50.897713813521698</v>
      </c>
      <c r="S523" s="1">
        <f>(Table2[[#This Row],[Close Price]]-Table2[[#This Row],[20D EMA]])/Table2[[#This Row],[20D EMA]]</f>
        <v>-9.6637031310406376E-4</v>
      </c>
      <c r="T523" s="1">
        <f>(Table2[[#This Row],[Close Price]]-Table2[[#This Row],[50D EMA]])/Table2[[#This Row],[50D EMA]]</f>
        <v>-3.2567246053534941E-2</v>
      </c>
      <c r="U523" s="1">
        <f>(Table2[[#This Row],[Close Price]]-Table2[[#This Row],[200D EMA]])/Table2[[#This Row],[200D EMA]]</f>
        <v>-7.7539838297858502E-2</v>
      </c>
      <c r="V523">
        <v>1.0771928054381501</v>
      </c>
      <c r="W523">
        <v>50.61</v>
      </c>
      <c r="X523">
        <v>52.4</v>
      </c>
      <c r="Y523">
        <v>50.61</v>
      </c>
      <c r="Z523">
        <v>54.4</v>
      </c>
      <c r="AA523">
        <v>46.9</v>
      </c>
      <c r="AB523">
        <v>54.4</v>
      </c>
      <c r="AC523" s="1">
        <f>(Table2[[#This Row],[Close Price]]/Table2[[#This Row],[Day Low]])-1</f>
        <v>2.1339656194427903E-2</v>
      </c>
      <c r="AD523" s="1">
        <f>(Table2[[#This Row],[Day High]]/Table2[[#This Row],[Close Price]])-1</f>
        <v>1.3735732249951615E-2</v>
      </c>
      <c r="AE523" s="1">
        <f>(Table2[[#This Row],[Close Price]]/Table2[[#This Row],[Current Week Low]])-1</f>
        <v>2.1339656194427903E-2</v>
      </c>
      <c r="AF523" s="1">
        <f>(Table2[[#This Row],[Current Week High]]/Table2[[#This Row],[Close Price]])-1</f>
        <v>5.2427935770942069E-2</v>
      </c>
      <c r="AG523" s="1">
        <f>(Table2[[#This Row],[Close Price]]/Table2[[#This Row],[Current Month Low]])-1</f>
        <v>0.10213219616204694</v>
      </c>
      <c r="AH523" s="1">
        <f>(Table2[[#This Row],[Current Month High]]/Table2[[#This Row],[Close Price]])-1</f>
        <v>5.2427935770942069E-2</v>
      </c>
      <c r="AI523">
        <v>52.834203907912503</v>
      </c>
      <c r="AJ523">
        <v>11.762162162162101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-0.04</v>
      </c>
      <c r="AM523" t="s">
        <v>3169</v>
      </c>
      <c r="AN523">
        <v>2.64</v>
      </c>
      <c r="AO523" t="s">
        <v>3170</v>
      </c>
      <c r="AP523">
        <v>9.5060573406813995E-2</v>
      </c>
      <c r="AQ523">
        <f>(Table2[[#This Row],[Sharpe Ratio]]-AVERAGE(Table2[Sharpe Ratio]))/_xlfn.STDEV.P(Table2[Sharpe Ratio])</f>
        <v>0.43268485062748796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3">
        <f>_xlfn.RANK.AVG(Table2[[#This Row],[1Y Return vs Nifty Z-Score]],Table2[1Y Return vs Nifty Z-Score])</f>
        <v>556</v>
      </c>
      <c r="AT523">
        <f>_xlfn.RANK.AVG(Table2[[#This Row],[6M Return vs Nifty Z-Score]],Table2[6M Return vs Nifty Z-Score])</f>
        <v>632</v>
      </c>
      <c r="AU523">
        <f>_xlfn.RANK.AVG(Table2[[#This Row],[Sharpe Ratio Z-Score]],Table2[Sharpe Ratio Z-Score])</f>
        <v>236</v>
      </c>
      <c r="AV523">
        <f>(Table2[[#This Row],[Rank 1Y]]+Table2[[#This Row],[Rank 6M]]+Table2[[#This Row],[Rank Sharpe]])/3</f>
        <v>474.66666666666669</v>
      </c>
    </row>
    <row r="524" spans="1:48" hidden="1" x14ac:dyDescent="0.3">
      <c r="A524" t="s">
        <v>78</v>
      </c>
      <c r="B524" t="s">
        <v>79</v>
      </c>
      <c r="C524" t="s">
        <v>3131</v>
      </c>
      <c r="D524" t="s">
        <v>80</v>
      </c>
      <c r="E524">
        <v>293496.66517619998</v>
      </c>
      <c r="F524">
        <v>3308.7</v>
      </c>
      <c r="G524">
        <v>-24.2036912654502</v>
      </c>
      <c r="H524">
        <f>(Table2[[#This Row],[1Y Return vs Nifty]]-AVERAGE(Table2[1Y Return vs Nifty]))/_xlfn.STDEV.P(Table2[1Y Return vs Nifty])</f>
        <v>-0.74785179383735056</v>
      </c>
      <c r="I524">
        <v>-3.58388047099898</v>
      </c>
      <c r="J524">
        <f>(Table2[[#This Row],[1M Return vs Nifty]]-AVERAGE(Table2[1M Return vs Nifty]))/_xlfn.STDEV.P(Table2[1M Return vs Nifty])</f>
        <v>9.7675336923094172E-2</v>
      </c>
      <c r="K524">
        <v>-8.0154337463448702</v>
      </c>
      <c r="L524">
        <f>(Table2[[#This Row],[6M Return vs Nifty]]-AVERAGE(Table2[6M Return vs Nifty]))/_xlfn.STDEV.P(Table2[6M Return vs Nifty])</f>
        <v>-0.30084710302679352</v>
      </c>
      <c r="M524">
        <v>-1.75808542907679</v>
      </c>
      <c r="N524">
        <f>(Table2[[#This Row],[1W Return vs Nifty]]-AVERAGE(Table2[1W Return vs Nifty]))/_xlfn.STDEV.P(Table2[1W Return vs Nifty])</f>
        <v>0.22310457303768896</v>
      </c>
      <c r="O524">
        <v>3256.67</v>
      </c>
      <c r="P524">
        <v>3369.1120956791701</v>
      </c>
      <c r="Q524">
        <v>3426.8309477933199</v>
      </c>
      <c r="R524">
        <v>63.364810462158502</v>
      </c>
      <c r="S524" s="1">
        <f>(Table2[[#This Row],[Close Price]]-Table2[[#This Row],[20D EMA]])/Table2[[#This Row],[20D EMA]]</f>
        <v>1.5976442194020193E-2</v>
      </c>
      <c r="T524" s="1">
        <f>(Table2[[#This Row],[Close Price]]-Table2[[#This Row],[50D EMA]])/Table2[[#This Row],[50D EMA]]</f>
        <v>-1.7931162265763672E-2</v>
      </c>
      <c r="U524" s="1">
        <f>(Table2[[#This Row],[Close Price]]-Table2[[#This Row],[200D EMA]])/Table2[[#This Row],[200D EMA]]</f>
        <v>-3.4472359329365085E-2</v>
      </c>
      <c r="V524">
        <v>1.10562095709299</v>
      </c>
      <c r="W524">
        <v>3152.15</v>
      </c>
      <c r="X524">
        <v>3317</v>
      </c>
      <c r="Y524">
        <v>3148.35</v>
      </c>
      <c r="Z524">
        <v>3317</v>
      </c>
      <c r="AA524">
        <v>3106</v>
      </c>
      <c r="AB524">
        <v>3318</v>
      </c>
      <c r="AC524" s="1">
        <f>(Table2[[#This Row],[Close Price]]/Table2[[#This Row],[Day Low]])-1</f>
        <v>4.9664514696318385E-2</v>
      </c>
      <c r="AD524" s="1">
        <f>(Table2[[#This Row],[Day High]]/Table2[[#This Row],[Close Price]])-1</f>
        <v>2.508538096533508E-3</v>
      </c>
      <c r="AE524" s="1">
        <f>(Table2[[#This Row],[Close Price]]/Table2[[#This Row],[Current Week Low]])-1</f>
        <v>5.0931440278241036E-2</v>
      </c>
      <c r="AF524" s="1">
        <f>(Table2[[#This Row],[Current Week High]]/Table2[[#This Row],[Close Price]])-1</f>
        <v>2.508538096533508E-3</v>
      </c>
      <c r="AG524" s="1">
        <f>(Table2[[#This Row],[Close Price]]/Table2[[#This Row],[Current Month Low]])-1</f>
        <v>6.5260785576303881E-2</v>
      </c>
      <c r="AH524" s="1">
        <f>(Table2[[#This Row],[Current Month High]]/Table2[[#This Row],[Close Price]])-1</f>
        <v>2.8107716021399387E-3</v>
      </c>
      <c r="AI524">
        <v>17.476652461691899</v>
      </c>
      <c r="AJ524">
        <v>8.2813803936968995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-0.02</v>
      </c>
      <c r="AM524" t="s">
        <v>3169</v>
      </c>
      <c r="AN524">
        <v>2.69</v>
      </c>
      <c r="AO524" t="s">
        <v>3170</v>
      </c>
      <c r="AP524">
        <v>3.0573906453537001E-2</v>
      </c>
      <c r="AQ524">
        <f>(Table2[[#This Row],[Sharpe Ratio]]-AVERAGE(Table2[Sharpe Ratio]))/_xlfn.STDEV.P(Table2[Sharpe Ratio])</f>
        <v>-0.32036133151657886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585</v>
      </c>
      <c r="AT524">
        <f>_xlfn.RANK.AVG(Table2[[#This Row],[6M Return vs Nifty Z-Score]],Table2[6M Return vs Nifty Z-Score])</f>
        <v>421</v>
      </c>
      <c r="AU524">
        <f>_xlfn.RANK.AVG(Table2[[#This Row],[Sharpe Ratio Z-Score]],Table2[Sharpe Ratio Z-Score])</f>
        <v>423</v>
      </c>
      <c r="AV524">
        <f>(Table2[[#This Row],[Rank 1Y]]+Table2[[#This Row],[Rank 6M]]+Table2[[#This Row],[Rank Sharpe]])/3</f>
        <v>476.33333333333331</v>
      </c>
    </row>
    <row r="525" spans="1:48" hidden="1" x14ac:dyDescent="0.3">
      <c r="A525" t="s">
        <v>910</v>
      </c>
      <c r="B525" t="s">
        <v>911</v>
      </c>
      <c r="C525" t="s">
        <v>3123</v>
      </c>
      <c r="D525" t="s">
        <v>565</v>
      </c>
      <c r="E525">
        <v>15761.899897200001</v>
      </c>
      <c r="F525">
        <v>315.39999999999998</v>
      </c>
      <c r="G525">
        <v>-11.005263764342899</v>
      </c>
      <c r="H525">
        <f>(Table2[[#This Row],[1Y Return vs Nifty]]-AVERAGE(Table2[1Y Return vs Nifty]))/_xlfn.STDEV.P(Table2[1Y Return vs Nifty])</f>
        <v>-0.48386765701515488</v>
      </c>
      <c r="I525">
        <v>-11.3949608547465</v>
      </c>
      <c r="J525">
        <f>(Table2[[#This Row],[1M Return vs Nifty]]-AVERAGE(Table2[1M Return vs Nifty]))/_xlfn.STDEV.P(Table2[1M Return vs Nifty])</f>
        <v>-0.67421677203743746</v>
      </c>
      <c r="K525">
        <v>-3.04169927348324</v>
      </c>
      <c r="L525">
        <f>(Table2[[#This Row],[6M Return vs Nifty]]-AVERAGE(Table2[6M Return vs Nifty]))/_xlfn.STDEV.P(Table2[6M Return vs Nifty])</f>
        <v>-0.13476366454501645</v>
      </c>
      <c r="M525">
        <v>-1.1485770971101701</v>
      </c>
      <c r="N525">
        <f>(Table2[[#This Row],[1W Return vs Nifty]]-AVERAGE(Table2[1W Return vs Nifty]))/_xlfn.STDEV.P(Table2[1W Return vs Nifty])</f>
        <v>0.37067855755358375</v>
      </c>
      <c r="O525">
        <v>333.02</v>
      </c>
      <c r="P525">
        <v>340.11920021777502</v>
      </c>
      <c r="Q525">
        <v>329.91655979517299</v>
      </c>
      <c r="R525">
        <v>26.074832474888201</v>
      </c>
      <c r="S525" s="1">
        <f>(Table2[[#This Row],[Close Price]]-Table2[[#This Row],[20D EMA]])/Table2[[#This Row],[20D EMA]]</f>
        <v>-5.2909735151041998E-2</v>
      </c>
      <c r="T525" s="1">
        <f>(Table2[[#This Row],[Close Price]]-Table2[[#This Row],[50D EMA]])/Table2[[#This Row],[50D EMA]]</f>
        <v>-7.2678049936456324E-2</v>
      </c>
      <c r="U525" s="1">
        <f>(Table2[[#This Row],[Close Price]]-Table2[[#This Row],[200D EMA]])/Table2[[#This Row],[200D EMA]]</f>
        <v>-4.4000700674696476E-2</v>
      </c>
      <c r="V525">
        <v>0.286458654843672</v>
      </c>
      <c r="W525">
        <v>314.14999999999998</v>
      </c>
      <c r="X525">
        <v>319.39999999999998</v>
      </c>
      <c r="Y525">
        <v>310.05</v>
      </c>
      <c r="Z525">
        <v>319.39999999999998</v>
      </c>
      <c r="AA525">
        <v>310.05</v>
      </c>
      <c r="AB525">
        <v>359.45</v>
      </c>
      <c r="AC525" s="1">
        <f>(Table2[[#This Row],[Close Price]]/Table2[[#This Row],[Day Low]])-1</f>
        <v>3.9789909279006608E-3</v>
      </c>
      <c r="AD525" s="1">
        <f>(Table2[[#This Row],[Day High]]/Table2[[#This Row],[Close Price]])-1</f>
        <v>1.2682308180088864E-2</v>
      </c>
      <c r="AE525" s="1">
        <f>(Table2[[#This Row],[Close Price]]/Table2[[#This Row],[Current Week Low]])-1</f>
        <v>1.7255281406224787E-2</v>
      </c>
      <c r="AF525" s="1">
        <f>(Table2[[#This Row],[Current Week High]]/Table2[[#This Row],[Close Price]])-1</f>
        <v>1.2682308180088864E-2</v>
      </c>
      <c r="AG525" s="1">
        <f>(Table2[[#This Row],[Close Price]]/Table2[[#This Row],[Current Month Low]])-1</f>
        <v>1.7255281406224787E-2</v>
      </c>
      <c r="AH525" s="1">
        <f>(Table2[[#This Row],[Current Month High]]/Table2[[#This Row],[Close Price]])-1</f>
        <v>0.1396639188332276</v>
      </c>
      <c r="AI525">
        <v>27.346227013316401</v>
      </c>
      <c r="AJ525">
        <v>12.022731308826099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-0.01</v>
      </c>
      <c r="AM525" t="s">
        <v>3169</v>
      </c>
      <c r="AN525">
        <v>-10.42</v>
      </c>
      <c r="AO525" t="s">
        <v>3169</v>
      </c>
      <c r="AP525">
        <v>-1.8371673716309999E-2</v>
      </c>
      <c r="AQ525">
        <f>(Table2[[#This Row],[Sharpe Ratio]]-AVERAGE(Table2[Sharpe Ratio]))/_xlfn.STDEV.P(Table2[Sharpe Ratio])</f>
        <v>-0.89192571871672421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484</v>
      </c>
      <c r="AT525">
        <f>_xlfn.RANK.AVG(Table2[[#This Row],[6M Return vs Nifty Z-Score]],Table2[6M Return vs Nifty Z-Score])</f>
        <v>345</v>
      </c>
      <c r="AU525">
        <f>_xlfn.RANK.AVG(Table2[[#This Row],[Sharpe Ratio Z-Score]],Table2[Sharpe Ratio Z-Score])</f>
        <v>602</v>
      </c>
      <c r="AV525">
        <f>(Table2[[#This Row],[Rank 1Y]]+Table2[[#This Row],[Rank 6M]]+Table2[[#This Row],[Rank Sharpe]])/3</f>
        <v>477</v>
      </c>
    </row>
    <row r="526" spans="1:48" hidden="1" x14ac:dyDescent="0.3">
      <c r="A526" t="s">
        <v>1830</v>
      </c>
      <c r="B526" t="s">
        <v>1831</v>
      </c>
      <c r="C526" t="s">
        <v>3127</v>
      </c>
      <c r="D526" t="s">
        <v>497</v>
      </c>
      <c r="E526">
        <v>4098.7476127500004</v>
      </c>
      <c r="F526">
        <v>370.9</v>
      </c>
      <c r="G526">
        <v>-8.1069751701269404</v>
      </c>
      <c r="H526">
        <f>(Table2[[#This Row],[1Y Return vs Nifty]]-AVERAGE(Table2[1Y Return vs Nifty]))/_xlfn.STDEV.P(Table2[1Y Return vs Nifty])</f>
        <v>-0.4258984623712076</v>
      </c>
      <c r="I526">
        <v>-15.9057532956313</v>
      </c>
      <c r="J526">
        <f>(Table2[[#This Row],[1M Return vs Nifty]]-AVERAGE(Table2[1M Return vs Nifty]))/_xlfn.STDEV.P(Table2[1M Return vs Nifty])</f>
        <v>-1.119973942520851</v>
      </c>
      <c r="K526">
        <v>-6.5438547394667896</v>
      </c>
      <c r="L526">
        <f>(Table2[[#This Row],[6M Return vs Nifty]]-AVERAGE(Table2[6M Return vs Nifty]))/_xlfn.STDEV.P(Table2[6M Return vs Nifty])</f>
        <v>-0.25170798979236864</v>
      </c>
      <c r="M526">
        <v>-4.1146111296123697</v>
      </c>
      <c r="N526">
        <f>(Table2[[#This Row],[1W Return vs Nifty]]-AVERAGE(Table2[1W Return vs Nifty]))/_xlfn.STDEV.P(Table2[1W Return vs Nifty])</f>
        <v>-0.34745676140718801</v>
      </c>
      <c r="O526">
        <v>423.67</v>
      </c>
      <c r="P526">
        <v>450.76417449468897</v>
      </c>
      <c r="Q526">
        <v>417.23882240683099</v>
      </c>
      <c r="R526">
        <v>16.901804136709</v>
      </c>
      <c r="S526" s="1">
        <f>(Table2[[#This Row],[Close Price]]-Table2[[#This Row],[20D EMA]])/Table2[[#This Row],[20D EMA]]</f>
        <v>-0.12455448816295711</v>
      </c>
      <c r="T526" s="1">
        <f>(Table2[[#This Row],[Close Price]]-Table2[[#This Row],[50D EMA]])/Table2[[#This Row],[50D EMA]]</f>
        <v>-0.17717507072122027</v>
      </c>
      <c r="U526" s="1">
        <f>(Table2[[#This Row],[Close Price]]-Table2[[#This Row],[200D EMA]])/Table2[[#This Row],[200D EMA]]</f>
        <v>-0.11106066817926183</v>
      </c>
      <c r="V526">
        <v>0.89726779872325801</v>
      </c>
      <c r="W526">
        <v>365.7</v>
      </c>
      <c r="X526">
        <v>374.45</v>
      </c>
      <c r="Y526">
        <v>365.7</v>
      </c>
      <c r="Z526">
        <v>394.25</v>
      </c>
      <c r="AA526">
        <v>365.7</v>
      </c>
      <c r="AB526">
        <v>505.7</v>
      </c>
      <c r="AC526" s="1">
        <f>(Table2[[#This Row],[Close Price]]/Table2[[#This Row],[Day Low]])-1</f>
        <v>1.4219305441618868E-2</v>
      </c>
      <c r="AD526" s="1">
        <f>(Table2[[#This Row],[Day High]]/Table2[[#This Row],[Close Price]])-1</f>
        <v>9.5713130223780141E-3</v>
      </c>
      <c r="AE526" s="1">
        <f>(Table2[[#This Row],[Close Price]]/Table2[[#This Row],[Current Week Low]])-1</f>
        <v>1.4219305441618868E-2</v>
      </c>
      <c r="AF526" s="1">
        <f>(Table2[[#This Row],[Current Week High]]/Table2[[#This Row],[Close Price]])-1</f>
        <v>6.2954974386627116E-2</v>
      </c>
      <c r="AG526" s="1">
        <f>(Table2[[#This Row],[Close Price]]/Table2[[#This Row],[Current Month Low]])-1</f>
        <v>1.4219305441618868E-2</v>
      </c>
      <c r="AH526" s="1">
        <f>(Table2[[#This Row],[Current Month High]]/Table2[[#This Row],[Close Price]])-1</f>
        <v>0.36344028039902954</v>
      </c>
      <c r="AI526">
        <v>53.949851712051696</v>
      </c>
      <c r="AJ526">
        <v>17.559429477020601</v>
      </c>
      <c r="AK526" t="str">
        <f>IF(AND(Table2[[#This Row],[20D EMA]]&gt;Table2[[#This Row],[50D EMA]],Table2[[#This Row],[50D EMA]]&gt;Table2[[#This Row],[200D EMA]]),"Uptrend","Downtrend/NoTrend")</f>
        <v>Downtrend/NoTrend</v>
      </c>
      <c r="AL526">
        <v>-0.13</v>
      </c>
      <c r="AM526" t="s">
        <v>3169</v>
      </c>
      <c r="AN526">
        <v>-23.27</v>
      </c>
      <c r="AO526" t="s">
        <v>3169</v>
      </c>
      <c r="AP526">
        <v>-9.9381012315610008E-3</v>
      </c>
      <c r="AQ526">
        <f>(Table2[[#This Row],[Sharpe Ratio]]-AVERAGE(Table2[Sharpe Ratio]))/_xlfn.STDEV.P(Table2[Sharpe Ratio])</f>
        <v>-0.79344226684167329</v>
      </c>
      <c r="AR5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6">
        <f>_xlfn.RANK.AVG(Table2[[#This Row],[1Y Return vs Nifty Z-Score]],Table2[1Y Return vs Nifty Z-Score])</f>
        <v>453</v>
      </c>
      <c r="AT526">
        <f>_xlfn.RANK.AVG(Table2[[#This Row],[6M Return vs Nifty Z-Score]],Table2[6M Return vs Nifty Z-Score])</f>
        <v>397</v>
      </c>
      <c r="AU526">
        <f>_xlfn.RANK.AVG(Table2[[#This Row],[Sharpe Ratio Z-Score]],Table2[Sharpe Ratio Z-Score])</f>
        <v>588</v>
      </c>
      <c r="AV526">
        <f>(Table2[[#This Row],[Rank 1Y]]+Table2[[#This Row],[Rank 6M]]+Table2[[#This Row],[Rank Sharpe]])/3</f>
        <v>479.33333333333331</v>
      </c>
    </row>
    <row r="527" spans="1:48" hidden="1" x14ac:dyDescent="0.3">
      <c r="A527" t="s">
        <v>41</v>
      </c>
      <c r="B527" t="s">
        <v>42</v>
      </c>
      <c r="C527" t="s">
        <v>3123</v>
      </c>
      <c r="D527" t="s">
        <v>43</v>
      </c>
      <c r="E527">
        <v>562608.54550394998</v>
      </c>
      <c r="F527">
        <v>889.5</v>
      </c>
      <c r="G527">
        <v>25.447629685092</v>
      </c>
      <c r="H527">
        <f>(Table2[[#This Row],[1Y Return vs Nifty]]-AVERAGE(Table2[1Y Return vs Nifty]))/_xlfn.STDEV.P(Table2[1Y Return vs Nifty])</f>
        <v>0.2452332613414609</v>
      </c>
      <c r="I527">
        <v>-2.67462367984644</v>
      </c>
      <c r="J527">
        <f>(Table2[[#This Row],[1M Return vs Nifty]]-AVERAGE(Table2[1M Return vs Nifty]))/_xlfn.STDEV.P(Table2[1M Return vs Nifty])</f>
        <v>0.18752822636073868</v>
      </c>
      <c r="K527">
        <v>-21.5177418863607</v>
      </c>
      <c r="L527">
        <f>(Table2[[#This Row],[6M Return vs Nifty]]-AVERAGE(Table2[6M Return vs Nifty]))/_xlfn.STDEV.P(Table2[6M Return vs Nifty])</f>
        <v>-0.75171752555742999</v>
      </c>
      <c r="M527">
        <v>-4.5300402079847499</v>
      </c>
      <c r="N527">
        <f>(Table2[[#This Row],[1W Return vs Nifty]]-AVERAGE(Table2[1W Return vs Nifty]))/_xlfn.STDEV.P(Table2[1W Return vs Nifty])</f>
        <v>-0.44804033207203586</v>
      </c>
      <c r="O527">
        <v>915.82</v>
      </c>
      <c r="P527">
        <v>951.63825086884106</v>
      </c>
      <c r="Q527">
        <v>957.24974151109996</v>
      </c>
      <c r="R527">
        <v>35.3804890105705</v>
      </c>
      <c r="S527" s="1">
        <f>(Table2[[#This Row],[Close Price]]-Table2[[#This Row],[20D EMA]])/Table2[[#This Row],[20D EMA]]</f>
        <v>-2.8739271909327214E-2</v>
      </c>
      <c r="T527" s="1">
        <f>(Table2[[#This Row],[Close Price]]-Table2[[#This Row],[50D EMA]])/Table2[[#This Row],[50D EMA]]</f>
        <v>-6.5296083687377146E-2</v>
      </c>
      <c r="U527" s="1">
        <f>(Table2[[#This Row],[Close Price]]-Table2[[#This Row],[200D EMA]])/Table2[[#This Row],[200D EMA]]</f>
        <v>-7.0775408519986899E-2</v>
      </c>
      <c r="V527">
        <v>1.0327682349585501</v>
      </c>
      <c r="W527">
        <v>879</v>
      </c>
      <c r="X527">
        <v>895</v>
      </c>
      <c r="Y527">
        <v>872</v>
      </c>
      <c r="Z527">
        <v>916.95</v>
      </c>
      <c r="AA527">
        <v>872</v>
      </c>
      <c r="AB527">
        <v>958</v>
      </c>
      <c r="AC527" s="1">
        <f>(Table2[[#This Row],[Close Price]]/Table2[[#This Row],[Day Low]])-1</f>
        <v>1.1945392491467643E-2</v>
      </c>
      <c r="AD527" s="1">
        <f>(Table2[[#This Row],[Day High]]/Table2[[#This Row],[Close Price]])-1</f>
        <v>6.1832490163011844E-3</v>
      </c>
      <c r="AE527" s="1">
        <f>(Table2[[#This Row],[Close Price]]/Table2[[#This Row],[Current Week Low]])-1</f>
        <v>2.006880733944949E-2</v>
      </c>
      <c r="AF527" s="1">
        <f>(Table2[[#This Row],[Current Week High]]/Table2[[#This Row],[Close Price]])-1</f>
        <v>3.0860033726812786E-2</v>
      </c>
      <c r="AG527" s="1">
        <f>(Table2[[#This Row],[Close Price]]/Table2[[#This Row],[Current Month Low]])-1</f>
        <v>2.006880733944949E-2</v>
      </c>
      <c r="AH527" s="1">
        <f>(Table2[[#This Row],[Current Month High]]/Table2[[#This Row],[Close Price]])-1</f>
        <v>7.7009555930297902E-2</v>
      </c>
      <c r="AI527">
        <v>37.380550871276</v>
      </c>
      <c r="AJ527">
        <v>46.3715649168997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-0.15</v>
      </c>
      <c r="AM527" t="s">
        <v>3169</v>
      </c>
      <c r="AN527">
        <v>-3.71</v>
      </c>
      <c r="AO527" t="s">
        <v>3169</v>
      </c>
      <c r="AP527">
        <v>-3.5529597805416001E-2</v>
      </c>
      <c r="AQ527">
        <f>(Table2[[#This Row],[Sharpe Ratio]]-AVERAGE(Table2[Sharpe Ratio]))/_xlfn.STDEV.P(Table2[Sharpe Ratio])</f>
        <v>-1.0922882097442188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231</v>
      </c>
      <c r="AT527">
        <f>_xlfn.RANK.AVG(Table2[[#This Row],[6M Return vs Nifty Z-Score]],Table2[6M Return vs Nifty Z-Score])</f>
        <v>582</v>
      </c>
      <c r="AU527">
        <f>_xlfn.RANK.AVG(Table2[[#This Row],[Sharpe Ratio Z-Score]],Table2[Sharpe Ratio Z-Score])</f>
        <v>631</v>
      </c>
      <c r="AV527">
        <f>(Table2[[#This Row],[Rank 1Y]]+Table2[[#This Row],[Rank 6M]]+Table2[[#This Row],[Rank Sharpe]])/3</f>
        <v>481.33333333333331</v>
      </c>
    </row>
    <row r="528" spans="1:48" hidden="1" x14ac:dyDescent="0.3">
      <c r="A528" t="s">
        <v>1621</v>
      </c>
      <c r="B528" t="s">
        <v>1622</v>
      </c>
      <c r="C528" t="s">
        <v>3137</v>
      </c>
      <c r="D528" t="s">
        <v>280</v>
      </c>
      <c r="E528">
        <v>5580.8393433599904</v>
      </c>
      <c r="F528">
        <v>759.95</v>
      </c>
      <c r="G528">
        <v>-16.117569871544401</v>
      </c>
      <c r="H528">
        <f>(Table2[[#This Row],[1Y Return vs Nifty]]-AVERAGE(Table2[1Y Return vs Nifty]))/_xlfn.STDEV.P(Table2[1Y Return vs Nifty])</f>
        <v>-0.58611981658243695</v>
      </c>
      <c r="I528">
        <v>-5.7771998495068901</v>
      </c>
      <c r="J528">
        <f>(Table2[[#This Row],[1M Return vs Nifty]]-AVERAGE(Table2[1M Return vs Nifty]))/_xlfn.STDEV.P(Table2[1M Return vs Nifty])</f>
        <v>-0.11906880569552528</v>
      </c>
      <c r="K528">
        <v>-11.0672612377644</v>
      </c>
      <c r="L528">
        <f>(Table2[[#This Row],[6M Return vs Nifty]]-AVERAGE(Table2[6M Return vs Nifty]))/_xlfn.STDEV.P(Table2[6M Return vs Nifty])</f>
        <v>-0.40275403155177997</v>
      </c>
      <c r="M528">
        <v>-4.6844644551408896</v>
      </c>
      <c r="N528">
        <f>(Table2[[#This Row],[1W Return vs Nifty]]-AVERAGE(Table2[1W Return vs Nifty]))/_xlfn.STDEV.P(Table2[1W Return vs Nifty])</f>
        <v>-0.4854294870080621</v>
      </c>
      <c r="O528">
        <v>803.09</v>
      </c>
      <c r="P528">
        <v>811.12516958189099</v>
      </c>
      <c r="Q528">
        <v>786.72802662877996</v>
      </c>
      <c r="R528">
        <v>25.1318895920488</v>
      </c>
      <c r="S528" s="1">
        <f>(Table2[[#This Row],[Close Price]]-Table2[[#This Row],[20D EMA]])/Table2[[#This Row],[20D EMA]]</f>
        <v>-5.3717516094086572E-2</v>
      </c>
      <c r="T528" s="1">
        <f>(Table2[[#This Row],[Close Price]]-Table2[[#This Row],[50D EMA]])/Table2[[#This Row],[50D EMA]]</f>
        <v>-6.3091581300910804E-2</v>
      </c>
      <c r="U528" s="1">
        <f>(Table2[[#This Row],[Close Price]]-Table2[[#This Row],[200D EMA]])/Table2[[#This Row],[200D EMA]]</f>
        <v>-3.4037209457920083E-2</v>
      </c>
      <c r="V528">
        <v>0.390550371061053</v>
      </c>
      <c r="W528">
        <v>749.7</v>
      </c>
      <c r="X528">
        <v>764.95</v>
      </c>
      <c r="Y528">
        <v>737.2</v>
      </c>
      <c r="Z528">
        <v>796.05</v>
      </c>
      <c r="AA528">
        <v>737.2</v>
      </c>
      <c r="AB528">
        <v>894.2</v>
      </c>
      <c r="AC528" s="1">
        <f>(Table2[[#This Row],[Close Price]]/Table2[[#This Row],[Day Low]])-1</f>
        <v>1.3672135520875095E-2</v>
      </c>
      <c r="AD528" s="1">
        <f>(Table2[[#This Row],[Day High]]/Table2[[#This Row],[Close Price]])-1</f>
        <v>6.5793802223830244E-3</v>
      </c>
      <c r="AE528" s="1">
        <f>(Table2[[#This Row],[Close Price]]/Table2[[#This Row],[Current Week Low]])-1</f>
        <v>3.0860010851871955E-2</v>
      </c>
      <c r="AF528" s="1">
        <f>(Table2[[#This Row],[Current Week High]]/Table2[[#This Row],[Close Price]])-1</f>
        <v>4.7503125205605512E-2</v>
      </c>
      <c r="AG528" s="1">
        <f>(Table2[[#This Row],[Close Price]]/Table2[[#This Row],[Current Month Low]])-1</f>
        <v>3.0860010851871955E-2</v>
      </c>
      <c r="AH528" s="1">
        <f>(Table2[[#This Row],[Current Month High]]/Table2[[#This Row],[Close Price]])-1</f>
        <v>0.17665635897098486</v>
      </c>
      <c r="AI528">
        <v>18.428844002894898</v>
      </c>
      <c r="AJ528">
        <v>17.821705426356498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0.11</v>
      </c>
      <c r="AM528" t="s">
        <v>3170</v>
      </c>
      <c r="AN528">
        <v>-10.52</v>
      </c>
      <c r="AO528" t="s">
        <v>3169</v>
      </c>
      <c r="AP528">
        <v>1.7208775458792E-2</v>
      </c>
      <c r="AQ528">
        <f>(Table2[[#This Row],[Sharpe Ratio]]-AVERAGE(Table2[Sharpe Ratio]))/_xlfn.STDEV.P(Table2[Sharpe Ratio])</f>
        <v>-0.47643329716399258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521</v>
      </c>
      <c r="AT528">
        <f>_xlfn.RANK.AVG(Table2[[#This Row],[6M Return vs Nifty Z-Score]],Table2[6M Return vs Nifty Z-Score])</f>
        <v>459</v>
      </c>
      <c r="AU528">
        <f>_xlfn.RANK.AVG(Table2[[#This Row],[Sharpe Ratio Z-Score]],Table2[Sharpe Ratio Z-Score])</f>
        <v>465</v>
      </c>
      <c r="AV528">
        <f>(Table2[[#This Row],[Rank 1Y]]+Table2[[#This Row],[Rank 6M]]+Table2[[#This Row],[Rank Sharpe]])/3</f>
        <v>481.66666666666669</v>
      </c>
    </row>
    <row r="529" spans="1:48" hidden="1" x14ac:dyDescent="0.3">
      <c r="A529" t="s">
        <v>230</v>
      </c>
      <c r="B529" t="s">
        <v>231</v>
      </c>
      <c r="C529" t="s">
        <v>3131</v>
      </c>
      <c r="D529" t="s">
        <v>232</v>
      </c>
      <c r="E529">
        <v>104435.953716559</v>
      </c>
      <c r="F529">
        <v>1636.1</v>
      </c>
      <c r="G529">
        <v>4.6041840181182696</v>
      </c>
      <c r="H529">
        <f>(Table2[[#This Row],[1Y Return vs Nifty]]-AVERAGE(Table2[1Y Return vs Nifty]))/_xlfn.STDEV.P(Table2[1Y Return vs Nifty])</f>
        <v>-0.17166026725009065</v>
      </c>
      <c r="I529">
        <v>-7.4491696728798296</v>
      </c>
      <c r="J529">
        <f>(Table2[[#This Row],[1M Return vs Nifty]]-AVERAGE(Table2[1M Return vs Nifty]))/_xlfn.STDEV.P(Table2[1M Return vs Nifty])</f>
        <v>-0.28429310882355485</v>
      </c>
      <c r="K529">
        <v>-17.018443685533398</v>
      </c>
      <c r="L529">
        <f>(Table2[[#This Row],[6M Return vs Nifty]]-AVERAGE(Table2[6M Return vs Nifty]))/_xlfn.STDEV.P(Table2[6M Return vs Nifty])</f>
        <v>-0.60147651047599227</v>
      </c>
      <c r="M529">
        <v>-0.65697797626332299</v>
      </c>
      <c r="N529">
        <f>(Table2[[#This Row],[1W Return vs Nifty]]-AVERAGE(Table2[1W Return vs Nifty]))/_xlfn.STDEV.P(Table2[1W Return vs Nifty])</f>
        <v>0.48970439730511184</v>
      </c>
      <c r="O529">
        <v>1675.99</v>
      </c>
      <c r="P529">
        <v>1767.7100694113101</v>
      </c>
      <c r="Q529">
        <v>1721.8364773494</v>
      </c>
      <c r="R529">
        <v>55.997852373911499</v>
      </c>
      <c r="S529" s="1">
        <f>(Table2[[#This Row],[Close Price]]-Table2[[#This Row],[20D EMA]])/Table2[[#This Row],[20D EMA]]</f>
        <v>-2.3800858000346124E-2</v>
      </c>
      <c r="T529" s="1">
        <f>(Table2[[#This Row],[Close Price]]-Table2[[#This Row],[50D EMA]])/Table2[[#This Row],[50D EMA]]</f>
        <v>-7.4452293783187809E-2</v>
      </c>
      <c r="U529" s="1">
        <f>(Table2[[#This Row],[Close Price]]-Table2[[#This Row],[200D EMA]])/Table2[[#This Row],[200D EMA]]</f>
        <v>-4.9793623539317176E-2</v>
      </c>
      <c r="V529">
        <v>0.66624606484826598</v>
      </c>
      <c r="W529">
        <v>1631.55</v>
      </c>
      <c r="X529">
        <v>1676</v>
      </c>
      <c r="Y529">
        <v>1601.7</v>
      </c>
      <c r="Z529">
        <v>1676</v>
      </c>
      <c r="AA529">
        <v>1586.75</v>
      </c>
      <c r="AB529">
        <v>1700.05</v>
      </c>
      <c r="AC529" s="1">
        <f>(Table2[[#This Row],[Close Price]]/Table2[[#This Row],[Day Low]])-1</f>
        <v>2.7887591554043301E-3</v>
      </c>
      <c r="AD529" s="1">
        <f>(Table2[[#This Row],[Day High]]/Table2[[#This Row],[Close Price]])-1</f>
        <v>2.4387262392274289E-2</v>
      </c>
      <c r="AE529" s="1">
        <f>(Table2[[#This Row],[Close Price]]/Table2[[#This Row],[Current Week Low]])-1</f>
        <v>2.1477180495723225E-2</v>
      </c>
      <c r="AF529" s="1">
        <f>(Table2[[#This Row],[Current Week High]]/Table2[[#This Row],[Close Price]])-1</f>
        <v>2.4387262392274289E-2</v>
      </c>
      <c r="AG529" s="1">
        <f>(Table2[[#This Row],[Close Price]]/Table2[[#This Row],[Current Month Low]])-1</f>
        <v>3.1101307704427317E-2</v>
      </c>
      <c r="AH529" s="1">
        <f>(Table2[[#This Row],[Current Month High]]/Table2[[#This Row],[Close Price]])-1</f>
        <v>3.9086852881853318E-2</v>
      </c>
      <c r="AI529">
        <v>28.7207383411771</v>
      </c>
      <c r="AJ529">
        <v>28.0203442879499</v>
      </c>
      <c r="AK529" t="str">
        <f>IF(AND(Table2[[#This Row],[20D EMA]]&gt;Table2[[#This Row],[50D EMA]],Table2[[#This Row],[50D EMA]]&gt;Table2[[#This Row],[200D EMA]]),"Uptrend","Downtrend/NoTrend")</f>
        <v>Downtrend/NoTrend</v>
      </c>
      <c r="AL529">
        <v>-0.04</v>
      </c>
      <c r="AM529" t="s">
        <v>3169</v>
      </c>
      <c r="AN529">
        <v>2.2999999999999998</v>
      </c>
      <c r="AO529" t="s">
        <v>3170</v>
      </c>
      <c r="AP529">
        <v>-4.2001879679E-4</v>
      </c>
      <c r="AQ529">
        <f>(Table2[[#This Row],[Sharpe Ratio]]-AVERAGE(Table2[Sharpe Ratio]))/_xlfn.STDEV.P(Table2[Sharpe Ratio])</f>
        <v>-0.68229439740643083</v>
      </c>
      <c r="AR5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9">
        <f>_xlfn.RANK.AVG(Table2[[#This Row],[1Y Return vs Nifty Z-Score]],Table2[1Y Return vs Nifty Z-Score])</f>
        <v>357</v>
      </c>
      <c r="AT529">
        <f>_xlfn.RANK.AVG(Table2[[#This Row],[6M Return vs Nifty Z-Score]],Table2[6M Return vs Nifty Z-Score])</f>
        <v>527</v>
      </c>
      <c r="AU529">
        <f>_xlfn.RANK.AVG(Table2[[#This Row],[Sharpe Ratio Z-Score]],Table2[Sharpe Ratio Z-Score])</f>
        <v>564</v>
      </c>
      <c r="AV529">
        <f>(Table2[[#This Row],[Rank 1Y]]+Table2[[#This Row],[Rank 6M]]+Table2[[#This Row],[Rank Sharpe]])/3</f>
        <v>482.66666666666669</v>
      </c>
    </row>
    <row r="530" spans="1:48" hidden="1" x14ac:dyDescent="0.3">
      <c r="A530" t="s">
        <v>772</v>
      </c>
      <c r="B530" t="s">
        <v>773</v>
      </c>
      <c r="C530" t="s">
        <v>3135</v>
      </c>
      <c r="D530" t="s">
        <v>494</v>
      </c>
      <c r="E530">
        <v>20244.768621973999</v>
      </c>
      <c r="F530">
        <v>167.83</v>
      </c>
      <c r="G530">
        <v>-27.406671047543501</v>
      </c>
      <c r="H530">
        <f>(Table2[[#This Row],[1Y Return vs Nifty]]-AVERAGE(Table2[1Y Return vs Nifty]))/_xlfn.STDEV.P(Table2[1Y Return vs Nifty])</f>
        <v>-0.81191517206660613</v>
      </c>
      <c r="I530">
        <v>-3.8891264008784501</v>
      </c>
      <c r="J530">
        <f>(Table2[[#This Row],[1M Return vs Nifty]]-AVERAGE(Table2[1M Return vs Nifty]))/_xlfn.STDEV.P(Table2[1M Return vs Nifty])</f>
        <v>6.7510889370290872E-2</v>
      </c>
      <c r="K530">
        <v>3.96996137090178</v>
      </c>
      <c r="L530">
        <f>(Table2[[#This Row],[6M Return vs Nifty]]-AVERAGE(Table2[6M Return vs Nifty]))/_xlfn.STDEV.P(Table2[6M Return vs Nifty])</f>
        <v>9.9370408281113182E-2</v>
      </c>
      <c r="M530">
        <v>-3.6572286805421901</v>
      </c>
      <c r="N530">
        <f>(Table2[[#This Row],[1W Return vs Nifty]]-AVERAGE(Table2[1W Return vs Nifty]))/_xlfn.STDEV.P(Table2[1W Return vs Nifty])</f>
        <v>-0.23671545252443876</v>
      </c>
      <c r="O530">
        <v>168.95</v>
      </c>
      <c r="P530">
        <v>174.044507631394</v>
      </c>
      <c r="Q530">
        <v>174.59713476893401</v>
      </c>
      <c r="R530">
        <v>51.0302602813913</v>
      </c>
      <c r="S530" s="1">
        <f>(Table2[[#This Row],[Close Price]]-Table2[[#This Row],[20D EMA]])/Table2[[#This Row],[20D EMA]]</f>
        <v>-6.6291802308373849E-3</v>
      </c>
      <c r="T530" s="1">
        <f>(Table2[[#This Row],[Close Price]]-Table2[[#This Row],[50D EMA]])/Table2[[#This Row],[50D EMA]]</f>
        <v>-3.5706427717647884E-2</v>
      </c>
      <c r="U530" s="1">
        <f>(Table2[[#This Row],[Close Price]]-Table2[[#This Row],[200D EMA]])/Table2[[#This Row],[200D EMA]]</f>
        <v>-3.8758567131641573E-2</v>
      </c>
      <c r="V530">
        <v>0.68173322935487402</v>
      </c>
      <c r="W530">
        <v>159</v>
      </c>
      <c r="X530">
        <v>169</v>
      </c>
      <c r="Y530">
        <v>158.5</v>
      </c>
      <c r="Z530">
        <v>169</v>
      </c>
      <c r="AA530">
        <v>158.5</v>
      </c>
      <c r="AB530">
        <v>180.7</v>
      </c>
      <c r="AC530" s="1">
        <f>(Table2[[#This Row],[Close Price]]/Table2[[#This Row],[Day Low]])-1</f>
        <v>5.553459119496873E-2</v>
      </c>
      <c r="AD530" s="1">
        <f>(Table2[[#This Row],[Day High]]/Table2[[#This Row],[Close Price]])-1</f>
        <v>6.9713400464754827E-3</v>
      </c>
      <c r="AE530" s="1">
        <f>(Table2[[#This Row],[Close Price]]/Table2[[#This Row],[Current Week Low]])-1</f>
        <v>5.8864353312302997E-2</v>
      </c>
      <c r="AF530" s="1">
        <f>(Table2[[#This Row],[Current Week High]]/Table2[[#This Row],[Close Price]])-1</f>
        <v>6.9713400464754827E-3</v>
      </c>
      <c r="AG530" s="1">
        <f>(Table2[[#This Row],[Close Price]]/Table2[[#This Row],[Current Month Low]])-1</f>
        <v>5.8864353312302997E-2</v>
      </c>
      <c r="AH530" s="1">
        <f>(Table2[[#This Row],[Current Month High]]/Table2[[#This Row],[Close Price]])-1</f>
        <v>7.668474051123142E-2</v>
      </c>
      <c r="AI530">
        <v>32.7176309360662</v>
      </c>
      <c r="AJ530">
        <v>17.982425307557101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0.04</v>
      </c>
      <c r="AM530" t="s">
        <v>3170</v>
      </c>
      <c r="AN530">
        <v>-0.18</v>
      </c>
      <c r="AO530" t="s">
        <v>3169</v>
      </c>
      <c r="AP530">
        <v>-2.6739693459419999E-3</v>
      </c>
      <c r="AQ530">
        <f>(Table2[[#This Row],[Sharpe Ratio]]-AVERAGE(Table2[Sharpe Ratio]))/_xlfn.STDEV.P(Table2[Sharpe Ratio])</f>
        <v>-0.70861501430248175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604</v>
      </c>
      <c r="AT530">
        <f>_xlfn.RANK.AVG(Table2[[#This Row],[6M Return vs Nifty Z-Score]],Table2[6M Return vs Nifty Z-Score])</f>
        <v>278</v>
      </c>
      <c r="AU530">
        <f>_xlfn.RANK.AVG(Table2[[#This Row],[Sharpe Ratio Z-Score]],Table2[Sharpe Ratio Z-Score])</f>
        <v>570</v>
      </c>
      <c r="AV530">
        <f>(Table2[[#This Row],[Rank 1Y]]+Table2[[#This Row],[Rank 6M]]+Table2[[#This Row],[Rank Sharpe]])/3</f>
        <v>484</v>
      </c>
    </row>
    <row r="531" spans="1:48" hidden="1" x14ac:dyDescent="0.3">
      <c r="A531" t="s">
        <v>1168</v>
      </c>
      <c r="B531" t="s">
        <v>1169</v>
      </c>
      <c r="C531" t="s">
        <v>3132</v>
      </c>
      <c r="D531" t="s">
        <v>1170</v>
      </c>
      <c r="E531">
        <v>10038.472225919901</v>
      </c>
      <c r="F531">
        <v>1066</v>
      </c>
      <c r="G531">
        <v>-17.256643386041802</v>
      </c>
      <c r="H531">
        <f>(Table2[[#This Row],[1Y Return vs Nifty]]-AVERAGE(Table2[1Y Return vs Nifty]))/_xlfn.STDEV.P(Table2[1Y Return vs Nifty])</f>
        <v>-0.60890263207135742</v>
      </c>
      <c r="I531">
        <v>-1.3476975771403501</v>
      </c>
      <c r="J531">
        <f>(Table2[[#This Row],[1M Return vs Nifty]]-AVERAGE(Table2[1M Return vs Nifty]))/_xlfn.STDEV.P(Table2[1M Return vs Nifty])</f>
        <v>0.31865525841429715</v>
      </c>
      <c r="K531">
        <v>-5.3138667102078303</v>
      </c>
      <c r="L531">
        <f>(Table2[[#This Row],[6M Return vs Nifty]]-AVERAGE(Table2[6M Return vs Nifty]))/_xlfn.STDEV.P(Table2[6M Return vs Nifty])</f>
        <v>-0.21063610662181001</v>
      </c>
      <c r="M531">
        <v>-3.6946548366940801</v>
      </c>
      <c r="N531">
        <f>(Table2[[#This Row],[1W Return vs Nifty]]-AVERAGE(Table2[1W Return vs Nifty]))/_xlfn.STDEV.P(Table2[1W Return vs Nifty])</f>
        <v>-0.24577706284013001</v>
      </c>
      <c r="O531">
        <v>1096.4000000000001</v>
      </c>
      <c r="P531">
        <v>1128.22789825426</v>
      </c>
      <c r="Q531">
        <v>1078.94365537212</v>
      </c>
      <c r="R531">
        <v>37.093777823938602</v>
      </c>
      <c r="S531" s="1">
        <f>(Table2[[#This Row],[Close Price]]-Table2[[#This Row],[20D EMA]])/Table2[[#This Row],[20D EMA]]</f>
        <v>-2.7727106895293768E-2</v>
      </c>
      <c r="T531" s="1">
        <f>(Table2[[#This Row],[Close Price]]-Table2[[#This Row],[50D EMA]])/Table2[[#This Row],[50D EMA]]</f>
        <v>-5.515543300298377E-2</v>
      </c>
      <c r="U531" s="1">
        <f>(Table2[[#This Row],[Close Price]]-Table2[[#This Row],[200D EMA]])/Table2[[#This Row],[200D EMA]]</f>
        <v>-1.1996599922222857E-2</v>
      </c>
      <c r="V531">
        <v>0.99281759293561</v>
      </c>
      <c r="W531">
        <v>1041.05</v>
      </c>
      <c r="X531">
        <v>1072.5</v>
      </c>
      <c r="Y531">
        <v>1041</v>
      </c>
      <c r="Z531">
        <v>1115.9000000000001</v>
      </c>
      <c r="AA531">
        <v>1041</v>
      </c>
      <c r="AB531">
        <v>1191.05</v>
      </c>
      <c r="AC531" s="1">
        <f>(Table2[[#This Row],[Close Price]]/Table2[[#This Row],[Day Low]])-1</f>
        <v>2.3966187983286202E-2</v>
      </c>
      <c r="AD531" s="1">
        <f>(Table2[[#This Row],[Day High]]/Table2[[#This Row],[Close Price]])-1</f>
        <v>6.0975609756097615E-3</v>
      </c>
      <c r="AE531" s="1">
        <f>(Table2[[#This Row],[Close Price]]/Table2[[#This Row],[Current Week Low]])-1</f>
        <v>2.4015369836695388E-2</v>
      </c>
      <c r="AF531" s="1">
        <f>(Table2[[#This Row],[Current Week High]]/Table2[[#This Row],[Close Price]])-1</f>
        <v>4.6810506566604237E-2</v>
      </c>
      <c r="AG531" s="1">
        <f>(Table2[[#This Row],[Close Price]]/Table2[[#This Row],[Current Month Low]])-1</f>
        <v>2.4015369836695388E-2</v>
      </c>
      <c r="AH531" s="1">
        <f>(Table2[[#This Row],[Current Month High]]/Table2[[#This Row],[Close Price]])-1</f>
        <v>0.11730769230769234</v>
      </c>
      <c r="AI531">
        <v>21.946529080675401</v>
      </c>
      <c r="AJ531">
        <v>31.087063453024999</v>
      </c>
      <c r="AK531" t="str">
        <f>IF(AND(Table2[[#This Row],[20D EMA]]&gt;Table2[[#This Row],[50D EMA]],Table2[[#This Row],[50D EMA]]&gt;Table2[[#This Row],[200D EMA]]),"Uptrend","Downtrend/NoTrend")</f>
        <v>Downtrend/NoTrend</v>
      </c>
      <c r="AL531">
        <v>0</v>
      </c>
      <c r="AM531" t="s">
        <v>3168</v>
      </c>
      <c r="AN531">
        <v>-3.93</v>
      </c>
      <c r="AO531" t="s">
        <v>3169</v>
      </c>
      <c r="AQ531">
        <f>(Table2[[#This Row],[Sharpe Ratio]]-AVERAGE(Table2[Sharpe Ratio]))/_xlfn.STDEV.P(Table2[Sharpe Ratio])</f>
        <v>-0.67738960752822819</v>
      </c>
      <c r="AR5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1">
        <f>_xlfn.RANK.AVG(Table2[[#This Row],[1Y Return vs Nifty Z-Score]],Table2[1Y Return vs Nifty Z-Score])</f>
        <v>531</v>
      </c>
      <c r="AT531">
        <f>_xlfn.RANK.AVG(Table2[[#This Row],[6M Return vs Nifty Z-Score]],Table2[6M Return vs Nifty Z-Score])</f>
        <v>380</v>
      </c>
      <c r="AU531">
        <f>_xlfn.RANK.AVG(Table2[[#This Row],[Sharpe Ratio Z-Score]],Table2[Sharpe Ratio Z-Score])</f>
        <v>541</v>
      </c>
      <c r="AV531">
        <f>(Table2[[#This Row],[Rank 1Y]]+Table2[[#This Row],[Rank 6M]]+Table2[[#This Row],[Rank Sharpe]])/3</f>
        <v>484</v>
      </c>
    </row>
    <row r="532" spans="1:48" hidden="1" x14ac:dyDescent="0.3">
      <c r="A532" t="s">
        <v>1143</v>
      </c>
      <c r="B532" t="s">
        <v>1144</v>
      </c>
      <c r="C532" t="s">
        <v>3133</v>
      </c>
      <c r="D532" t="s">
        <v>126</v>
      </c>
      <c r="E532">
        <v>10452.66</v>
      </c>
      <c r="F532">
        <v>328.7</v>
      </c>
      <c r="G532">
        <v>-43.230072078006103</v>
      </c>
      <c r="H532">
        <f>(Table2[[#This Row],[1Y Return vs Nifty]]-AVERAGE(Table2[1Y Return vs Nifty]))/_xlfn.STDEV.P(Table2[1Y Return vs Nifty])</f>
        <v>-1.1284018794616855</v>
      </c>
      <c r="I532">
        <v>-7.10031204836827</v>
      </c>
      <c r="J532">
        <f>(Table2[[#This Row],[1M Return vs Nifty]]-AVERAGE(Table2[1M Return vs Nifty]))/_xlfn.STDEV.P(Table2[1M Return vs Nifty])</f>
        <v>-0.24981894721186798</v>
      </c>
      <c r="K532">
        <v>-27.8666626959381</v>
      </c>
      <c r="L532">
        <f>(Table2[[#This Row],[6M Return vs Nifty]]-AVERAGE(Table2[6M Return vs Nifty]))/_xlfn.STDEV.P(Table2[6M Return vs Nifty])</f>
        <v>-0.96372132360024054</v>
      </c>
      <c r="M532">
        <v>-4.6072966158226603</v>
      </c>
      <c r="N532">
        <f>(Table2[[#This Row],[1W Return vs Nifty]]-AVERAGE(Table2[1W Return vs Nifty]))/_xlfn.STDEV.P(Table2[1W Return vs Nifty])</f>
        <v>-0.46674563163248523</v>
      </c>
      <c r="O532">
        <v>344.18</v>
      </c>
      <c r="P532">
        <v>352.91819968750599</v>
      </c>
      <c r="Q532">
        <v>364.79981969754601</v>
      </c>
      <c r="R532">
        <v>38.312345868374997</v>
      </c>
      <c r="S532" s="1">
        <f>(Table2[[#This Row],[Close Price]]-Table2[[#This Row],[20D EMA]])/Table2[[#This Row],[20D EMA]]</f>
        <v>-4.4976465802777671E-2</v>
      </c>
      <c r="T532" s="1">
        <f>(Table2[[#This Row],[Close Price]]-Table2[[#This Row],[50D EMA]])/Table2[[#This Row],[50D EMA]]</f>
        <v>-6.8622699846452195E-2</v>
      </c>
      <c r="U532" s="1">
        <f>(Table2[[#This Row],[Close Price]]-Table2[[#This Row],[200D EMA]])/Table2[[#This Row],[200D EMA]]</f>
        <v>-9.8957887993136165E-2</v>
      </c>
      <c r="V532">
        <v>0.69030357786356999</v>
      </c>
      <c r="W532">
        <v>320.39999999999998</v>
      </c>
      <c r="X532">
        <v>330.5</v>
      </c>
      <c r="Y532">
        <v>319.05</v>
      </c>
      <c r="Z532">
        <v>347.45</v>
      </c>
      <c r="AA532">
        <v>319.05</v>
      </c>
      <c r="AB532">
        <v>377.45</v>
      </c>
      <c r="AC532" s="1">
        <f>(Table2[[#This Row],[Close Price]]/Table2[[#This Row],[Day Low]])-1</f>
        <v>2.5905118601747823E-2</v>
      </c>
      <c r="AD532" s="1">
        <f>(Table2[[#This Row],[Day High]]/Table2[[#This Row],[Close Price]])-1</f>
        <v>5.4761180407667531E-3</v>
      </c>
      <c r="AE532" s="1">
        <f>(Table2[[#This Row],[Close Price]]/Table2[[#This Row],[Current Week Low]])-1</f>
        <v>3.0246042939978013E-2</v>
      </c>
      <c r="AF532" s="1">
        <f>(Table2[[#This Row],[Current Week High]]/Table2[[#This Row],[Close Price]])-1</f>
        <v>5.7042896257986087E-2</v>
      </c>
      <c r="AG532" s="1">
        <f>(Table2[[#This Row],[Close Price]]/Table2[[#This Row],[Current Month Low]])-1</f>
        <v>3.0246042939978013E-2</v>
      </c>
      <c r="AH532" s="1">
        <f>(Table2[[#This Row],[Current Month High]]/Table2[[#This Row],[Close Price]])-1</f>
        <v>0.1483115302707636</v>
      </c>
      <c r="AI532">
        <v>53.939762701551501</v>
      </c>
      <c r="AJ532">
        <v>6.4443005181347104</v>
      </c>
      <c r="AK532" t="str">
        <f>IF(AND(Table2[[#This Row],[20D EMA]]&gt;Table2[[#This Row],[50D EMA]],Table2[[#This Row],[50D EMA]]&gt;Table2[[#This Row],[200D EMA]]),"Uptrend","Downtrend/NoTrend")</f>
        <v>Downtrend/NoTrend</v>
      </c>
      <c r="AL532">
        <v>-0.06</v>
      </c>
      <c r="AM532" t="s">
        <v>3169</v>
      </c>
      <c r="AN532">
        <v>-8.17</v>
      </c>
      <c r="AO532" t="s">
        <v>3169</v>
      </c>
      <c r="AP532">
        <v>0.14582905841803101</v>
      </c>
      <c r="AQ532">
        <f>(Table2[[#This Row],[Sharpe Ratio]]-AVERAGE(Table2[Sharpe Ratio]))/_xlfn.STDEV.P(Table2[Sharpe Ratio])</f>
        <v>1.0255362975573634</v>
      </c>
      <c r="AR5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2">
        <f>_xlfn.RANK.AVG(Table2[[#This Row],[1Y Return vs Nifty Z-Score]],Table2[1Y Return vs Nifty Z-Score])</f>
        <v>695</v>
      </c>
      <c r="AT532">
        <f>_xlfn.RANK.AVG(Table2[[#This Row],[6M Return vs Nifty Z-Score]],Table2[6M Return vs Nifty Z-Score])</f>
        <v>649</v>
      </c>
      <c r="AU532">
        <f>_xlfn.RANK.AVG(Table2[[#This Row],[Sharpe Ratio Z-Score]],Table2[Sharpe Ratio Z-Score])</f>
        <v>110</v>
      </c>
      <c r="AV532">
        <f>(Table2[[#This Row],[Rank 1Y]]+Table2[[#This Row],[Rank 6M]]+Table2[[#This Row],[Rank Sharpe]])/3</f>
        <v>484.66666666666669</v>
      </c>
    </row>
    <row r="533" spans="1:48" hidden="1" x14ac:dyDescent="0.3">
      <c r="A533" t="s">
        <v>1715</v>
      </c>
      <c r="B533" t="s">
        <v>1716</v>
      </c>
      <c r="C533" t="s">
        <v>3130</v>
      </c>
      <c r="D533" t="s">
        <v>69</v>
      </c>
      <c r="E533">
        <v>4827.5392101480002</v>
      </c>
      <c r="F533">
        <v>213.03</v>
      </c>
      <c r="G533">
        <v>-9.6315919218807693</v>
      </c>
      <c r="H533">
        <f>(Table2[[#This Row],[1Y Return vs Nifty]]-AVERAGE(Table2[1Y Return vs Nifty]))/_xlfn.STDEV.P(Table2[1Y Return vs Nifty])</f>
        <v>-0.45639259791596315</v>
      </c>
      <c r="I533">
        <v>-5.9779247004567404</v>
      </c>
      <c r="J533">
        <f>(Table2[[#This Row],[1M Return vs Nifty]]-AVERAGE(Table2[1M Return vs Nifty]))/_xlfn.STDEV.P(Table2[1M Return vs Nifty])</f>
        <v>-0.13890446490124117</v>
      </c>
      <c r="K533">
        <v>0.88042189491213096</v>
      </c>
      <c r="L533">
        <f>(Table2[[#This Row],[6M Return vs Nifty]]-AVERAGE(Table2[6M Return vs Nifty]))/_xlfn.STDEV.P(Table2[6M Return vs Nifty])</f>
        <v>-3.795802600732489E-3</v>
      </c>
      <c r="M533">
        <v>-3.8424637905771402</v>
      </c>
      <c r="N533">
        <f>(Table2[[#This Row],[1W Return vs Nifty]]-AVERAGE(Table2[1W Return vs Nifty]))/_xlfn.STDEV.P(Table2[1W Return vs Nifty])</f>
        <v>-0.28156452484457706</v>
      </c>
      <c r="O533">
        <v>220.64</v>
      </c>
      <c r="P533">
        <v>223.51643613558801</v>
      </c>
      <c r="Q533">
        <v>217.51148987456</v>
      </c>
      <c r="R533">
        <v>34.590401600686299</v>
      </c>
      <c r="S533" s="1">
        <f>(Table2[[#This Row],[Close Price]]-Table2[[#This Row],[20D EMA]])/Table2[[#This Row],[20D EMA]]</f>
        <v>-3.4490572878897688E-2</v>
      </c>
      <c r="T533" s="1">
        <f>(Table2[[#This Row],[Close Price]]-Table2[[#This Row],[50D EMA]])/Table2[[#This Row],[50D EMA]]</f>
        <v>-4.6915727169284313E-2</v>
      </c>
      <c r="U533" s="1">
        <f>(Table2[[#This Row],[Close Price]]-Table2[[#This Row],[200D EMA]])/Table2[[#This Row],[200D EMA]]</f>
        <v>-2.0603462728081612E-2</v>
      </c>
      <c r="V533">
        <v>0.22222443386795801</v>
      </c>
      <c r="W533">
        <v>208.3</v>
      </c>
      <c r="X533">
        <v>215.99</v>
      </c>
      <c r="Y533">
        <v>208.3</v>
      </c>
      <c r="Z533">
        <v>216.5</v>
      </c>
      <c r="AA533">
        <v>208.3</v>
      </c>
      <c r="AB533">
        <v>240</v>
      </c>
      <c r="AC533" s="1">
        <f>(Table2[[#This Row],[Close Price]]/Table2[[#This Row],[Day Low]])-1</f>
        <v>2.2707633221315415E-2</v>
      </c>
      <c r="AD533" s="1">
        <f>(Table2[[#This Row],[Day High]]/Table2[[#This Row],[Close Price]])-1</f>
        <v>1.389475660705064E-2</v>
      </c>
      <c r="AE533" s="1">
        <f>(Table2[[#This Row],[Close Price]]/Table2[[#This Row],[Current Week Low]])-1</f>
        <v>2.2707633221315415E-2</v>
      </c>
      <c r="AF533" s="1">
        <f>(Table2[[#This Row],[Current Week High]]/Table2[[#This Row],[Close Price]])-1</f>
        <v>1.6288785617049273E-2</v>
      </c>
      <c r="AG533" s="1">
        <f>(Table2[[#This Row],[Close Price]]/Table2[[#This Row],[Current Month Low]])-1</f>
        <v>2.2707633221315415E-2</v>
      </c>
      <c r="AH533" s="1">
        <f>(Table2[[#This Row],[Current Month High]]/Table2[[#This Row],[Close Price]])-1</f>
        <v>0.12660188705816089</v>
      </c>
      <c r="AI533">
        <v>21.1097028587522</v>
      </c>
      <c r="AJ533">
        <v>12.4168865435356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0.02</v>
      </c>
      <c r="AM533" t="s">
        <v>3170</v>
      </c>
      <c r="AN533">
        <v>-6.6</v>
      </c>
      <c r="AO533" t="s">
        <v>3169</v>
      </c>
      <c r="AP533">
        <v>-6.2928362468221005E-2</v>
      </c>
      <c r="AQ533">
        <f>(Table2[[#This Row],[Sharpe Ratio]]-AVERAGE(Table2[Sharpe Ratio]))/_xlfn.STDEV.P(Table2[Sharpe Ratio])</f>
        <v>-1.4122386134414375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472</v>
      </c>
      <c r="AT533">
        <f>_xlfn.RANK.AVG(Table2[[#This Row],[6M Return vs Nifty Z-Score]],Table2[6M Return vs Nifty Z-Score])</f>
        <v>306</v>
      </c>
      <c r="AU533">
        <f>_xlfn.RANK.AVG(Table2[[#This Row],[Sharpe Ratio Z-Score]],Table2[Sharpe Ratio Z-Score])</f>
        <v>680</v>
      </c>
      <c r="AV533">
        <f>(Table2[[#This Row],[Rank 1Y]]+Table2[[#This Row],[Rank 6M]]+Table2[[#This Row],[Rank Sharpe]])/3</f>
        <v>486</v>
      </c>
    </row>
    <row r="534" spans="1:48" hidden="1" x14ac:dyDescent="0.3">
      <c r="A534" t="s">
        <v>556</v>
      </c>
      <c r="B534" t="s">
        <v>557</v>
      </c>
      <c r="C534" t="s">
        <v>3139</v>
      </c>
      <c r="D534" t="s">
        <v>558</v>
      </c>
      <c r="E534">
        <v>34567.4305485</v>
      </c>
      <c r="F534">
        <v>30685.5</v>
      </c>
      <c r="G534">
        <v>-20.8105896183196</v>
      </c>
      <c r="H534">
        <f>(Table2[[#This Row],[1Y Return vs Nifty]]-AVERAGE(Table2[1Y Return vs Nifty]))/_xlfn.STDEV.P(Table2[1Y Return vs Nifty])</f>
        <v>-0.67998575378124593</v>
      </c>
      <c r="I534">
        <v>-5.7548806187957098</v>
      </c>
      <c r="J534">
        <f>(Table2[[#This Row],[1M Return vs Nifty]]-AVERAGE(Table2[1M Return vs Nifty]))/_xlfn.STDEV.P(Table2[1M Return vs Nifty])</f>
        <v>-0.11686321604369222</v>
      </c>
      <c r="K534">
        <v>-7.40988817783487</v>
      </c>
      <c r="L534">
        <f>(Table2[[#This Row],[6M Return vs Nifty]]-AVERAGE(Table2[6M Return vs Nifty]))/_xlfn.STDEV.P(Table2[6M Return vs Nifty])</f>
        <v>-0.2806266648984026</v>
      </c>
      <c r="M534">
        <v>-5.2703786429266701</v>
      </c>
      <c r="N534">
        <f>(Table2[[#This Row],[1W Return vs Nifty]]-AVERAGE(Table2[1W Return vs Nifty]))/_xlfn.STDEV.P(Table2[1W Return vs Nifty])</f>
        <v>-0.62729086402477074</v>
      </c>
      <c r="O534">
        <v>33530.050000000003</v>
      </c>
      <c r="P534">
        <v>34338.193134487898</v>
      </c>
      <c r="Q534">
        <v>33873.381200849697</v>
      </c>
      <c r="R534">
        <v>17.520935259499002</v>
      </c>
      <c r="S534" s="1">
        <f>(Table2[[#This Row],[Close Price]]-Table2[[#This Row],[20D EMA]])/Table2[[#This Row],[20D EMA]]</f>
        <v>-8.4835841282670396E-2</v>
      </c>
      <c r="T534" s="1">
        <f>(Table2[[#This Row],[Close Price]]-Table2[[#This Row],[50D EMA]])/Table2[[#This Row],[50D EMA]]</f>
        <v>-0.1063740634279117</v>
      </c>
      <c r="U534" s="1">
        <f>(Table2[[#This Row],[Close Price]]-Table2[[#This Row],[200D EMA]])/Table2[[#This Row],[200D EMA]]</f>
        <v>-9.4111691476779141E-2</v>
      </c>
      <c r="V534">
        <v>1.0643938977327301</v>
      </c>
      <c r="W534">
        <v>30629</v>
      </c>
      <c r="X534">
        <v>31465.7</v>
      </c>
      <c r="Y534">
        <v>30629</v>
      </c>
      <c r="Z534">
        <v>32830.449999999997</v>
      </c>
      <c r="AA534">
        <v>30629</v>
      </c>
      <c r="AB534">
        <v>37133.75</v>
      </c>
      <c r="AC534" s="1">
        <f>(Table2[[#This Row],[Close Price]]/Table2[[#This Row],[Day Low]])-1</f>
        <v>1.8446570243886296E-3</v>
      </c>
      <c r="AD534" s="1">
        <f>(Table2[[#This Row],[Day High]]/Table2[[#This Row],[Close Price]])-1</f>
        <v>2.5425689657981865E-2</v>
      </c>
      <c r="AE534" s="1">
        <f>(Table2[[#This Row],[Close Price]]/Table2[[#This Row],[Current Week Low]])-1</f>
        <v>1.8446570243886296E-3</v>
      </c>
      <c r="AF534" s="1">
        <f>(Table2[[#This Row],[Current Week High]]/Table2[[#This Row],[Close Price]])-1</f>
        <v>6.9901093350279275E-2</v>
      </c>
      <c r="AG534" s="1">
        <f>(Table2[[#This Row],[Close Price]]/Table2[[#This Row],[Current Month Low]])-1</f>
        <v>1.8446570243886296E-3</v>
      </c>
      <c r="AH534" s="1">
        <f>(Table2[[#This Row],[Current Month High]]/Table2[[#This Row],[Close Price]])-1</f>
        <v>0.21013996838897842</v>
      </c>
      <c r="AI534">
        <v>33.145948412116397</v>
      </c>
      <c r="AJ534">
        <v>7.6723879300816202</v>
      </c>
      <c r="AK534" t="str">
        <f>IF(AND(Table2[[#This Row],[20D EMA]]&gt;Table2[[#This Row],[50D EMA]],Table2[[#This Row],[50D EMA]]&gt;Table2[[#This Row],[200D EMA]]),"Uptrend","Downtrend/NoTrend")</f>
        <v>Downtrend/NoTrend</v>
      </c>
      <c r="AL534">
        <v>0</v>
      </c>
      <c r="AM534">
        <v>0</v>
      </c>
      <c r="AN534">
        <v>-14.96</v>
      </c>
      <c r="AO534" t="s">
        <v>3169</v>
      </c>
      <c r="AP534">
        <v>7.9295138984909995E-3</v>
      </c>
      <c r="AQ534">
        <f>(Table2[[#This Row],[Sharpe Ratio]]-AVERAGE(Table2[Sharpe Ratio]))/_xlfn.STDEV.P(Table2[Sharpe Ratio])</f>
        <v>-0.58479232425037808</v>
      </c>
      <c r="AR5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4">
        <f>_xlfn.RANK.AVG(Table2[[#This Row],[1Y Return vs Nifty Z-Score]],Table2[1Y Return vs Nifty Z-Score])</f>
        <v>557</v>
      </c>
      <c r="AT534">
        <f>_xlfn.RANK.AVG(Table2[[#This Row],[6M Return vs Nifty Z-Score]],Table2[6M Return vs Nifty Z-Score])</f>
        <v>411</v>
      </c>
      <c r="AU534">
        <f>_xlfn.RANK.AVG(Table2[[#This Row],[Sharpe Ratio Z-Score]],Table2[Sharpe Ratio Z-Score])</f>
        <v>492</v>
      </c>
      <c r="AV534">
        <f>(Table2[[#This Row],[Rank 1Y]]+Table2[[#This Row],[Rank 6M]]+Table2[[#This Row],[Rank Sharpe]])/3</f>
        <v>486.66666666666669</v>
      </c>
    </row>
    <row r="535" spans="1:48" hidden="1" x14ac:dyDescent="0.3">
      <c r="A535" t="s">
        <v>1411</v>
      </c>
      <c r="B535" t="s">
        <v>1412</v>
      </c>
      <c r="C535" t="s">
        <v>3130</v>
      </c>
      <c r="D535" t="s">
        <v>69</v>
      </c>
      <c r="E535">
        <v>7271.6098822470003</v>
      </c>
      <c r="F535">
        <v>179.91</v>
      </c>
      <c r="G535">
        <v>-12.3897936372688</v>
      </c>
      <c r="H535">
        <f>(Table2[[#This Row],[1Y Return vs Nifty]]-AVERAGE(Table2[1Y Return vs Nifty]))/_xlfn.STDEV.P(Table2[1Y Return vs Nifty])</f>
        <v>-0.51155988954650944</v>
      </c>
      <c r="I535">
        <v>-14.7397681201463</v>
      </c>
      <c r="J535">
        <f>(Table2[[#This Row],[1M Return vs Nifty]]-AVERAGE(Table2[1M Return vs Nifty]))/_xlfn.STDEV.P(Table2[1M Return vs Nifty])</f>
        <v>-1.0047511164961072</v>
      </c>
      <c r="K535">
        <v>-29.5453852837516</v>
      </c>
      <c r="L535">
        <f>(Table2[[#This Row],[6M Return vs Nifty]]-AVERAGE(Table2[6M Return vs Nifty]))/_xlfn.STDEV.P(Table2[6M Return vs Nifty])</f>
        <v>-1.0197773959865659</v>
      </c>
      <c r="M535">
        <v>-6.8392049052731201</v>
      </c>
      <c r="N535">
        <f>(Table2[[#This Row],[1W Return vs Nifty]]-AVERAGE(Table2[1W Return vs Nifty]))/_xlfn.STDEV.P(Table2[1W Return vs Nifty])</f>
        <v>-1.0071346338394274</v>
      </c>
      <c r="O535">
        <v>191.83</v>
      </c>
      <c r="P535">
        <v>200.63847585770401</v>
      </c>
      <c r="Q535">
        <v>202.041008819193</v>
      </c>
      <c r="R535">
        <v>35.979751590125602</v>
      </c>
      <c r="S535" s="1">
        <f>(Table2[[#This Row],[Close Price]]-Table2[[#This Row],[20D EMA]])/Table2[[#This Row],[20D EMA]]</f>
        <v>-6.2138351665537273E-2</v>
      </c>
      <c r="T535" s="1">
        <f>(Table2[[#This Row],[Close Price]]-Table2[[#This Row],[50D EMA]])/Table2[[#This Row],[50D EMA]]</f>
        <v>-0.10331256639132853</v>
      </c>
      <c r="U535" s="1">
        <f>(Table2[[#This Row],[Close Price]]-Table2[[#This Row],[200D EMA]])/Table2[[#This Row],[200D EMA]]</f>
        <v>-0.1095372120171806</v>
      </c>
      <c r="V535">
        <v>0.95706350275702601</v>
      </c>
      <c r="W535">
        <v>174.68</v>
      </c>
      <c r="X535">
        <v>182.74</v>
      </c>
      <c r="Y535">
        <v>171.55</v>
      </c>
      <c r="Z535">
        <v>185.71</v>
      </c>
      <c r="AA535">
        <v>171.55</v>
      </c>
      <c r="AB535">
        <v>213.45</v>
      </c>
      <c r="AC535" s="1">
        <f>(Table2[[#This Row],[Close Price]]/Table2[[#This Row],[Day Low]])-1</f>
        <v>2.9940462560109848E-2</v>
      </c>
      <c r="AD535" s="1">
        <f>(Table2[[#This Row],[Day High]]/Table2[[#This Row],[Close Price]])-1</f>
        <v>1.573008726585523E-2</v>
      </c>
      <c r="AE535" s="1">
        <f>(Table2[[#This Row],[Close Price]]/Table2[[#This Row],[Current Week Low]])-1</f>
        <v>4.8732148061789493E-2</v>
      </c>
      <c r="AF535" s="1">
        <f>(Table2[[#This Row],[Current Week High]]/Table2[[#This Row],[Close Price]])-1</f>
        <v>3.2238341392918812E-2</v>
      </c>
      <c r="AG535" s="1">
        <f>(Table2[[#This Row],[Close Price]]/Table2[[#This Row],[Current Month Low]])-1</f>
        <v>4.8732148061789493E-2</v>
      </c>
      <c r="AH535" s="1">
        <f>(Table2[[#This Row],[Current Month High]]/Table2[[#This Row],[Close Price]])-1</f>
        <v>0.1864265466066366</v>
      </c>
      <c r="AI535">
        <v>42.293368906675497</v>
      </c>
      <c r="AJ535">
        <v>11.192830655129701</v>
      </c>
      <c r="AK535" t="str">
        <f>IF(AND(Table2[[#This Row],[20D EMA]]&gt;Table2[[#This Row],[50D EMA]],Table2[[#This Row],[50D EMA]]&gt;Table2[[#This Row],[200D EMA]]),"Uptrend","Downtrend/NoTrend")</f>
        <v>Downtrend/NoTrend</v>
      </c>
      <c r="AL535">
        <v>-0.12</v>
      </c>
      <c r="AM535" t="s">
        <v>3169</v>
      </c>
      <c r="AN535">
        <v>-11.94</v>
      </c>
      <c r="AO535" t="s">
        <v>3169</v>
      </c>
      <c r="AP535">
        <v>7.1472346454325E-2</v>
      </c>
      <c r="AQ535">
        <f>(Table2[[#This Row],[Sharpe Ratio]]-AVERAGE(Table2[Sharpe Ratio]))/_xlfn.STDEV.P(Table2[Sharpe Ratio])</f>
        <v>0.15723218592410687</v>
      </c>
      <c r="AR5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5">
        <f>_xlfn.RANK.AVG(Table2[[#This Row],[1Y Return vs Nifty Z-Score]],Table2[1Y Return vs Nifty Z-Score])</f>
        <v>491</v>
      </c>
      <c r="AT535">
        <f>_xlfn.RANK.AVG(Table2[[#This Row],[6M Return vs Nifty Z-Score]],Table2[6M Return vs Nifty Z-Score])</f>
        <v>667</v>
      </c>
      <c r="AU535">
        <f>_xlfn.RANK.AVG(Table2[[#This Row],[Sharpe Ratio Z-Score]],Table2[Sharpe Ratio Z-Score])</f>
        <v>303</v>
      </c>
      <c r="AV535">
        <f>(Table2[[#This Row],[Rank 1Y]]+Table2[[#This Row],[Rank 6M]]+Table2[[#This Row],[Rank Sharpe]])/3</f>
        <v>487</v>
      </c>
    </row>
    <row r="536" spans="1:48" hidden="1" x14ac:dyDescent="0.3">
      <c r="A536" t="s">
        <v>65</v>
      </c>
      <c r="B536" t="s">
        <v>66</v>
      </c>
      <c r="C536" t="s">
        <v>3128</v>
      </c>
      <c r="D536" t="s">
        <v>57</v>
      </c>
      <c r="E536">
        <v>347842.43177064002</v>
      </c>
      <c r="F536">
        <v>11063.6</v>
      </c>
      <c r="G536">
        <v>-17.1753664672962</v>
      </c>
      <c r="H536">
        <f>(Table2[[#This Row],[1Y Return vs Nifty]]-AVERAGE(Table2[1Y Return vs Nifty]))/_xlfn.STDEV.P(Table2[1Y Return vs Nifty])</f>
        <v>-0.60727699771174715</v>
      </c>
      <c r="I536">
        <v>-8.9400228084344704</v>
      </c>
      <c r="J536">
        <f>(Table2[[#This Row],[1M Return vs Nifty]]-AVERAGE(Table2[1M Return vs Nifty]))/_xlfn.STDEV.P(Table2[1M Return vs Nifty])</f>
        <v>-0.43161943430192418</v>
      </c>
      <c r="K536">
        <v>-17.507215361025199</v>
      </c>
      <c r="L536">
        <f>(Table2[[#This Row],[6M Return vs Nifty]]-AVERAGE(Table2[6M Return vs Nifty]))/_xlfn.STDEV.P(Table2[6M Return vs Nifty])</f>
        <v>-0.61779762310094355</v>
      </c>
      <c r="M536">
        <v>-2.5797780822268499</v>
      </c>
      <c r="N536">
        <f>(Table2[[#This Row],[1W Return vs Nifty]]-AVERAGE(Table2[1W Return vs Nifty]))/_xlfn.STDEV.P(Table2[1W Return vs Nifty])</f>
        <v>2.4156580839557157E-2</v>
      </c>
      <c r="O536">
        <v>11299.92</v>
      </c>
      <c r="P536">
        <v>11754.7902176265</v>
      </c>
      <c r="Q536">
        <v>11843.738551144501</v>
      </c>
      <c r="R536">
        <v>43.414014368459597</v>
      </c>
      <c r="S536" s="1">
        <f>(Table2[[#This Row],[Close Price]]-Table2[[#This Row],[20D EMA]])/Table2[[#This Row],[20D EMA]]</f>
        <v>-2.0913422395910743E-2</v>
      </c>
      <c r="T536" s="1">
        <f>(Table2[[#This Row],[Close Price]]-Table2[[#This Row],[50D EMA]])/Table2[[#This Row],[50D EMA]]</f>
        <v>-5.8800727603802609E-2</v>
      </c>
      <c r="U536" s="1">
        <f>(Table2[[#This Row],[Close Price]]-Table2[[#This Row],[200D EMA]])/Table2[[#This Row],[200D EMA]]</f>
        <v>-6.5869281711652863E-2</v>
      </c>
      <c r="V536">
        <v>0.85361580682462601</v>
      </c>
      <c r="W536">
        <v>10827.25</v>
      </c>
      <c r="X536">
        <v>11106.65</v>
      </c>
      <c r="Y536">
        <v>10770</v>
      </c>
      <c r="Z536">
        <v>11195.25</v>
      </c>
      <c r="AA536">
        <v>10770</v>
      </c>
      <c r="AB536">
        <v>11518.15</v>
      </c>
      <c r="AC536" s="1">
        <f>(Table2[[#This Row],[Close Price]]/Table2[[#This Row],[Day Low]])-1</f>
        <v>2.1829181001639331E-2</v>
      </c>
      <c r="AD536" s="1">
        <f>(Table2[[#This Row],[Day High]]/Table2[[#This Row],[Close Price]])-1</f>
        <v>3.8911385082611716E-3</v>
      </c>
      <c r="AE536" s="1">
        <f>(Table2[[#This Row],[Close Price]]/Table2[[#This Row],[Current Week Low]])-1</f>
        <v>2.726090993500474E-2</v>
      </c>
      <c r="AF536" s="1">
        <f>(Table2[[#This Row],[Current Week High]]/Table2[[#This Row],[Close Price]])-1</f>
        <v>1.1899381756390381E-2</v>
      </c>
      <c r="AG536" s="1">
        <f>(Table2[[#This Row],[Close Price]]/Table2[[#This Row],[Current Month Low]])-1</f>
        <v>2.726090993500474E-2</v>
      </c>
      <c r="AH536" s="1">
        <f>(Table2[[#This Row],[Current Month High]]/Table2[[#This Row],[Close Price]])-1</f>
        <v>4.1085180230666207E-2</v>
      </c>
      <c r="AI536">
        <v>23.648721934994001</v>
      </c>
      <c r="AJ536">
        <v>13.616735043876099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-0.01</v>
      </c>
      <c r="AM536" t="s">
        <v>3169</v>
      </c>
      <c r="AN536">
        <v>0.1</v>
      </c>
      <c r="AO536" t="s">
        <v>3170</v>
      </c>
      <c r="AP536">
        <v>4.0963801951201001E-2</v>
      </c>
      <c r="AQ536">
        <f>(Table2[[#This Row],[Sharpe Ratio]]-AVERAGE(Table2[Sharpe Ratio]))/_xlfn.STDEV.P(Table2[Sharpe Ratio])</f>
        <v>-0.19903282274033002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529</v>
      </c>
      <c r="AT536">
        <f>_xlfn.RANK.AVG(Table2[[#This Row],[6M Return vs Nifty Z-Score]],Table2[6M Return vs Nifty Z-Score])</f>
        <v>531</v>
      </c>
      <c r="AU536">
        <f>_xlfn.RANK.AVG(Table2[[#This Row],[Sharpe Ratio Z-Score]],Table2[Sharpe Ratio Z-Score])</f>
        <v>402</v>
      </c>
      <c r="AV536">
        <f>(Table2[[#This Row],[Rank 1Y]]+Table2[[#This Row],[Rank 6M]]+Table2[[#This Row],[Rank Sharpe]])/3</f>
        <v>487.33333333333331</v>
      </c>
    </row>
    <row r="537" spans="1:48" hidden="1" x14ac:dyDescent="0.3">
      <c r="A537" t="s">
        <v>441</v>
      </c>
      <c r="B537" t="s">
        <v>442</v>
      </c>
      <c r="C537" t="s">
        <v>3124</v>
      </c>
      <c r="D537" t="s">
        <v>27</v>
      </c>
      <c r="E537">
        <v>49537.275000000001</v>
      </c>
      <c r="F537">
        <v>1738.15</v>
      </c>
      <c r="G537">
        <v>-20.302019529030101</v>
      </c>
      <c r="H537">
        <f>(Table2[[#This Row],[1Y Return vs Nifty]]-AVERAGE(Table2[1Y Return vs Nifty]))/_xlfn.STDEV.P(Table2[1Y Return vs Nifty])</f>
        <v>-0.66981375139509702</v>
      </c>
      <c r="I537">
        <v>-6.0401437613428497</v>
      </c>
      <c r="J537">
        <f>(Table2[[#This Row],[1M Return vs Nifty]]-AVERAGE(Table2[1M Return vs Nifty]))/_xlfn.STDEV.P(Table2[1M Return vs Nifty])</f>
        <v>-0.145052961621983</v>
      </c>
      <c r="K537">
        <v>-10.176260774597599</v>
      </c>
      <c r="L537">
        <f>(Table2[[#This Row],[6M Return vs Nifty]]-AVERAGE(Table2[6M Return vs Nifty]))/_xlfn.STDEV.P(Table2[6M Return vs Nifty])</f>
        <v>-0.37300165505902</v>
      </c>
      <c r="M537">
        <v>-3.9561330409893798</v>
      </c>
      <c r="N537">
        <f>(Table2[[#This Row],[1W Return vs Nifty]]-AVERAGE(Table2[1W Return vs Nifty]))/_xlfn.STDEV.P(Table2[1W Return vs Nifty])</f>
        <v>-0.30908609152463334</v>
      </c>
      <c r="O537">
        <v>1778.31</v>
      </c>
      <c r="P537">
        <v>1845.49912254787</v>
      </c>
      <c r="Q537">
        <v>1843.91331736968</v>
      </c>
      <c r="R537">
        <v>41.453665697875401</v>
      </c>
      <c r="S537" s="1">
        <f>(Table2[[#This Row],[Close Price]]-Table2[[#This Row],[20D EMA]])/Table2[[#This Row],[20D EMA]]</f>
        <v>-2.2583239142781548E-2</v>
      </c>
      <c r="T537" s="1">
        <f>(Table2[[#This Row],[Close Price]]-Table2[[#This Row],[50D EMA]])/Table2[[#This Row],[50D EMA]]</f>
        <v>-5.8168070218134395E-2</v>
      </c>
      <c r="U537" s="1">
        <f>(Table2[[#This Row],[Close Price]]-Table2[[#This Row],[200D EMA]])/Table2[[#This Row],[200D EMA]]</f>
        <v>-5.7358074467703309E-2</v>
      </c>
      <c r="V537">
        <v>0.39614148974421398</v>
      </c>
      <c r="W537">
        <v>1701</v>
      </c>
      <c r="X537">
        <v>1744.75</v>
      </c>
      <c r="Y537">
        <v>1699.25</v>
      </c>
      <c r="Z537">
        <v>1773</v>
      </c>
      <c r="AA537">
        <v>1699.25</v>
      </c>
      <c r="AB537">
        <v>1829.1</v>
      </c>
      <c r="AC537" s="1">
        <f>(Table2[[#This Row],[Close Price]]/Table2[[#This Row],[Day Low]])-1</f>
        <v>2.184009406231624E-2</v>
      </c>
      <c r="AD537" s="1">
        <f>(Table2[[#This Row],[Day High]]/Table2[[#This Row],[Close Price]])-1</f>
        <v>3.7971406380346018E-3</v>
      </c>
      <c r="AE537" s="1">
        <f>(Table2[[#This Row],[Close Price]]/Table2[[#This Row],[Current Week Low]])-1</f>
        <v>2.2892452552596865E-2</v>
      </c>
      <c r="AF537" s="1">
        <f>(Table2[[#This Row],[Current Week High]]/Table2[[#This Row],[Close Price]])-1</f>
        <v>2.0050053217501418E-2</v>
      </c>
      <c r="AG537" s="1">
        <f>(Table2[[#This Row],[Close Price]]/Table2[[#This Row],[Current Month Low]])-1</f>
        <v>2.2892452552596865E-2</v>
      </c>
      <c r="AH537" s="1">
        <f>(Table2[[#This Row],[Current Month High]]/Table2[[#This Row],[Close Price]])-1</f>
        <v>5.2325748640796199E-2</v>
      </c>
      <c r="AI537">
        <v>25.133043753415901</v>
      </c>
      <c r="AJ537">
        <v>9.6244205480748199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-0.11</v>
      </c>
      <c r="AM537" t="s">
        <v>3169</v>
      </c>
      <c r="AN537">
        <v>-0.47</v>
      </c>
      <c r="AO537" t="s">
        <v>3169</v>
      </c>
      <c r="AP537">
        <v>1.8628514406629999E-2</v>
      </c>
      <c r="AQ537">
        <f>(Table2[[#This Row],[Sharpe Ratio]]-AVERAGE(Table2[Sharpe Ratio]))/_xlfn.STDEV.P(Table2[Sharpe Ratio])</f>
        <v>-0.45985422671699205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552</v>
      </c>
      <c r="AT537">
        <f>_xlfn.RANK.AVG(Table2[[#This Row],[6M Return vs Nifty Z-Score]],Table2[6M Return vs Nifty Z-Score])</f>
        <v>447</v>
      </c>
      <c r="AU537">
        <f>_xlfn.RANK.AVG(Table2[[#This Row],[Sharpe Ratio Z-Score]],Table2[Sharpe Ratio Z-Score])</f>
        <v>464</v>
      </c>
      <c r="AV537">
        <f>(Table2[[#This Row],[Rank 1Y]]+Table2[[#This Row],[Rank 6M]]+Table2[[#This Row],[Rank Sharpe]])/3</f>
        <v>487.66666666666669</v>
      </c>
    </row>
    <row r="538" spans="1:48" hidden="1" x14ac:dyDescent="0.3">
      <c r="A538" t="s">
        <v>1775</v>
      </c>
      <c r="B538" t="s">
        <v>1776</v>
      </c>
      <c r="C538" t="s">
        <v>3132</v>
      </c>
      <c r="D538" t="s">
        <v>273</v>
      </c>
      <c r="E538">
        <v>4375.1244657750003</v>
      </c>
      <c r="F538">
        <v>478.45</v>
      </c>
      <c r="G538">
        <v>0.48578817711797101</v>
      </c>
      <c r="H538">
        <f>(Table2[[#This Row],[1Y Return vs Nifty]]-AVERAGE(Table2[1Y Return vs Nifty]))/_xlfn.STDEV.P(Table2[1Y Return vs Nifty])</f>
        <v>-0.25403304772620217</v>
      </c>
      <c r="I538">
        <v>-0.83963462349515605</v>
      </c>
      <c r="J538">
        <f>(Table2[[#This Row],[1M Return vs Nifty]]-AVERAGE(Table2[1M Return vs Nifty]))/_xlfn.STDEV.P(Table2[1M Return vs Nifty])</f>
        <v>0.36886211399728297</v>
      </c>
      <c r="K538">
        <v>-9.5657088861347397</v>
      </c>
      <c r="L538">
        <f>(Table2[[#This Row],[6M Return vs Nifty]]-AVERAGE(Table2[6M Return vs Nifty]))/_xlfn.STDEV.P(Table2[6M Return vs Nifty])</f>
        <v>-0.35261404539454344</v>
      </c>
      <c r="M538">
        <v>-2.02861434346159</v>
      </c>
      <c r="N538">
        <f>(Table2[[#This Row],[1W Return vs Nifty]]-AVERAGE(Table2[1W Return vs Nifty]))/_xlfn.STDEV.P(Table2[1W Return vs Nifty])</f>
        <v>0.15760418899255224</v>
      </c>
      <c r="O538">
        <v>491.16</v>
      </c>
      <c r="P538">
        <v>500.56821349881199</v>
      </c>
      <c r="Q538">
        <v>485.49501191707202</v>
      </c>
      <c r="R538">
        <v>39.860545725052603</v>
      </c>
      <c r="S538" s="1">
        <f>(Table2[[#This Row],[Close Price]]-Table2[[#This Row],[20D EMA]])/Table2[[#This Row],[20D EMA]]</f>
        <v>-2.5877514455574631E-2</v>
      </c>
      <c r="T538" s="1">
        <f>(Table2[[#This Row],[Close Price]]-Table2[[#This Row],[50D EMA]])/Table2[[#This Row],[50D EMA]]</f>
        <v>-4.4186212592710883E-2</v>
      </c>
      <c r="U538" s="1">
        <f>(Table2[[#This Row],[Close Price]]-Table2[[#This Row],[200D EMA]])/Table2[[#This Row],[200D EMA]]</f>
        <v>-1.4510987227764553E-2</v>
      </c>
      <c r="V538">
        <v>1.07338473939754</v>
      </c>
      <c r="W538">
        <v>480</v>
      </c>
      <c r="X538">
        <v>485.85</v>
      </c>
      <c r="Y538">
        <v>463.55</v>
      </c>
      <c r="Z538">
        <v>490.3</v>
      </c>
      <c r="AA538">
        <v>463.55</v>
      </c>
      <c r="AB538">
        <v>523.5</v>
      </c>
      <c r="AC538" s="1">
        <f>(Table2[[#This Row],[Close Price]]/Table2[[#This Row],[Day Low]])-1</f>
        <v>-3.2291666666667274E-3</v>
      </c>
      <c r="AD538" s="1">
        <f>(Table2[[#This Row],[Day High]]/Table2[[#This Row],[Close Price]])-1</f>
        <v>1.5466610931131886E-2</v>
      </c>
      <c r="AE538" s="1">
        <f>(Table2[[#This Row],[Close Price]]/Table2[[#This Row],[Current Week Low]])-1</f>
        <v>3.2143242368676495E-2</v>
      </c>
      <c r="AF538" s="1">
        <f>(Table2[[#This Row],[Current Week High]]/Table2[[#This Row],[Close Price]])-1</f>
        <v>2.4767478315393499E-2</v>
      </c>
      <c r="AG538" s="1">
        <f>(Table2[[#This Row],[Close Price]]/Table2[[#This Row],[Current Month Low]])-1</f>
        <v>3.2143242368676495E-2</v>
      </c>
      <c r="AH538" s="1">
        <f>(Table2[[#This Row],[Current Month High]]/Table2[[#This Row],[Close Price]])-1</f>
        <v>9.4158219249660391E-2</v>
      </c>
      <c r="AI538">
        <v>28.299717838854601</v>
      </c>
      <c r="AJ538">
        <v>32.865870591502301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0.01</v>
      </c>
      <c r="AM538" t="s">
        <v>3170</v>
      </c>
      <c r="AN538">
        <v>-3.14</v>
      </c>
      <c r="AO538" t="s">
        <v>3169</v>
      </c>
      <c r="AP538">
        <v>-3.5803971005448E-2</v>
      </c>
      <c r="AQ538">
        <f>(Table2[[#This Row],[Sharpe Ratio]]-AVERAGE(Table2[Sharpe Ratio]))/_xlfn.STDEV.P(Table2[Sharpe Ratio])</f>
        <v>-1.095492216099772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392</v>
      </c>
      <c r="AT538">
        <f>_xlfn.RANK.AVG(Table2[[#This Row],[6M Return vs Nifty Z-Score]],Table2[6M Return vs Nifty Z-Score])</f>
        <v>440</v>
      </c>
      <c r="AU538">
        <f>_xlfn.RANK.AVG(Table2[[#This Row],[Sharpe Ratio Z-Score]],Table2[Sharpe Ratio Z-Score])</f>
        <v>633</v>
      </c>
      <c r="AV538">
        <f>(Table2[[#This Row],[Rank 1Y]]+Table2[[#This Row],[Rank 6M]]+Table2[[#This Row],[Rank Sharpe]])/3</f>
        <v>488.33333333333331</v>
      </c>
    </row>
    <row r="539" spans="1:48" hidden="1" x14ac:dyDescent="0.3">
      <c r="A539" t="s">
        <v>972</v>
      </c>
      <c r="B539" t="s">
        <v>973</v>
      </c>
      <c r="C539" t="s">
        <v>3123</v>
      </c>
      <c r="D539" t="s">
        <v>974</v>
      </c>
      <c r="E539">
        <v>14504.384261175001</v>
      </c>
      <c r="F539">
        <v>163.11000000000001</v>
      </c>
      <c r="G539">
        <v>-8.3246701667665501</v>
      </c>
      <c r="H539">
        <f>(Table2[[#This Row],[1Y Return vs Nifty]]-AVERAGE(Table2[1Y Return vs Nifty]))/_xlfn.STDEV.P(Table2[1Y Return vs Nifty])</f>
        <v>-0.43025261939283743</v>
      </c>
      <c r="I539">
        <v>-11.4237473395442</v>
      </c>
      <c r="J539">
        <f>(Table2[[#This Row],[1M Return vs Nifty]]-AVERAGE(Table2[1M Return vs Nifty]))/_xlfn.STDEV.P(Table2[1M Return vs Nifty])</f>
        <v>-0.67706145668647644</v>
      </c>
      <c r="K539">
        <v>-0.221775089885452</v>
      </c>
      <c r="L539">
        <f>(Table2[[#This Row],[6M Return vs Nifty]]-AVERAGE(Table2[6M Return vs Nifty]))/_xlfn.STDEV.P(Table2[6M Return vs Nifty])</f>
        <v>-4.0600474446052796E-2</v>
      </c>
      <c r="M539">
        <v>-2.3116150717937001</v>
      </c>
      <c r="N539">
        <f>(Table2[[#This Row],[1W Return vs Nifty]]-AVERAGE(Table2[1W Return vs Nifty]))/_xlfn.STDEV.P(Table2[1W Return vs Nifty])</f>
        <v>8.9084132890748263E-2</v>
      </c>
      <c r="O539">
        <v>171.85</v>
      </c>
      <c r="P539">
        <v>183.173705545296</v>
      </c>
      <c r="Q539">
        <v>175.76046784922801</v>
      </c>
      <c r="R539">
        <v>31.5175277619227</v>
      </c>
      <c r="S539" s="1">
        <f>(Table2[[#This Row],[Close Price]]-Table2[[#This Row],[20D EMA]])/Table2[[#This Row],[20D EMA]]</f>
        <v>-5.0858306662787206E-2</v>
      </c>
      <c r="T539" s="1">
        <f>(Table2[[#This Row],[Close Price]]-Table2[[#This Row],[50D EMA]])/Table2[[#This Row],[50D EMA]]</f>
        <v>-0.10953376460648467</v>
      </c>
      <c r="U539" s="1">
        <f>(Table2[[#This Row],[Close Price]]-Table2[[#This Row],[200D EMA]])/Table2[[#This Row],[200D EMA]]</f>
        <v>-7.1975615472757506E-2</v>
      </c>
      <c r="V539">
        <v>0.26036705521286002</v>
      </c>
      <c r="W539">
        <v>160.53</v>
      </c>
      <c r="X539">
        <v>163.51</v>
      </c>
      <c r="Y539">
        <v>159.11000000000001</v>
      </c>
      <c r="Z539">
        <v>165.76</v>
      </c>
      <c r="AA539">
        <v>159.11000000000001</v>
      </c>
      <c r="AB539">
        <v>180</v>
      </c>
      <c r="AC539" s="1">
        <f>(Table2[[#This Row],[Close Price]]/Table2[[#This Row],[Day Low]])-1</f>
        <v>1.6071762287422908E-2</v>
      </c>
      <c r="AD539" s="1">
        <f>(Table2[[#This Row],[Day High]]/Table2[[#This Row],[Close Price]])-1</f>
        <v>2.4523327815582086E-3</v>
      </c>
      <c r="AE539" s="1">
        <f>(Table2[[#This Row],[Close Price]]/Table2[[#This Row],[Current Week Low]])-1</f>
        <v>2.5139840362013777E-2</v>
      </c>
      <c r="AF539" s="1">
        <f>(Table2[[#This Row],[Current Week High]]/Table2[[#This Row],[Close Price]])-1</f>
        <v>1.6246704677824741E-2</v>
      </c>
      <c r="AG539" s="1">
        <f>(Table2[[#This Row],[Close Price]]/Table2[[#This Row],[Current Month Low]])-1</f>
        <v>2.5139840362013777E-2</v>
      </c>
      <c r="AH539" s="1">
        <f>(Table2[[#This Row],[Current Month High]]/Table2[[#This Row],[Close Price]])-1</f>
        <v>0.10354975170130576</v>
      </c>
      <c r="AI539">
        <v>49.837532953221697</v>
      </c>
      <c r="AJ539">
        <v>25.276497695852498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-0.06</v>
      </c>
      <c r="AM539" t="s">
        <v>3169</v>
      </c>
      <c r="AN539">
        <v>-5.74</v>
      </c>
      <c r="AO539" t="s">
        <v>3169</v>
      </c>
      <c r="AP539">
        <v>-7.5667009752618003E-2</v>
      </c>
      <c r="AQ539">
        <f>(Table2[[#This Row],[Sharpe Ratio]]-AVERAGE(Table2[Sharpe Ratio]))/_xlfn.STDEV.P(Table2[Sharpe Ratio])</f>
        <v>-1.5609947851652046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9">
        <f>_xlfn.RANK.AVG(Table2[[#This Row],[1Y Return vs Nifty Z-Score]],Table2[1Y Return vs Nifty Z-Score])</f>
        <v>456</v>
      </c>
      <c r="AT539">
        <f>_xlfn.RANK.AVG(Table2[[#This Row],[6M Return vs Nifty Z-Score]],Table2[6M Return vs Nifty Z-Score])</f>
        <v>318</v>
      </c>
      <c r="AU539">
        <f>_xlfn.RANK.AVG(Table2[[#This Row],[Sharpe Ratio Z-Score]],Table2[Sharpe Ratio Z-Score])</f>
        <v>694</v>
      </c>
      <c r="AV539">
        <f>(Table2[[#This Row],[Rank 1Y]]+Table2[[#This Row],[Rank 6M]]+Table2[[#This Row],[Rank Sharpe]])/3</f>
        <v>489.33333333333331</v>
      </c>
    </row>
    <row r="540" spans="1:48" hidden="1" x14ac:dyDescent="0.3">
      <c r="A540" t="s">
        <v>326</v>
      </c>
      <c r="B540" t="s">
        <v>327</v>
      </c>
      <c r="C540" t="s">
        <v>3125</v>
      </c>
      <c r="D540" t="s">
        <v>199</v>
      </c>
      <c r="E540">
        <v>77516.73319549</v>
      </c>
      <c r="F540">
        <v>599.15</v>
      </c>
      <c r="G540">
        <v>-8.1972787257813806</v>
      </c>
      <c r="H540">
        <f>(Table2[[#This Row],[1Y Return vs Nifty]]-AVERAGE(Table2[1Y Return vs Nifty]))/_xlfn.STDEV.P(Table2[1Y Return vs Nifty])</f>
        <v>-0.42770464012908166</v>
      </c>
      <c r="I540">
        <v>-8.3013592267805691</v>
      </c>
      <c r="J540">
        <f>(Table2[[#This Row],[1M Return vs Nifty]]-AVERAGE(Table2[1M Return vs Nifty]))/_xlfn.STDEV.P(Table2[1M Return vs Nifty])</f>
        <v>-0.36850660550747766</v>
      </c>
      <c r="K540">
        <v>-6.3836067181086298</v>
      </c>
      <c r="L540">
        <f>(Table2[[#This Row],[6M Return vs Nifty]]-AVERAGE(Table2[6M Return vs Nifty]))/_xlfn.STDEV.P(Table2[6M Return vs Nifty])</f>
        <v>-0.2463569718515673</v>
      </c>
      <c r="M540">
        <v>-1.76051972511691</v>
      </c>
      <c r="N540">
        <f>(Table2[[#This Row],[1W Return vs Nifty]]-AVERAGE(Table2[1W Return vs Nifty]))/_xlfn.STDEV.P(Table2[1W Return vs Nifty])</f>
        <v>0.22251518197067491</v>
      </c>
      <c r="O540">
        <v>620.25</v>
      </c>
      <c r="P540">
        <v>642.88414116856995</v>
      </c>
      <c r="Q540">
        <v>618.36091826292295</v>
      </c>
      <c r="R540">
        <v>36.476005007443902</v>
      </c>
      <c r="S540" s="1">
        <f>(Table2[[#This Row],[Close Price]]-Table2[[#This Row],[20D EMA]])/Table2[[#This Row],[20D EMA]]</f>
        <v>-3.4018540910923052E-2</v>
      </c>
      <c r="T540" s="1">
        <f>(Table2[[#This Row],[Close Price]]-Table2[[#This Row],[50D EMA]])/Table2[[#This Row],[50D EMA]]</f>
        <v>-6.8028029263678E-2</v>
      </c>
      <c r="U540" s="1">
        <f>(Table2[[#This Row],[Close Price]]-Table2[[#This Row],[200D EMA]])/Table2[[#This Row],[200D EMA]]</f>
        <v>-3.1067484531347143E-2</v>
      </c>
      <c r="V540">
        <v>0.78822812095864003</v>
      </c>
      <c r="W540">
        <v>585</v>
      </c>
      <c r="X540">
        <v>601.65</v>
      </c>
      <c r="Y540">
        <v>579.6</v>
      </c>
      <c r="Z540">
        <v>601.65</v>
      </c>
      <c r="AA540">
        <v>579.6</v>
      </c>
      <c r="AB540">
        <v>650.95000000000005</v>
      </c>
      <c r="AC540" s="1">
        <f>(Table2[[#This Row],[Close Price]]/Table2[[#This Row],[Day Low]])-1</f>
        <v>2.4188034188034058E-2</v>
      </c>
      <c r="AD540" s="1">
        <f>(Table2[[#This Row],[Day High]]/Table2[[#This Row],[Close Price]])-1</f>
        <v>4.172577818576384E-3</v>
      </c>
      <c r="AE540" s="1">
        <f>(Table2[[#This Row],[Close Price]]/Table2[[#This Row],[Current Week Low]])-1</f>
        <v>3.373015873015861E-2</v>
      </c>
      <c r="AF540" s="1">
        <f>(Table2[[#This Row],[Current Week High]]/Table2[[#This Row],[Close Price]])-1</f>
        <v>4.172577818576384E-3</v>
      </c>
      <c r="AG540" s="1">
        <f>(Table2[[#This Row],[Close Price]]/Table2[[#This Row],[Current Month Low]])-1</f>
        <v>3.373015873015861E-2</v>
      </c>
      <c r="AH540" s="1">
        <f>(Table2[[#This Row],[Current Month High]]/Table2[[#This Row],[Close Price]])-1</f>
        <v>8.6455812400901388E-2</v>
      </c>
      <c r="AI540">
        <v>20.145205708086401</v>
      </c>
      <c r="AJ540">
        <v>23.205840016450701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0.04</v>
      </c>
      <c r="AM540" t="s">
        <v>3170</v>
      </c>
      <c r="AN540">
        <v>-5.64</v>
      </c>
      <c r="AO540" t="s">
        <v>3169</v>
      </c>
      <c r="AP540">
        <v>-3.2643806325499E-2</v>
      </c>
      <c r="AQ540">
        <f>(Table2[[#This Row],[Sharpe Ratio]]-AVERAGE(Table2[Sharpe Ratio]))/_xlfn.STDEV.P(Table2[Sharpe Ratio])</f>
        <v>-1.0585892397231771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455</v>
      </c>
      <c r="AT540">
        <f>_xlfn.RANK.AVG(Table2[[#This Row],[6M Return vs Nifty Z-Score]],Table2[6M Return vs Nifty Z-Score])</f>
        <v>394</v>
      </c>
      <c r="AU540">
        <f>_xlfn.RANK.AVG(Table2[[#This Row],[Sharpe Ratio Z-Score]],Table2[Sharpe Ratio Z-Score])</f>
        <v>625</v>
      </c>
      <c r="AV540">
        <f>(Table2[[#This Row],[Rank 1Y]]+Table2[[#This Row],[Rank 6M]]+Table2[[#This Row],[Rank Sharpe]])/3</f>
        <v>491.33333333333331</v>
      </c>
    </row>
    <row r="541" spans="1:48" hidden="1" x14ac:dyDescent="0.3">
      <c r="A541" t="s">
        <v>853</v>
      </c>
      <c r="B541" t="s">
        <v>854</v>
      </c>
      <c r="C541" t="s">
        <v>3123</v>
      </c>
      <c r="D541" t="s">
        <v>491</v>
      </c>
      <c r="E541">
        <v>17338.999822000002</v>
      </c>
      <c r="F541">
        <v>408.5</v>
      </c>
      <c r="G541">
        <v>-48.441417320666403</v>
      </c>
      <c r="H541">
        <f>(Table2[[#This Row],[1Y Return vs Nifty]]-AVERAGE(Table2[1Y Return vs Nifty]))/_xlfn.STDEV.P(Table2[1Y Return vs Nifty])</f>
        <v>-1.2326349386992892</v>
      </c>
      <c r="I541">
        <v>-4.3143021539336104</v>
      </c>
      <c r="J541">
        <f>(Table2[[#This Row],[1M Return vs Nifty]]-AVERAGE(Table2[1M Return vs Nifty]))/_xlfn.STDEV.P(Table2[1M Return vs Nifty])</f>
        <v>2.5494959104422288E-2</v>
      </c>
      <c r="K541">
        <v>-3.59293938543721</v>
      </c>
      <c r="L541">
        <f>(Table2[[#This Row],[6M Return vs Nifty]]-AVERAGE(Table2[6M Return vs Nifty]))/_xlfn.STDEV.P(Table2[6M Return vs Nifty])</f>
        <v>-0.15317072944201343</v>
      </c>
      <c r="M541">
        <v>-5.1360385122474002</v>
      </c>
      <c r="N541">
        <f>(Table2[[#This Row],[1W Return vs Nifty]]-AVERAGE(Table2[1W Return vs Nifty]))/_xlfn.STDEV.P(Table2[1W Return vs Nifty])</f>
        <v>-0.59476446967547802</v>
      </c>
      <c r="O541">
        <v>430.19</v>
      </c>
      <c r="P541">
        <v>443.98737131219298</v>
      </c>
      <c r="Q541">
        <v>465.37491773847302</v>
      </c>
      <c r="R541">
        <v>27.126491119711499</v>
      </c>
      <c r="S541" s="1">
        <f>(Table2[[#This Row],[Close Price]]-Table2[[#This Row],[20D EMA]])/Table2[[#This Row],[20D EMA]]</f>
        <v>-5.0419582045142838E-2</v>
      </c>
      <c r="T541" s="1">
        <f>(Table2[[#This Row],[Close Price]]-Table2[[#This Row],[50D EMA]])/Table2[[#This Row],[50D EMA]]</f>
        <v>-7.9928785378086287E-2</v>
      </c>
      <c r="U541" s="1">
        <f>(Table2[[#This Row],[Close Price]]-Table2[[#This Row],[200D EMA]])/Table2[[#This Row],[200D EMA]]</f>
        <v>-0.12221311370810715</v>
      </c>
      <c r="V541">
        <v>0.24746142438701901</v>
      </c>
      <c r="W541">
        <v>403.1</v>
      </c>
      <c r="X541">
        <v>411.55</v>
      </c>
      <c r="Y541">
        <v>403.1</v>
      </c>
      <c r="Z541">
        <v>428.85</v>
      </c>
      <c r="AA541">
        <v>403.1</v>
      </c>
      <c r="AB541">
        <v>475.3</v>
      </c>
      <c r="AC541" s="1">
        <f>(Table2[[#This Row],[Close Price]]/Table2[[#This Row],[Day Low]])-1</f>
        <v>1.3396179608037739E-2</v>
      </c>
      <c r="AD541" s="1">
        <f>(Table2[[#This Row],[Day High]]/Table2[[#This Row],[Close Price]])-1</f>
        <v>7.466340269277838E-3</v>
      </c>
      <c r="AE541" s="1">
        <f>(Table2[[#This Row],[Close Price]]/Table2[[#This Row],[Current Week Low]])-1</f>
        <v>1.3396179608037739E-2</v>
      </c>
      <c r="AF541" s="1">
        <f>(Table2[[#This Row],[Current Week High]]/Table2[[#This Row],[Close Price]])-1</f>
        <v>4.9816401468788296E-2</v>
      </c>
      <c r="AG541" s="1">
        <f>(Table2[[#This Row],[Close Price]]/Table2[[#This Row],[Current Month Low]])-1</f>
        <v>1.3396179608037739E-2</v>
      </c>
      <c r="AH541" s="1">
        <f>(Table2[[#This Row],[Current Month High]]/Table2[[#This Row],[Close Price]])-1</f>
        <v>0.16352509179926566</v>
      </c>
      <c r="AI541">
        <v>60.432833499656503</v>
      </c>
      <c r="AJ541">
        <v>34.251347443144397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-0.12</v>
      </c>
      <c r="AM541" t="s">
        <v>3169</v>
      </c>
      <c r="AN541">
        <v>-8.89</v>
      </c>
      <c r="AO541" t="s">
        <v>3169</v>
      </c>
      <c r="AP541">
        <v>3.3441922081735999E-2</v>
      </c>
      <c r="AQ541">
        <f>(Table2[[#This Row],[Sharpe Ratio]]-AVERAGE(Table2[Sharpe Ratio]))/_xlfn.STDEV.P(Table2[Sharpe Ratio])</f>
        <v>-0.28686993986643217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706</v>
      </c>
      <c r="AT541">
        <f>_xlfn.RANK.AVG(Table2[[#This Row],[6M Return vs Nifty Z-Score]],Table2[6M Return vs Nifty Z-Score])</f>
        <v>352</v>
      </c>
      <c r="AU541">
        <f>_xlfn.RANK.AVG(Table2[[#This Row],[Sharpe Ratio Z-Score]],Table2[Sharpe Ratio Z-Score])</f>
        <v>418</v>
      </c>
      <c r="AV541">
        <f>(Table2[[#This Row],[Rank 1Y]]+Table2[[#This Row],[Rank 6M]]+Table2[[#This Row],[Rank Sharpe]])/3</f>
        <v>492</v>
      </c>
    </row>
    <row r="542" spans="1:48" hidden="1" x14ac:dyDescent="0.3">
      <c r="A542" t="s">
        <v>1832</v>
      </c>
      <c r="B542" t="s">
        <v>1833</v>
      </c>
      <c r="C542" t="s">
        <v>3131</v>
      </c>
      <c r="D542" t="s">
        <v>938</v>
      </c>
      <c r="E542">
        <v>4092.689308125</v>
      </c>
      <c r="F542">
        <v>333.75</v>
      </c>
      <c r="G542">
        <v>-22.639450375330401</v>
      </c>
      <c r="H542">
        <f>(Table2[[#This Row],[1Y Return vs Nifty]]-AVERAGE(Table2[1Y Return vs Nifty]))/_xlfn.STDEV.P(Table2[1Y Return vs Nifty])</f>
        <v>-0.71656512873079792</v>
      </c>
      <c r="I542">
        <v>-13.717089816275699</v>
      </c>
      <c r="J542">
        <f>(Table2[[#This Row],[1M Return vs Nifty]]-AVERAGE(Table2[1M Return vs Nifty]))/_xlfn.STDEV.P(Table2[1M Return vs Nifty])</f>
        <v>-0.90368989653921683</v>
      </c>
      <c r="K542">
        <v>4.6272456044217902</v>
      </c>
      <c r="L542">
        <f>(Table2[[#This Row],[6M Return vs Nifty]]-AVERAGE(Table2[6M Return vs Nifty]))/_xlfn.STDEV.P(Table2[6M Return vs Nifty])</f>
        <v>0.12131850908112539</v>
      </c>
      <c r="M542">
        <v>-6.9036615159156298</v>
      </c>
      <c r="N542">
        <f>(Table2[[#This Row],[1W Return vs Nifty]]-AVERAGE(Table2[1W Return vs Nifty]))/_xlfn.STDEV.P(Table2[1W Return vs Nifty])</f>
        <v>-1.022740850132178</v>
      </c>
      <c r="O542">
        <v>359.18</v>
      </c>
      <c r="P542">
        <v>370.84945778608397</v>
      </c>
      <c r="Q542">
        <v>358.64817525948501</v>
      </c>
      <c r="R542">
        <v>29.432910536723298</v>
      </c>
      <c r="S542" s="1">
        <f>(Table2[[#This Row],[Close Price]]-Table2[[#This Row],[20D EMA]])/Table2[[#This Row],[20D EMA]]</f>
        <v>-7.0800155910685461E-2</v>
      </c>
      <c r="T542" s="1">
        <f>(Table2[[#This Row],[Close Price]]-Table2[[#This Row],[50D EMA]])/Table2[[#This Row],[50D EMA]]</f>
        <v>-0.10003913180178882</v>
      </c>
      <c r="U542" s="1">
        <f>(Table2[[#This Row],[Close Price]]-Table2[[#This Row],[200D EMA]])/Table2[[#This Row],[200D EMA]]</f>
        <v>-6.9422283388089104E-2</v>
      </c>
      <c r="V542">
        <v>0.38879849389614701</v>
      </c>
      <c r="W542">
        <v>325.5</v>
      </c>
      <c r="X542">
        <v>336.95</v>
      </c>
      <c r="Y542">
        <v>325.5</v>
      </c>
      <c r="Z542">
        <v>344.75</v>
      </c>
      <c r="AA542">
        <v>325.5</v>
      </c>
      <c r="AB542">
        <v>395.45</v>
      </c>
      <c r="AC542" s="1">
        <f>(Table2[[#This Row],[Close Price]]/Table2[[#This Row],[Day Low]])-1</f>
        <v>2.5345622119815614E-2</v>
      </c>
      <c r="AD542" s="1">
        <f>(Table2[[#This Row],[Day High]]/Table2[[#This Row],[Close Price]])-1</f>
        <v>9.5880149812734849E-3</v>
      </c>
      <c r="AE542" s="1">
        <f>(Table2[[#This Row],[Close Price]]/Table2[[#This Row],[Current Week Low]])-1</f>
        <v>2.5345622119815614E-2</v>
      </c>
      <c r="AF542" s="1">
        <f>(Table2[[#This Row],[Current Week High]]/Table2[[#This Row],[Close Price]])-1</f>
        <v>3.2958801498127244E-2</v>
      </c>
      <c r="AG542" s="1">
        <f>(Table2[[#This Row],[Close Price]]/Table2[[#This Row],[Current Month Low]])-1</f>
        <v>2.5345622119815614E-2</v>
      </c>
      <c r="AH542" s="1">
        <f>(Table2[[#This Row],[Current Month High]]/Table2[[#This Row],[Close Price]])-1</f>
        <v>0.18486891385767779</v>
      </c>
      <c r="AI542">
        <v>34.8014981273408</v>
      </c>
      <c r="AJ542">
        <v>24.556820302295201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-0.08</v>
      </c>
      <c r="AM542" t="s">
        <v>3169</v>
      </c>
      <c r="AN542">
        <v>-10.64</v>
      </c>
      <c r="AO542" t="s">
        <v>3169</v>
      </c>
      <c r="AP542">
        <v>-3.6171718755493999E-2</v>
      </c>
      <c r="AQ542">
        <f>(Table2[[#This Row],[Sharpe Ratio]]-AVERAGE(Table2[Sharpe Ratio]))/_xlfn.STDEV.P(Table2[Sharpe Ratio])</f>
        <v>-1.0997866082935079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574</v>
      </c>
      <c r="AT542">
        <f>_xlfn.RANK.AVG(Table2[[#This Row],[6M Return vs Nifty Z-Score]],Table2[6M Return vs Nifty Z-Score])</f>
        <v>268</v>
      </c>
      <c r="AU542">
        <f>_xlfn.RANK.AVG(Table2[[#This Row],[Sharpe Ratio Z-Score]],Table2[Sharpe Ratio Z-Score])</f>
        <v>635</v>
      </c>
      <c r="AV542">
        <f>(Table2[[#This Row],[Rank 1Y]]+Table2[[#This Row],[Rank 6M]]+Table2[[#This Row],[Rank Sharpe]])/3</f>
        <v>492.33333333333331</v>
      </c>
    </row>
    <row r="543" spans="1:48" hidden="1" x14ac:dyDescent="0.3">
      <c r="A543" t="s">
        <v>1084</v>
      </c>
      <c r="B543" t="s">
        <v>1085</v>
      </c>
      <c r="C543" t="s">
        <v>3128</v>
      </c>
      <c r="D543" t="s">
        <v>232</v>
      </c>
      <c r="E543">
        <v>11405.528809834999</v>
      </c>
      <c r="F543">
        <v>1389.55</v>
      </c>
      <c r="G543">
        <v>-7.3421064745256102</v>
      </c>
      <c r="H543">
        <f>(Table2[[#This Row],[1Y Return vs Nifty]]-AVERAGE(Table2[1Y Return vs Nifty]))/_xlfn.STDEV.P(Table2[1Y Return vs Nifty])</f>
        <v>-0.41060018518070929</v>
      </c>
      <c r="I543">
        <v>-15.271103737739899</v>
      </c>
      <c r="J543">
        <f>(Table2[[#This Row],[1M Return vs Nifty]]-AVERAGE(Table2[1M Return vs Nifty]))/_xlfn.STDEV.P(Table2[1M Return vs Nifty])</f>
        <v>-1.0572577801432426</v>
      </c>
      <c r="K543">
        <v>-28.3370249169065</v>
      </c>
      <c r="L543">
        <f>(Table2[[#This Row],[6M Return vs Nifty]]-AVERAGE(Table2[6M Return vs Nifty]))/_xlfn.STDEV.P(Table2[6M Return vs Nifty])</f>
        <v>-0.97942770588031669</v>
      </c>
      <c r="M543">
        <v>-1.2927402476024299</v>
      </c>
      <c r="N543">
        <f>(Table2[[#This Row],[1W Return vs Nifty]]-AVERAGE(Table2[1W Return vs Nifty]))/_xlfn.STDEV.P(Table2[1W Return vs Nifty])</f>
        <v>0.33577381643238691</v>
      </c>
      <c r="O543">
        <v>1527.77</v>
      </c>
      <c r="P543">
        <v>1593.2482260137101</v>
      </c>
      <c r="Q543">
        <v>1606.67151091505</v>
      </c>
      <c r="R543">
        <v>17.253663171015798</v>
      </c>
      <c r="S543" s="1">
        <f>(Table2[[#This Row],[Close Price]]-Table2[[#This Row],[20D EMA]])/Table2[[#This Row],[20D EMA]]</f>
        <v>-9.047173331064233E-2</v>
      </c>
      <c r="T543" s="1">
        <f>(Table2[[#This Row],[Close Price]]-Table2[[#This Row],[50D EMA]])/Table2[[#This Row],[50D EMA]]</f>
        <v>-0.12785090401346996</v>
      </c>
      <c r="U543" s="1">
        <f>(Table2[[#This Row],[Close Price]]-Table2[[#This Row],[200D EMA]])/Table2[[#This Row],[200D EMA]]</f>
        <v>-0.13513746241220928</v>
      </c>
      <c r="V543">
        <v>0.57615264224546003</v>
      </c>
      <c r="W543">
        <v>1384.05</v>
      </c>
      <c r="X543">
        <v>1428.65</v>
      </c>
      <c r="Y543">
        <v>1384.05</v>
      </c>
      <c r="Z543">
        <v>1463</v>
      </c>
      <c r="AA543">
        <v>1384.05</v>
      </c>
      <c r="AB543">
        <v>1665</v>
      </c>
      <c r="AC543" s="1">
        <f>(Table2[[#This Row],[Close Price]]/Table2[[#This Row],[Day Low]])-1</f>
        <v>3.9738448755464173E-3</v>
      </c>
      <c r="AD543" s="1">
        <f>(Table2[[#This Row],[Day High]]/Table2[[#This Row],[Close Price]])-1</f>
        <v>2.8138606023532908E-2</v>
      </c>
      <c r="AE543" s="1">
        <f>(Table2[[#This Row],[Close Price]]/Table2[[#This Row],[Current Week Low]])-1</f>
        <v>3.9738448755464173E-3</v>
      </c>
      <c r="AF543" s="1">
        <f>(Table2[[#This Row],[Current Week High]]/Table2[[#This Row],[Close Price]])-1</f>
        <v>5.2858839192544416E-2</v>
      </c>
      <c r="AG543" s="1">
        <f>(Table2[[#This Row],[Close Price]]/Table2[[#This Row],[Current Month Low]])-1</f>
        <v>3.9738448755464173E-3</v>
      </c>
      <c r="AH543" s="1">
        <f>(Table2[[#This Row],[Current Month High]]/Table2[[#This Row],[Close Price]])-1</f>
        <v>0.19822964269007959</v>
      </c>
      <c r="AI543">
        <v>59.904285560073298</v>
      </c>
      <c r="AJ543">
        <v>18.013503758121299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-0.02</v>
      </c>
      <c r="AM543" t="s">
        <v>3169</v>
      </c>
      <c r="AN543">
        <v>-14.2</v>
      </c>
      <c r="AO543" t="s">
        <v>3169</v>
      </c>
      <c r="AP543">
        <v>5.0529623868035001E-2</v>
      </c>
      <c r="AQ543">
        <f>(Table2[[#This Row],[Sharpe Ratio]]-AVERAGE(Table2[Sharpe Ratio]))/_xlfn.STDEV.P(Table2[Sharpe Ratio])</f>
        <v>-8.732747318704806E-2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445</v>
      </c>
      <c r="AT543">
        <f>_xlfn.RANK.AVG(Table2[[#This Row],[6M Return vs Nifty Z-Score]],Table2[6M Return vs Nifty Z-Score])</f>
        <v>657</v>
      </c>
      <c r="AU543">
        <f>_xlfn.RANK.AVG(Table2[[#This Row],[Sharpe Ratio Z-Score]],Table2[Sharpe Ratio Z-Score])</f>
        <v>376</v>
      </c>
      <c r="AV543">
        <f>(Table2[[#This Row],[Rank 1Y]]+Table2[[#This Row],[Rank 6M]]+Table2[[#This Row],[Rank Sharpe]])/3</f>
        <v>492.66666666666669</v>
      </c>
    </row>
    <row r="544" spans="1:48" hidden="1" x14ac:dyDescent="0.3">
      <c r="A544" t="s">
        <v>705</v>
      </c>
      <c r="B544" t="s">
        <v>706</v>
      </c>
      <c r="C544" t="s">
        <v>3128</v>
      </c>
      <c r="D544" t="s">
        <v>211</v>
      </c>
      <c r="E544">
        <v>24195.231163650002</v>
      </c>
      <c r="F544">
        <v>1151.45</v>
      </c>
      <c r="G544">
        <v>-27.126195194369501</v>
      </c>
      <c r="H544">
        <f>(Table2[[#This Row],[1Y Return vs Nifty]]-AVERAGE(Table2[1Y Return vs Nifty]))/_xlfn.STDEV.P(Table2[1Y Return vs Nifty])</f>
        <v>-0.80630532377267905</v>
      </c>
      <c r="I544">
        <v>-14.2981393710487</v>
      </c>
      <c r="J544">
        <f>(Table2[[#This Row],[1M Return vs Nifty]]-AVERAGE(Table2[1M Return vs Nifty]))/_xlfn.STDEV.P(Table2[1M Return vs Nifty])</f>
        <v>-0.96110929874861151</v>
      </c>
      <c r="K544">
        <v>-8.4450809857192599</v>
      </c>
      <c r="L544">
        <f>(Table2[[#This Row],[6M Return vs Nifty]]-AVERAGE(Table2[6M Return vs Nifty]))/_xlfn.STDEV.P(Table2[6M Return vs Nifty])</f>
        <v>-0.31519392657333606</v>
      </c>
      <c r="M544">
        <v>-4.1241098307035697</v>
      </c>
      <c r="N544">
        <f>(Table2[[#This Row],[1W Return vs Nifty]]-AVERAGE(Table2[1W Return vs Nifty]))/_xlfn.STDEV.P(Table2[1W Return vs Nifty])</f>
        <v>-0.34975658422212969</v>
      </c>
      <c r="O544">
        <v>1261.67</v>
      </c>
      <c r="P544">
        <v>1320.75841519254</v>
      </c>
      <c r="Q544">
        <v>1289.7629163223301</v>
      </c>
      <c r="R544">
        <v>16.437558305962899</v>
      </c>
      <c r="S544" s="1">
        <f>(Table2[[#This Row],[Close Price]]-Table2[[#This Row],[20D EMA]])/Table2[[#This Row],[20D EMA]]</f>
        <v>-8.7360403275024395E-2</v>
      </c>
      <c r="T544" s="1">
        <f>(Table2[[#This Row],[Close Price]]-Table2[[#This Row],[50D EMA]])/Table2[[#This Row],[50D EMA]]</f>
        <v>-0.12819029827484252</v>
      </c>
      <c r="U544" s="1">
        <f>(Table2[[#This Row],[Close Price]]-Table2[[#This Row],[200D EMA]])/Table2[[#This Row],[200D EMA]]</f>
        <v>-0.10723902398800529</v>
      </c>
      <c r="V544">
        <v>0.72171823656891299</v>
      </c>
      <c r="W544">
        <v>1141.8</v>
      </c>
      <c r="X544">
        <v>1168.4000000000001</v>
      </c>
      <c r="Y544">
        <v>1141.8</v>
      </c>
      <c r="Z544">
        <v>1194.95</v>
      </c>
      <c r="AA544">
        <v>1141.8</v>
      </c>
      <c r="AB544">
        <v>1399.9</v>
      </c>
      <c r="AC544" s="1">
        <f>(Table2[[#This Row],[Close Price]]/Table2[[#This Row],[Day Low]])-1</f>
        <v>8.4515677001226752E-3</v>
      </c>
      <c r="AD544" s="1">
        <f>(Table2[[#This Row],[Day High]]/Table2[[#This Row],[Close Price]])-1</f>
        <v>1.4720569716444531E-2</v>
      </c>
      <c r="AE544" s="1">
        <f>(Table2[[#This Row],[Close Price]]/Table2[[#This Row],[Current Week Low]])-1</f>
        <v>8.4515677001226752E-3</v>
      </c>
      <c r="AF544" s="1">
        <f>(Table2[[#This Row],[Current Week High]]/Table2[[#This Row],[Close Price]])-1</f>
        <v>3.7778453254591948E-2</v>
      </c>
      <c r="AG544" s="1">
        <f>(Table2[[#This Row],[Close Price]]/Table2[[#This Row],[Current Month Low]])-1</f>
        <v>8.4515677001226752E-3</v>
      </c>
      <c r="AH544" s="1">
        <f>(Table2[[#This Row],[Current Month High]]/Table2[[#This Row],[Close Price]])-1</f>
        <v>0.21577141864605509</v>
      </c>
      <c r="AI544">
        <v>30.7872682270181</v>
      </c>
      <c r="AJ544">
        <v>14.7948756293305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-0.05</v>
      </c>
      <c r="AM544" t="s">
        <v>3169</v>
      </c>
      <c r="AN544">
        <v>-15.38</v>
      </c>
      <c r="AO544" t="s">
        <v>3169</v>
      </c>
      <c r="AP544">
        <v>2.1624411571125001E-2</v>
      </c>
      <c r="AQ544">
        <f>(Table2[[#This Row],[Sharpe Ratio]]-AVERAGE(Table2[Sharpe Ratio]))/_xlfn.STDEV.P(Table2[Sharpe Ratio])</f>
        <v>-0.42486949222212678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600</v>
      </c>
      <c r="AT544">
        <f>_xlfn.RANK.AVG(Table2[[#This Row],[6M Return vs Nifty Z-Score]],Table2[6M Return vs Nifty Z-Score])</f>
        <v>426</v>
      </c>
      <c r="AU544">
        <f>_xlfn.RANK.AVG(Table2[[#This Row],[Sharpe Ratio Z-Score]],Table2[Sharpe Ratio Z-Score])</f>
        <v>453</v>
      </c>
      <c r="AV544">
        <f>(Table2[[#This Row],[Rank 1Y]]+Table2[[#This Row],[Rank 6M]]+Table2[[#This Row],[Rank Sharpe]])/3</f>
        <v>493</v>
      </c>
    </row>
    <row r="545" spans="1:48" hidden="1" x14ac:dyDescent="0.3">
      <c r="A545" t="s">
        <v>1793</v>
      </c>
      <c r="B545" t="s">
        <v>1794</v>
      </c>
      <c r="C545" t="s">
        <v>3137</v>
      </c>
      <c r="D545" t="s">
        <v>497</v>
      </c>
      <c r="E545">
        <v>4291.7713029799997</v>
      </c>
      <c r="F545">
        <v>775.3</v>
      </c>
      <c r="G545">
        <v>-12.974292636041801</v>
      </c>
      <c r="H545">
        <f>(Table2[[#This Row],[1Y Return vs Nifty]]-AVERAGE(Table2[1Y Return vs Nifty]))/_xlfn.STDEV.P(Table2[1Y Return vs Nifty])</f>
        <v>-0.52325055979124757</v>
      </c>
      <c r="I545">
        <v>-5.91637314478987</v>
      </c>
      <c r="J545">
        <f>(Table2[[#This Row],[1M Return vs Nifty]]-AVERAGE(Table2[1M Return vs Nifty]))/_xlfn.STDEV.P(Table2[1M Return vs Nifty])</f>
        <v>-0.13282193114414934</v>
      </c>
      <c r="K545">
        <v>5.7834478016934101</v>
      </c>
      <c r="L545">
        <f>(Table2[[#This Row],[6M Return vs Nifty]]-AVERAGE(Table2[6M Return vs Nifty]))/_xlfn.STDEV.P(Table2[6M Return vs Nifty])</f>
        <v>0.15992652837745397</v>
      </c>
      <c r="M545">
        <v>-4.8559161199058503</v>
      </c>
      <c r="N545">
        <f>(Table2[[#This Row],[1W Return vs Nifty]]-AVERAGE(Table2[1W Return vs Nifty]))/_xlfn.STDEV.P(Table2[1W Return vs Nifty])</f>
        <v>-0.52694131546758571</v>
      </c>
      <c r="O545">
        <v>800.76</v>
      </c>
      <c r="P545">
        <v>827.98499779864403</v>
      </c>
      <c r="Q545">
        <v>815.93441431322901</v>
      </c>
      <c r="R545">
        <v>41.075678116501201</v>
      </c>
      <c r="S545" s="1">
        <f>(Table2[[#This Row],[Close Price]]-Table2[[#This Row],[20D EMA]])/Table2[[#This Row],[20D EMA]]</f>
        <v>-3.1794794944802481E-2</v>
      </c>
      <c r="T545" s="1">
        <f>(Table2[[#This Row],[Close Price]]-Table2[[#This Row],[50D EMA]])/Table2[[#This Row],[50D EMA]]</f>
        <v>-6.3630377287894335E-2</v>
      </c>
      <c r="U545" s="1">
        <f>(Table2[[#This Row],[Close Price]]-Table2[[#This Row],[200D EMA]])/Table2[[#This Row],[200D EMA]]</f>
        <v>-4.9801079106867915E-2</v>
      </c>
      <c r="V545">
        <v>0.478910625593233</v>
      </c>
      <c r="W545">
        <v>767</v>
      </c>
      <c r="X545">
        <v>780</v>
      </c>
      <c r="Y545">
        <v>754.1</v>
      </c>
      <c r="Z545">
        <v>799.05</v>
      </c>
      <c r="AA545">
        <v>754.1</v>
      </c>
      <c r="AB545">
        <v>854</v>
      </c>
      <c r="AC545" s="1">
        <f>(Table2[[#This Row],[Close Price]]/Table2[[#This Row],[Day Low]])-1</f>
        <v>1.0821382007822677E-2</v>
      </c>
      <c r="AD545" s="1">
        <f>(Table2[[#This Row],[Day High]]/Table2[[#This Row],[Close Price]])-1</f>
        <v>6.0621694827809325E-3</v>
      </c>
      <c r="AE545" s="1">
        <f>(Table2[[#This Row],[Close Price]]/Table2[[#This Row],[Current Week Low]])-1</f>
        <v>2.8112982363081684E-2</v>
      </c>
      <c r="AF545" s="1">
        <f>(Table2[[#This Row],[Current Week High]]/Table2[[#This Row],[Close Price]])-1</f>
        <v>3.0633303237456389E-2</v>
      </c>
      <c r="AG545" s="1">
        <f>(Table2[[#This Row],[Close Price]]/Table2[[#This Row],[Current Month Low]])-1</f>
        <v>2.8112982363081684E-2</v>
      </c>
      <c r="AH545" s="1">
        <f>(Table2[[#This Row],[Current Month High]]/Table2[[#This Row],[Close Price]])-1</f>
        <v>0.10150909325422419</v>
      </c>
      <c r="AI545">
        <v>25.461111827679598</v>
      </c>
      <c r="AJ545">
        <v>18.015069640002999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-0.01</v>
      </c>
      <c r="AM545" t="s">
        <v>3169</v>
      </c>
      <c r="AN545">
        <v>-2.81</v>
      </c>
      <c r="AO545" t="s">
        <v>3169</v>
      </c>
      <c r="AP545">
        <v>-0.13273042089849801</v>
      </c>
      <c r="AQ545">
        <f>(Table2[[#This Row],[Sharpe Ratio]]-AVERAGE(Table2[Sharpe Ratio]))/_xlfn.STDEV.P(Table2[Sharpe Ratio])</f>
        <v>-2.2273555374530614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497</v>
      </c>
      <c r="AT545">
        <f>_xlfn.RANK.AVG(Table2[[#This Row],[6M Return vs Nifty Z-Score]],Table2[6M Return vs Nifty Z-Score])</f>
        <v>251</v>
      </c>
      <c r="AU545">
        <f>_xlfn.RANK.AVG(Table2[[#This Row],[Sharpe Ratio Z-Score]],Table2[Sharpe Ratio Z-Score])</f>
        <v>731</v>
      </c>
      <c r="AV545">
        <f>(Table2[[#This Row],[Rank 1Y]]+Table2[[#This Row],[Rank 6M]]+Table2[[#This Row],[Rank Sharpe]])/3</f>
        <v>493</v>
      </c>
    </row>
    <row r="546" spans="1:48" hidden="1" x14ac:dyDescent="0.3">
      <c r="A546" t="s">
        <v>652</v>
      </c>
      <c r="B546" t="s">
        <v>653</v>
      </c>
      <c r="C546" t="s">
        <v>3128</v>
      </c>
      <c r="D546" t="s">
        <v>544</v>
      </c>
      <c r="E546">
        <v>27340.131451488</v>
      </c>
      <c r="F546">
        <v>61.84</v>
      </c>
      <c r="G546">
        <v>-16.627473592337601</v>
      </c>
      <c r="H546">
        <f>(Table2[[#This Row],[1Y Return vs Nifty]]-AVERAGE(Table2[1Y Return vs Nifty]))/_xlfn.STDEV.P(Table2[1Y Return vs Nifty])</f>
        <v>-0.59631849317362384</v>
      </c>
      <c r="I546">
        <v>-0.994267382828257</v>
      </c>
      <c r="J546">
        <f>(Table2[[#This Row],[1M Return vs Nifty]]-AVERAGE(Table2[1M Return vs Nifty]))/_xlfn.STDEV.P(Table2[1M Return vs Nifty])</f>
        <v>0.35358128204420708</v>
      </c>
      <c r="K546">
        <v>-15.4512743346038</v>
      </c>
      <c r="L546">
        <f>(Table2[[#This Row],[6M Return vs Nifty]]-AVERAGE(Table2[6M Return vs Nifty]))/_xlfn.STDEV.P(Table2[6M Return vs Nifty])</f>
        <v>-0.54914543492183421</v>
      </c>
      <c r="M546">
        <v>0.29736587269675901</v>
      </c>
      <c r="N546">
        <f>(Table2[[#This Row],[1W Return vs Nifty]]-AVERAGE(Table2[1W Return vs Nifty]))/_xlfn.STDEV.P(Table2[1W Return vs Nifty])</f>
        <v>0.72076985942087424</v>
      </c>
      <c r="O546">
        <v>62.82</v>
      </c>
      <c r="P546">
        <v>65.112460748279702</v>
      </c>
      <c r="Q546">
        <v>67.122332396149901</v>
      </c>
      <c r="R546">
        <v>43.887362610257803</v>
      </c>
      <c r="S546" s="1">
        <f>(Table2[[#This Row],[Close Price]]-Table2[[#This Row],[20D EMA]])/Table2[[#This Row],[20D EMA]]</f>
        <v>-1.5600127347978301E-2</v>
      </c>
      <c r="T546" s="1">
        <f>(Table2[[#This Row],[Close Price]]-Table2[[#This Row],[50D EMA]])/Table2[[#This Row],[50D EMA]]</f>
        <v>-5.0258594294735788E-2</v>
      </c>
      <c r="U546" s="1">
        <f>(Table2[[#This Row],[Close Price]]-Table2[[#This Row],[200D EMA]])/Table2[[#This Row],[200D EMA]]</f>
        <v>-7.8697092421849288E-2</v>
      </c>
      <c r="V546">
        <v>0.92804713092823099</v>
      </c>
      <c r="W546">
        <v>61.39</v>
      </c>
      <c r="X546">
        <v>62.45</v>
      </c>
      <c r="Y546">
        <v>60</v>
      </c>
      <c r="Z546">
        <v>62.45</v>
      </c>
      <c r="AA546">
        <v>60</v>
      </c>
      <c r="AB546">
        <v>66.38</v>
      </c>
      <c r="AC546" s="1">
        <f>(Table2[[#This Row],[Close Price]]/Table2[[#This Row],[Day Low]])-1</f>
        <v>7.3301840690667142E-3</v>
      </c>
      <c r="AD546" s="1">
        <f>(Table2[[#This Row],[Day High]]/Table2[[#This Row],[Close Price]])-1</f>
        <v>9.8641655886158031E-3</v>
      </c>
      <c r="AE546" s="1">
        <f>(Table2[[#This Row],[Close Price]]/Table2[[#This Row],[Current Week Low]])-1</f>
        <v>3.066666666666662E-2</v>
      </c>
      <c r="AF546" s="1">
        <f>(Table2[[#This Row],[Current Week High]]/Table2[[#This Row],[Close Price]])-1</f>
        <v>9.8641655886158031E-3</v>
      </c>
      <c r="AG546" s="1">
        <f>(Table2[[#This Row],[Close Price]]/Table2[[#This Row],[Current Month Low]])-1</f>
        <v>3.066666666666662E-2</v>
      </c>
      <c r="AH546" s="1">
        <f>(Table2[[#This Row],[Current Month High]]/Table2[[#This Row],[Close Price]])-1</f>
        <v>7.3415265200517332E-2</v>
      </c>
      <c r="AI546">
        <v>29.366106080206901</v>
      </c>
      <c r="AJ546">
        <v>4.8135593220339103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-0.08</v>
      </c>
      <c r="AM546" t="s">
        <v>3169</v>
      </c>
      <c r="AN546">
        <v>-5.95</v>
      </c>
      <c r="AO546" t="s">
        <v>3169</v>
      </c>
      <c r="AP546">
        <v>2.1823696173143999E-2</v>
      </c>
      <c r="AQ546">
        <f>(Table2[[#This Row],[Sharpe Ratio]]-AVERAGE(Table2[Sharpe Ratio]))/_xlfn.STDEV.P(Table2[Sharpe Ratio])</f>
        <v>-0.4225423366130574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523</v>
      </c>
      <c r="AT546">
        <f>_xlfn.RANK.AVG(Table2[[#This Row],[6M Return vs Nifty Z-Score]],Table2[6M Return vs Nifty Z-Score])</f>
        <v>508</v>
      </c>
      <c r="AU546">
        <f>_xlfn.RANK.AVG(Table2[[#This Row],[Sharpe Ratio Z-Score]],Table2[Sharpe Ratio Z-Score])</f>
        <v>449</v>
      </c>
      <c r="AV546">
        <f>(Table2[[#This Row],[Rank 1Y]]+Table2[[#This Row],[Rank 6M]]+Table2[[#This Row],[Rank Sharpe]])/3</f>
        <v>493.33333333333331</v>
      </c>
    </row>
    <row r="547" spans="1:48" hidden="1" x14ac:dyDescent="0.3">
      <c r="A547" t="s">
        <v>2149</v>
      </c>
      <c r="B547" t="s">
        <v>2150</v>
      </c>
      <c r="C547" t="s">
        <v>3128</v>
      </c>
      <c r="D547" t="s">
        <v>273</v>
      </c>
      <c r="E547">
        <v>2728.8558029999999</v>
      </c>
      <c r="F547">
        <v>281.55</v>
      </c>
      <c r="G547">
        <v>-13.7027588187728</v>
      </c>
      <c r="H547">
        <f>(Table2[[#This Row],[1Y Return vs Nifty]]-AVERAGE(Table2[1Y Return vs Nifty]))/_xlfn.STDEV.P(Table2[1Y Return vs Nifty])</f>
        <v>-0.53782074373446875</v>
      </c>
      <c r="I547">
        <v>6.0697773895628497</v>
      </c>
      <c r="J547">
        <f>(Table2[[#This Row],[1M Return vs Nifty]]-AVERAGE(Table2[1M Return vs Nifty]))/_xlfn.STDEV.P(Table2[1M Return vs Nifty])</f>
        <v>1.0516512223431134</v>
      </c>
      <c r="K547">
        <v>-24.993901859337399</v>
      </c>
      <c r="L547">
        <f>(Table2[[#This Row],[6M Return vs Nifty]]-AVERAGE(Table2[6M Return vs Nifty]))/_xlfn.STDEV.P(Table2[6M Return vs Nifty])</f>
        <v>-0.86779380670488815</v>
      </c>
      <c r="M547">
        <v>0.198666258129572</v>
      </c>
      <c r="N547">
        <f>(Table2[[#This Row],[1W Return vs Nifty]]-AVERAGE(Table2[1W Return vs Nifty]))/_xlfn.STDEV.P(Table2[1W Return vs Nifty])</f>
        <v>0.69687273672713479</v>
      </c>
      <c r="O547">
        <v>276.98</v>
      </c>
      <c r="P547">
        <v>284.75897243644198</v>
      </c>
      <c r="Q547">
        <v>297.80474059495202</v>
      </c>
      <c r="R547">
        <v>56.238625094168597</v>
      </c>
      <c r="S547" s="1">
        <f>(Table2[[#This Row],[Close Price]]-Table2[[#This Row],[20D EMA]])/Table2[[#This Row],[20D EMA]]</f>
        <v>1.6499386237273424E-2</v>
      </c>
      <c r="T547" s="1">
        <f>(Table2[[#This Row],[Close Price]]-Table2[[#This Row],[50D EMA]])/Table2[[#This Row],[50D EMA]]</f>
        <v>-1.1269082793021416E-2</v>
      </c>
      <c r="U547" s="1">
        <f>(Table2[[#This Row],[Close Price]]-Table2[[#This Row],[200D EMA]])/Table2[[#This Row],[200D EMA]]</f>
        <v>-5.4581873218265145E-2</v>
      </c>
      <c r="V547">
        <v>2.2685416723356902</v>
      </c>
      <c r="W547">
        <v>275.8</v>
      </c>
      <c r="X547">
        <v>283.5</v>
      </c>
      <c r="Y547">
        <v>271.10000000000002</v>
      </c>
      <c r="Z547">
        <v>289</v>
      </c>
      <c r="AA547">
        <v>258.3</v>
      </c>
      <c r="AB547">
        <v>306.55</v>
      </c>
      <c r="AC547" s="1">
        <f>(Table2[[#This Row],[Close Price]]/Table2[[#This Row],[Day Low]])-1</f>
        <v>2.0848440899202236E-2</v>
      </c>
      <c r="AD547" s="1">
        <f>(Table2[[#This Row],[Day High]]/Table2[[#This Row],[Close Price]])-1</f>
        <v>6.9259456579648937E-3</v>
      </c>
      <c r="AE547" s="1">
        <f>(Table2[[#This Row],[Close Price]]/Table2[[#This Row],[Current Week Low]])-1</f>
        <v>3.8546661748432243E-2</v>
      </c>
      <c r="AF547" s="1">
        <f>(Table2[[#This Row],[Current Week High]]/Table2[[#This Row],[Close Price]])-1</f>
        <v>2.6460664180429694E-2</v>
      </c>
      <c r="AG547" s="1">
        <f>(Table2[[#This Row],[Close Price]]/Table2[[#This Row],[Current Month Low]])-1</f>
        <v>9.0011614401858342E-2</v>
      </c>
      <c r="AH547" s="1">
        <f>(Table2[[#This Row],[Current Month High]]/Table2[[#This Row],[Close Price]])-1</f>
        <v>8.8794175102113293E-2</v>
      </c>
      <c r="AI547">
        <v>42.621204049014302</v>
      </c>
      <c r="AJ547">
        <v>16.055234954657799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-0.03</v>
      </c>
      <c r="AM547" t="s">
        <v>3169</v>
      </c>
      <c r="AN547">
        <v>6.57</v>
      </c>
      <c r="AO547" t="s">
        <v>3170</v>
      </c>
      <c r="AP547">
        <v>5.8557804578207001E-2</v>
      </c>
      <c r="AQ547">
        <f>(Table2[[#This Row],[Sharpe Ratio]]-AVERAGE(Table2[Sharpe Ratio]))/_xlfn.STDEV.P(Table2[Sharpe Ratio])</f>
        <v>6.4219965713738676E-3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7">
        <f>_xlfn.RANK.AVG(Table2[[#This Row],[1Y Return vs Nifty Z-Score]],Table2[1Y Return vs Nifty Z-Score])</f>
        <v>503</v>
      </c>
      <c r="AT547">
        <f>_xlfn.RANK.AVG(Table2[[#This Row],[6M Return vs Nifty Z-Score]],Table2[6M Return vs Nifty Z-Score])</f>
        <v>627</v>
      </c>
      <c r="AU547">
        <f>_xlfn.RANK.AVG(Table2[[#This Row],[Sharpe Ratio Z-Score]],Table2[Sharpe Ratio Z-Score])</f>
        <v>350</v>
      </c>
      <c r="AV547">
        <f>(Table2[[#This Row],[Rank 1Y]]+Table2[[#This Row],[Rank 6M]]+Table2[[#This Row],[Rank Sharpe]])/3</f>
        <v>493.33333333333331</v>
      </c>
    </row>
    <row r="548" spans="1:48" hidden="1" x14ac:dyDescent="0.3">
      <c r="A548" t="s">
        <v>193</v>
      </c>
      <c r="B548" t="s">
        <v>194</v>
      </c>
      <c r="C548" t="s">
        <v>3130</v>
      </c>
      <c r="D548" t="s">
        <v>69</v>
      </c>
      <c r="E548">
        <v>123119.22704783001</v>
      </c>
      <c r="F548">
        <v>499.85</v>
      </c>
      <c r="G548">
        <v>-7.6164922230077502E-3</v>
      </c>
      <c r="H548">
        <f>(Table2[[#This Row],[1Y Return vs Nifty]]-AVERAGE(Table2[1Y Return vs Nifty]))/_xlfn.STDEV.P(Table2[1Y Return vs Nifty])</f>
        <v>-0.26390172380364335</v>
      </c>
      <c r="I548">
        <v>-13.3157721144461</v>
      </c>
      <c r="J548">
        <f>(Table2[[#This Row],[1M Return vs Nifty]]-AVERAGE(Table2[1M Return vs Nifty]))/_xlfn.STDEV.P(Table2[1M Return vs Nifty])</f>
        <v>-0.8640316223940695</v>
      </c>
      <c r="K548">
        <v>-26.835582646612998</v>
      </c>
      <c r="L548">
        <f>(Table2[[#This Row],[6M Return vs Nifty]]-AVERAGE(Table2[6M Return vs Nifty]))/_xlfn.STDEV.P(Table2[6M Return vs Nifty])</f>
        <v>-0.92929139557005613</v>
      </c>
      <c r="M548">
        <v>-12.2815246825666</v>
      </c>
      <c r="N548">
        <f>(Table2[[#This Row],[1W Return vs Nifty]]-AVERAGE(Table2[1W Return vs Nifty]))/_xlfn.STDEV.P(Table2[1W Return vs Nifty])</f>
        <v>-2.3248275552035285</v>
      </c>
      <c r="O548">
        <v>552.26</v>
      </c>
      <c r="P548">
        <v>579.06843862078597</v>
      </c>
      <c r="Q548">
        <v>590.85168813836401</v>
      </c>
      <c r="R548">
        <v>25.3878428798707</v>
      </c>
      <c r="S548" s="1">
        <f>(Table2[[#This Row],[Close Price]]-Table2[[#This Row],[20D EMA]])/Table2[[#This Row],[20D EMA]]</f>
        <v>-9.4900952449932949E-2</v>
      </c>
      <c r="T548" s="1">
        <f>(Table2[[#This Row],[Close Price]]-Table2[[#This Row],[50D EMA]])/Table2[[#This Row],[50D EMA]]</f>
        <v>-0.13680324006168751</v>
      </c>
      <c r="U548" s="1">
        <f>(Table2[[#This Row],[Close Price]]-Table2[[#This Row],[200D EMA]])/Table2[[#This Row],[200D EMA]]</f>
        <v>-0.15401781862566746</v>
      </c>
      <c r="V548">
        <v>1.8170261499593101</v>
      </c>
      <c r="W548">
        <v>477.15</v>
      </c>
      <c r="X548">
        <v>514.85</v>
      </c>
      <c r="Y548">
        <v>453.05</v>
      </c>
      <c r="Z548">
        <v>560.35</v>
      </c>
      <c r="AA548">
        <v>453.05</v>
      </c>
      <c r="AB548">
        <v>585.5</v>
      </c>
      <c r="AC548" s="1">
        <f>(Table2[[#This Row],[Close Price]]/Table2[[#This Row],[Day Low]])-1</f>
        <v>4.7574138111704967E-2</v>
      </c>
      <c r="AD548" s="1">
        <f>(Table2[[#This Row],[Day High]]/Table2[[#This Row],[Close Price]])-1</f>
        <v>3.0009002700810194E-2</v>
      </c>
      <c r="AE548" s="1">
        <f>(Table2[[#This Row],[Close Price]]/Table2[[#This Row],[Current Week Low]])-1</f>
        <v>0.10329985652797702</v>
      </c>
      <c r="AF548" s="1">
        <f>(Table2[[#This Row],[Current Week High]]/Table2[[#This Row],[Close Price]])-1</f>
        <v>0.12103631089326794</v>
      </c>
      <c r="AG548" s="1">
        <f>(Table2[[#This Row],[Close Price]]/Table2[[#This Row],[Current Month Low]])-1</f>
        <v>0.10329985652797702</v>
      </c>
      <c r="AH548" s="1">
        <f>(Table2[[#This Row],[Current Month High]]/Table2[[#This Row],[Close Price]])-1</f>
        <v>0.17135140542162652</v>
      </c>
      <c r="AI548">
        <v>41.432429728918599</v>
      </c>
      <c r="AJ548">
        <v>22.3323543808125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-0.11</v>
      </c>
      <c r="AM548" t="s">
        <v>3169</v>
      </c>
      <c r="AN548">
        <v>-12.52</v>
      </c>
      <c r="AO548" t="s">
        <v>3169</v>
      </c>
      <c r="AP548">
        <v>2.1779733165446E-2</v>
      </c>
      <c r="AQ548">
        <f>(Table2[[#This Row],[Sharpe Ratio]]-AVERAGE(Table2[Sharpe Ratio]))/_xlfn.STDEV.P(Table2[Sharpe Ratio])</f>
        <v>-0.42305571676847059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396</v>
      </c>
      <c r="AT548">
        <f>_xlfn.RANK.AVG(Table2[[#This Row],[6M Return vs Nifty Z-Score]],Table2[6M Return vs Nifty Z-Score])</f>
        <v>642</v>
      </c>
      <c r="AU548">
        <f>_xlfn.RANK.AVG(Table2[[#This Row],[Sharpe Ratio Z-Score]],Table2[Sharpe Ratio Z-Score])</f>
        <v>450</v>
      </c>
      <c r="AV548">
        <f>(Table2[[#This Row],[Rank 1Y]]+Table2[[#This Row],[Rank 6M]]+Table2[[#This Row],[Rank Sharpe]])/3</f>
        <v>496</v>
      </c>
    </row>
    <row r="549" spans="1:48" hidden="1" x14ac:dyDescent="0.3">
      <c r="A549" t="s">
        <v>415</v>
      </c>
      <c r="B549" t="s">
        <v>416</v>
      </c>
      <c r="C549" t="s">
        <v>3128</v>
      </c>
      <c r="D549" t="s">
        <v>417</v>
      </c>
      <c r="E549">
        <v>53496.665988699999</v>
      </c>
      <c r="F549">
        <v>2767.3</v>
      </c>
      <c r="G549">
        <v>-9.9838943270480502</v>
      </c>
      <c r="H549">
        <f>(Table2[[#This Row],[1Y Return vs Nifty]]-AVERAGE(Table2[1Y Return vs Nifty]))/_xlfn.STDEV.P(Table2[1Y Return vs Nifty])</f>
        <v>-0.46343906207395963</v>
      </c>
      <c r="I549">
        <v>-5.6936864700428096</v>
      </c>
      <c r="J549">
        <f>(Table2[[#This Row],[1M Return vs Nifty]]-AVERAGE(Table2[1M Return vs Nifty]))/_xlfn.STDEV.P(Table2[1M Return vs Nifty])</f>
        <v>-0.11081600129025007</v>
      </c>
      <c r="K549">
        <v>-16.913909718132899</v>
      </c>
      <c r="L549">
        <f>(Table2[[#This Row],[6M Return vs Nifty]]-AVERAGE(Table2[6M Return vs Nifty]))/_xlfn.STDEV.P(Table2[6M Return vs Nifty])</f>
        <v>-0.59798590179176381</v>
      </c>
      <c r="M549">
        <v>-1.73102624303099</v>
      </c>
      <c r="N549">
        <f>(Table2[[#This Row],[1W Return vs Nifty]]-AVERAGE(Table2[1W Return vs Nifty]))/_xlfn.STDEV.P(Table2[1W Return vs Nifty])</f>
        <v>0.22965613549074221</v>
      </c>
      <c r="O549">
        <v>2811.39</v>
      </c>
      <c r="P549">
        <v>2891.9943554132201</v>
      </c>
      <c r="Q549">
        <v>2829.4623135812399</v>
      </c>
      <c r="R549">
        <v>46.715339387894502</v>
      </c>
      <c r="S549" s="1">
        <f>(Table2[[#This Row],[Close Price]]-Table2[[#This Row],[20D EMA]])/Table2[[#This Row],[20D EMA]]</f>
        <v>-1.568263385727334E-2</v>
      </c>
      <c r="T549" s="1">
        <f>(Table2[[#This Row],[Close Price]]-Table2[[#This Row],[50D EMA]])/Table2[[#This Row],[50D EMA]]</f>
        <v>-4.3117081186489062E-2</v>
      </c>
      <c r="U549" s="1">
        <f>(Table2[[#This Row],[Close Price]]-Table2[[#This Row],[200D EMA]])/Table2[[#This Row],[200D EMA]]</f>
        <v>-2.196965596002623E-2</v>
      </c>
      <c r="V549">
        <v>0.85445942923129303</v>
      </c>
      <c r="W549">
        <v>2712.1</v>
      </c>
      <c r="X549">
        <v>2775.9</v>
      </c>
      <c r="Y549">
        <v>2711.65</v>
      </c>
      <c r="Z549">
        <v>2811.95</v>
      </c>
      <c r="AA549">
        <v>2644.35</v>
      </c>
      <c r="AB549">
        <v>2893.3</v>
      </c>
      <c r="AC549" s="1">
        <f>(Table2[[#This Row],[Close Price]]/Table2[[#This Row],[Day Low]])-1</f>
        <v>2.0353231812986428E-2</v>
      </c>
      <c r="AD549" s="1">
        <f>(Table2[[#This Row],[Day High]]/Table2[[#This Row],[Close Price]])-1</f>
        <v>3.1077223286235522E-3</v>
      </c>
      <c r="AE549" s="1">
        <f>(Table2[[#This Row],[Close Price]]/Table2[[#This Row],[Current Week Low]])-1</f>
        <v>2.0522560064905271E-2</v>
      </c>
      <c r="AF549" s="1">
        <f>(Table2[[#This Row],[Current Week High]]/Table2[[#This Row],[Close Price]])-1</f>
        <v>1.6134860694539732E-2</v>
      </c>
      <c r="AG549" s="1">
        <f>(Table2[[#This Row],[Close Price]]/Table2[[#This Row],[Current Month Low]])-1</f>
        <v>4.6495358027492717E-2</v>
      </c>
      <c r="AH549" s="1">
        <f>(Table2[[#This Row],[Current Month High]]/Table2[[#This Row],[Close Price]])-1</f>
        <v>4.5531745744950003E-2</v>
      </c>
      <c r="AI549">
        <v>21.960033245401601</v>
      </c>
      <c r="AJ549">
        <v>26.141854316710699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0.05</v>
      </c>
      <c r="AM549" t="s">
        <v>3170</v>
      </c>
      <c r="AN549">
        <v>-0.85</v>
      </c>
      <c r="AO549" t="s">
        <v>3169</v>
      </c>
      <c r="AP549">
        <v>9.3124022783179997E-3</v>
      </c>
      <c r="AQ549">
        <f>(Table2[[#This Row],[Sharpe Ratio]]-AVERAGE(Table2[Sharpe Ratio]))/_xlfn.STDEV.P(Table2[Sharpe Ratio])</f>
        <v>-0.5686435780992608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474</v>
      </c>
      <c r="AT549">
        <f>_xlfn.RANK.AVG(Table2[[#This Row],[6M Return vs Nifty Z-Score]],Table2[6M Return vs Nifty Z-Score])</f>
        <v>526</v>
      </c>
      <c r="AU549">
        <f>_xlfn.RANK.AVG(Table2[[#This Row],[Sharpe Ratio Z-Score]],Table2[Sharpe Ratio Z-Score])</f>
        <v>488</v>
      </c>
      <c r="AV549">
        <f>(Table2[[#This Row],[Rank 1Y]]+Table2[[#This Row],[Rank 6M]]+Table2[[#This Row],[Rank Sharpe]])/3</f>
        <v>496</v>
      </c>
    </row>
    <row r="550" spans="1:48" hidden="1" x14ac:dyDescent="0.3">
      <c r="A550" t="s">
        <v>1293</v>
      </c>
      <c r="B550" t="s">
        <v>1294</v>
      </c>
      <c r="C550" t="s">
        <v>3132</v>
      </c>
      <c r="D550" t="s">
        <v>464</v>
      </c>
      <c r="E550">
        <v>8589.3520532000002</v>
      </c>
      <c r="F550">
        <v>641</v>
      </c>
      <c r="G550">
        <v>-50.9410474764668</v>
      </c>
      <c r="H550">
        <f>(Table2[[#This Row],[1Y Return vs Nifty]]-AVERAGE(Table2[1Y Return vs Nifty]))/_xlfn.STDEV.P(Table2[1Y Return vs Nifty])</f>
        <v>-1.2826304937757056</v>
      </c>
      <c r="I550">
        <v>7.3729109082599003</v>
      </c>
      <c r="J550">
        <f>(Table2[[#This Row],[1M Return vs Nifty]]-AVERAGE(Table2[1M Return vs Nifty]))/_xlfn.STDEV.P(Table2[1M Return vs Nifty])</f>
        <v>1.1804270677558879</v>
      </c>
      <c r="K550">
        <v>-20.724915773169201</v>
      </c>
      <c r="L550">
        <f>(Table2[[#This Row],[6M Return vs Nifty]]-AVERAGE(Table2[6M Return vs Nifty]))/_xlfn.STDEV.P(Table2[6M Return vs Nifty])</f>
        <v>-0.72524339676839811</v>
      </c>
      <c r="M550">
        <v>2.0439991079259801</v>
      </c>
      <c r="N550">
        <f>(Table2[[#This Row],[1W Return vs Nifty]]-AVERAGE(Table2[1W Return vs Nifty]))/_xlfn.STDEV.P(Table2[1W Return vs Nifty])</f>
        <v>1.1436642030945559</v>
      </c>
      <c r="O550">
        <v>620.58000000000004</v>
      </c>
      <c r="P550">
        <v>626.40997206461395</v>
      </c>
      <c r="Q550">
        <v>683.191735844189</v>
      </c>
      <c r="R550">
        <v>64.551603093983601</v>
      </c>
      <c r="S550" s="1">
        <f>(Table2[[#This Row],[Close Price]]-Table2[[#This Row],[20D EMA]])/Table2[[#This Row],[20D EMA]]</f>
        <v>3.2904702052918171E-2</v>
      </c>
      <c r="T550" s="1">
        <f>(Table2[[#This Row],[Close Price]]-Table2[[#This Row],[50D EMA]])/Table2[[#This Row],[50D EMA]]</f>
        <v>2.3291500113413091E-2</v>
      </c>
      <c r="U550" s="1">
        <f>(Table2[[#This Row],[Close Price]]-Table2[[#This Row],[200D EMA]])/Table2[[#This Row],[200D EMA]]</f>
        <v>-6.1756800661610149E-2</v>
      </c>
      <c r="V550">
        <v>0.68858639911853503</v>
      </c>
      <c r="W550">
        <v>630</v>
      </c>
      <c r="X550">
        <v>646.95000000000005</v>
      </c>
      <c r="Y550">
        <v>598.04999999999995</v>
      </c>
      <c r="Z550">
        <v>646.95000000000005</v>
      </c>
      <c r="AA550">
        <v>598.04999999999995</v>
      </c>
      <c r="AB550">
        <v>660</v>
      </c>
      <c r="AC550" s="1">
        <f>(Table2[[#This Row],[Close Price]]/Table2[[#This Row],[Day Low]])-1</f>
        <v>1.7460317460317398E-2</v>
      </c>
      <c r="AD550" s="1">
        <f>(Table2[[#This Row],[Day High]]/Table2[[#This Row],[Close Price]])-1</f>
        <v>9.2823712948517656E-3</v>
      </c>
      <c r="AE550" s="1">
        <f>(Table2[[#This Row],[Close Price]]/Table2[[#This Row],[Current Week Low]])-1</f>
        <v>7.181673773095909E-2</v>
      </c>
      <c r="AF550" s="1">
        <f>(Table2[[#This Row],[Current Week High]]/Table2[[#This Row],[Close Price]])-1</f>
        <v>9.2823712948517656E-3</v>
      </c>
      <c r="AG550" s="1">
        <f>(Table2[[#This Row],[Close Price]]/Table2[[#This Row],[Current Month Low]])-1</f>
        <v>7.181673773095909E-2</v>
      </c>
      <c r="AH550" s="1">
        <f>(Table2[[#This Row],[Current Month High]]/Table2[[#This Row],[Close Price]])-1</f>
        <v>2.9641185647425905E-2</v>
      </c>
      <c r="AI550">
        <v>71.138845553822094</v>
      </c>
      <c r="AJ550">
        <v>13.150926743159699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-0.02</v>
      </c>
      <c r="AM550" t="s">
        <v>3169</v>
      </c>
      <c r="AN550">
        <v>3.4</v>
      </c>
      <c r="AO550" t="s">
        <v>3170</v>
      </c>
      <c r="AP550">
        <v>0.108410130616622</v>
      </c>
      <c r="AQ550">
        <f>(Table2[[#This Row],[Sharpe Ratio]]-AVERAGE(Table2[Sharpe Ratio]))/_xlfn.STDEV.P(Table2[Sharpe Ratio])</f>
        <v>0.58857495264568294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712</v>
      </c>
      <c r="AT550">
        <f>_xlfn.RANK.AVG(Table2[[#This Row],[6M Return vs Nifty Z-Score]],Table2[6M Return vs Nifty Z-Score])</f>
        <v>577</v>
      </c>
      <c r="AU550">
        <f>_xlfn.RANK.AVG(Table2[[#This Row],[Sharpe Ratio Z-Score]],Table2[Sharpe Ratio Z-Score])</f>
        <v>205</v>
      </c>
      <c r="AV550">
        <f>(Table2[[#This Row],[Rank 1Y]]+Table2[[#This Row],[Rank 6M]]+Table2[[#This Row],[Rank Sharpe]])/3</f>
        <v>498</v>
      </c>
    </row>
    <row r="551" spans="1:48" hidden="1" x14ac:dyDescent="0.3">
      <c r="A551" t="s">
        <v>1783</v>
      </c>
      <c r="B551" t="s">
        <v>1784</v>
      </c>
      <c r="C551" t="s">
        <v>3137</v>
      </c>
      <c r="D551" t="s">
        <v>280</v>
      </c>
      <c r="E551">
        <v>4323.6346493999999</v>
      </c>
      <c r="F551">
        <v>259.05</v>
      </c>
      <c r="G551">
        <v>-13.412392981845199</v>
      </c>
      <c r="H551">
        <f>(Table2[[#This Row],[1Y Return vs Nifty]]-AVERAGE(Table2[1Y Return vs Nifty]))/_xlfn.STDEV.P(Table2[1Y Return vs Nifty])</f>
        <v>-0.53201308408580561</v>
      </c>
      <c r="I551">
        <v>-8.5757434931897105</v>
      </c>
      <c r="J551">
        <f>(Table2[[#This Row],[1M Return vs Nifty]]-AVERAGE(Table2[1M Return vs Nifty]))/_xlfn.STDEV.P(Table2[1M Return vs Nifty])</f>
        <v>-0.39562129895050274</v>
      </c>
      <c r="K551">
        <v>-6.8072004824827701</v>
      </c>
      <c r="L551">
        <f>(Table2[[#This Row],[6M Return vs Nifty]]-AVERAGE(Table2[6M Return vs Nifty]))/_xlfn.STDEV.P(Table2[6M Return vs Nifty])</f>
        <v>-0.26050165715605245</v>
      </c>
      <c r="M551">
        <v>-4.4994700566879597</v>
      </c>
      <c r="N551">
        <f>(Table2[[#This Row],[1W Return vs Nifty]]-AVERAGE(Table2[1W Return vs Nifty]))/_xlfn.STDEV.P(Table2[1W Return vs Nifty])</f>
        <v>-0.44063869570791125</v>
      </c>
      <c r="O551">
        <v>270.45999999999998</v>
      </c>
      <c r="P551">
        <v>277.877842485462</v>
      </c>
      <c r="Q551">
        <v>274.35052998003101</v>
      </c>
      <c r="R551">
        <v>38.854850782183497</v>
      </c>
      <c r="S551" s="1">
        <f>(Table2[[#This Row],[Close Price]]-Table2[[#This Row],[20D EMA]])/Table2[[#This Row],[20D EMA]]</f>
        <v>-4.2187384456111698E-2</v>
      </c>
      <c r="T551" s="1">
        <f>(Table2[[#This Row],[Close Price]]-Table2[[#This Row],[50D EMA]])/Table2[[#This Row],[50D EMA]]</f>
        <v>-6.7755825067077877E-2</v>
      </c>
      <c r="U551" s="1">
        <f>(Table2[[#This Row],[Close Price]]-Table2[[#This Row],[200D EMA]])/Table2[[#This Row],[200D EMA]]</f>
        <v>-5.5770003364471986E-2</v>
      </c>
      <c r="V551">
        <v>0.58498409803377605</v>
      </c>
      <c r="W551">
        <v>255.8</v>
      </c>
      <c r="X551">
        <v>261.75</v>
      </c>
      <c r="Y551">
        <v>255.6</v>
      </c>
      <c r="Z551">
        <v>270.85000000000002</v>
      </c>
      <c r="AA551">
        <v>252.35</v>
      </c>
      <c r="AB551">
        <v>291.2</v>
      </c>
      <c r="AC551" s="1">
        <f>(Table2[[#This Row],[Close Price]]/Table2[[#This Row],[Day Low]])-1</f>
        <v>1.2705238467552782E-2</v>
      </c>
      <c r="AD551" s="1">
        <f>(Table2[[#This Row],[Day High]]/Table2[[#This Row],[Close Price]])-1</f>
        <v>1.0422698320787349E-2</v>
      </c>
      <c r="AE551" s="1">
        <f>(Table2[[#This Row],[Close Price]]/Table2[[#This Row],[Current Week Low]])-1</f>
        <v>1.3497652582159736E-2</v>
      </c>
      <c r="AF551" s="1">
        <f>(Table2[[#This Row],[Current Week High]]/Table2[[#This Row],[Close Price]])-1</f>
        <v>4.5551051920478702E-2</v>
      </c>
      <c r="AG551" s="1">
        <f>(Table2[[#This Row],[Close Price]]/Table2[[#This Row],[Current Month Low]])-1</f>
        <v>2.6550425995641058E-2</v>
      </c>
      <c r="AH551" s="1">
        <f>(Table2[[#This Row],[Current Month High]]/Table2[[#This Row],[Close Price]])-1</f>
        <v>0.12410731519011775</v>
      </c>
      <c r="AI551">
        <v>29.704690214244302</v>
      </c>
      <c r="AJ551">
        <v>18.8575361321404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0.02</v>
      </c>
      <c r="AM551" t="s">
        <v>3170</v>
      </c>
      <c r="AN551">
        <v>-5.63</v>
      </c>
      <c r="AO551" t="s">
        <v>3169</v>
      </c>
      <c r="AP551">
        <v>-1.2879728648535E-2</v>
      </c>
      <c r="AQ551">
        <f>(Table2[[#This Row],[Sharpe Ratio]]-AVERAGE(Table2[Sharpe Ratio]))/_xlfn.STDEV.P(Table2[Sharpe Ratio])</f>
        <v>-0.82779326372677464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499</v>
      </c>
      <c r="AT551">
        <f>_xlfn.RANK.AVG(Table2[[#This Row],[6M Return vs Nifty Z-Score]],Table2[6M Return vs Nifty Z-Score])</f>
        <v>402</v>
      </c>
      <c r="AU551">
        <f>_xlfn.RANK.AVG(Table2[[#This Row],[Sharpe Ratio Z-Score]],Table2[Sharpe Ratio Z-Score])</f>
        <v>594</v>
      </c>
      <c r="AV551">
        <f>(Table2[[#This Row],[Rank 1Y]]+Table2[[#This Row],[Rank 6M]]+Table2[[#This Row],[Rank Sharpe]])/3</f>
        <v>498.33333333333331</v>
      </c>
    </row>
    <row r="552" spans="1:48" hidden="1" x14ac:dyDescent="0.3">
      <c r="A552" t="s">
        <v>1368</v>
      </c>
      <c r="B552" t="s">
        <v>1369</v>
      </c>
      <c r="C552" t="s">
        <v>3137</v>
      </c>
      <c r="D552" t="s">
        <v>464</v>
      </c>
      <c r="E552">
        <v>7752.1124132199902</v>
      </c>
      <c r="F552">
        <v>490.3</v>
      </c>
      <c r="G552">
        <v>-11.812674639423401</v>
      </c>
      <c r="H552">
        <f>(Table2[[#This Row],[1Y Return vs Nifty]]-AVERAGE(Table2[1Y Return vs Nifty]))/_xlfn.STDEV.P(Table2[1Y Return vs Nifty])</f>
        <v>-0.50001682803580094</v>
      </c>
      <c r="I552">
        <v>4.5403750842787796</v>
      </c>
      <c r="J552">
        <f>(Table2[[#This Row],[1M Return vs Nifty]]-AVERAGE(Table2[1M Return vs Nifty]))/_xlfn.STDEV.P(Table2[1M Return vs Nifty])</f>
        <v>0.90051546225912416</v>
      </c>
      <c r="K552">
        <v>-4.5034016971022801</v>
      </c>
      <c r="L552">
        <f>(Table2[[#This Row],[6M Return vs Nifty]]-AVERAGE(Table2[6M Return vs Nifty]))/_xlfn.STDEV.P(Table2[6M Return vs Nifty])</f>
        <v>-0.18357297792441024</v>
      </c>
      <c r="M552">
        <v>-0.72303891627722305</v>
      </c>
      <c r="N552">
        <f>(Table2[[#This Row],[1W Return vs Nifty]]-AVERAGE(Table2[1W Return vs Nifty]))/_xlfn.STDEV.P(Table2[1W Return vs Nifty])</f>
        <v>0.47370974123985127</v>
      </c>
      <c r="O552">
        <v>482.19</v>
      </c>
      <c r="P552">
        <v>487.99243612180101</v>
      </c>
      <c r="Q552">
        <v>493.01559563558101</v>
      </c>
      <c r="R552">
        <v>62.054177694183302</v>
      </c>
      <c r="S552" s="1">
        <f>(Table2[[#This Row],[Close Price]]-Table2[[#This Row],[20D EMA]])/Table2[[#This Row],[20D EMA]]</f>
        <v>1.6819096206889428E-2</v>
      </c>
      <c r="T552" s="1">
        <f>(Table2[[#This Row],[Close Price]]-Table2[[#This Row],[50D EMA]])/Table2[[#This Row],[50D EMA]]</f>
        <v>4.7286877979867831E-3</v>
      </c>
      <c r="U552" s="1">
        <f>(Table2[[#This Row],[Close Price]]-Table2[[#This Row],[200D EMA]])/Table2[[#This Row],[200D EMA]]</f>
        <v>-5.5081333321314744E-3</v>
      </c>
      <c r="V552">
        <v>0.52723896276415405</v>
      </c>
      <c r="W552">
        <v>486.55</v>
      </c>
      <c r="X552">
        <v>495.05</v>
      </c>
      <c r="Y552">
        <v>474.9</v>
      </c>
      <c r="Z552">
        <v>495.05</v>
      </c>
      <c r="AA552">
        <v>463.35</v>
      </c>
      <c r="AB552">
        <v>513.85</v>
      </c>
      <c r="AC552" s="1">
        <f>(Table2[[#This Row],[Close Price]]/Table2[[#This Row],[Day Low]])-1</f>
        <v>7.7073270989620468E-3</v>
      </c>
      <c r="AD552" s="1">
        <f>(Table2[[#This Row],[Day High]]/Table2[[#This Row],[Close Price]])-1</f>
        <v>9.687946155415128E-3</v>
      </c>
      <c r="AE552" s="1">
        <f>(Table2[[#This Row],[Close Price]]/Table2[[#This Row],[Current Week Low]])-1</f>
        <v>3.2427879553590389E-2</v>
      </c>
      <c r="AF552" s="1">
        <f>(Table2[[#This Row],[Current Week High]]/Table2[[#This Row],[Close Price]])-1</f>
        <v>9.687946155415128E-3</v>
      </c>
      <c r="AG552" s="1">
        <f>(Table2[[#This Row],[Close Price]]/Table2[[#This Row],[Current Month Low]])-1</f>
        <v>5.8163375418150309E-2</v>
      </c>
      <c r="AH552" s="1">
        <f>(Table2[[#This Row],[Current Month High]]/Table2[[#This Row],[Close Price]])-1</f>
        <v>4.8031817254742037E-2</v>
      </c>
      <c r="AI552">
        <v>29.288190903528399</v>
      </c>
      <c r="AJ552">
        <v>21.722939424031701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0.12</v>
      </c>
      <c r="AM552" t="s">
        <v>3170</v>
      </c>
      <c r="AN552">
        <v>3.18</v>
      </c>
      <c r="AO552" t="s">
        <v>3170</v>
      </c>
      <c r="AP552">
        <v>-3.8186448050173002E-2</v>
      </c>
      <c r="AQ552">
        <f>(Table2[[#This Row],[Sharpe Ratio]]-AVERAGE(Table2[Sharpe Ratio]))/_xlfn.STDEV.P(Table2[Sharpe Ratio])</f>
        <v>-1.1233137073837911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489</v>
      </c>
      <c r="AT552">
        <f>_xlfn.RANK.AVG(Table2[[#This Row],[6M Return vs Nifty Z-Score]],Table2[6M Return vs Nifty Z-Score])</f>
        <v>365</v>
      </c>
      <c r="AU552">
        <f>_xlfn.RANK.AVG(Table2[[#This Row],[Sharpe Ratio Z-Score]],Table2[Sharpe Ratio Z-Score])</f>
        <v>642</v>
      </c>
      <c r="AV552">
        <f>(Table2[[#This Row],[Rank 1Y]]+Table2[[#This Row],[Rank 6M]]+Table2[[#This Row],[Rank Sharpe]])/3</f>
        <v>498.66666666666669</v>
      </c>
    </row>
    <row r="553" spans="1:48" hidden="1" x14ac:dyDescent="0.3">
      <c r="A553" t="s">
        <v>1082</v>
      </c>
      <c r="B553" t="s">
        <v>1083</v>
      </c>
      <c r="C553" t="s">
        <v>3121</v>
      </c>
      <c r="D553" t="s">
        <v>188</v>
      </c>
      <c r="E553">
        <v>11433.527803499999</v>
      </c>
      <c r="F553">
        <v>1157.5</v>
      </c>
      <c r="G553">
        <v>-10.709575090710601</v>
      </c>
      <c r="H553">
        <f>(Table2[[#This Row],[1Y Return vs Nifty]]-AVERAGE(Table2[1Y Return vs Nifty]))/_xlfn.STDEV.P(Table2[1Y Return vs Nifty])</f>
        <v>-0.47795353434634652</v>
      </c>
      <c r="I553">
        <v>-25.837313567748499</v>
      </c>
      <c r="J553">
        <f>(Table2[[#This Row],[1M Return vs Nifty]]-AVERAGE(Table2[1M Return vs Nifty]))/_xlfn.STDEV.P(Table2[1M Return vs Nifty])</f>
        <v>-2.1014121850031562</v>
      </c>
      <c r="K553">
        <v>-16.6326741240971</v>
      </c>
      <c r="L553">
        <f>(Table2[[#This Row],[6M Return vs Nifty]]-AVERAGE(Table2[6M Return vs Nifty]))/_xlfn.STDEV.P(Table2[6M Return vs Nifty])</f>
        <v>-0.58859485473531392</v>
      </c>
      <c r="M553">
        <v>-7.0442510726338803</v>
      </c>
      <c r="N553">
        <f>(Table2[[#This Row],[1W Return vs Nifty]]-AVERAGE(Table2[1W Return vs Nifty]))/_xlfn.STDEV.P(Table2[1W Return vs Nifty])</f>
        <v>-1.0567803537420677</v>
      </c>
      <c r="O553">
        <v>1359.52</v>
      </c>
      <c r="P553">
        <v>1537.85238832092</v>
      </c>
      <c r="Q553">
        <v>1533.3943826406501</v>
      </c>
      <c r="R553">
        <v>20.218620221529399</v>
      </c>
      <c r="S553" s="1">
        <f>(Table2[[#This Row],[Close Price]]-Table2[[#This Row],[20D EMA]])/Table2[[#This Row],[20D EMA]]</f>
        <v>-0.14859656349299752</v>
      </c>
      <c r="T553" s="1">
        <f>(Table2[[#This Row],[Close Price]]-Table2[[#This Row],[50D EMA]])/Table2[[#This Row],[50D EMA]]</f>
        <v>-0.24732698093098635</v>
      </c>
      <c r="U553" s="1">
        <f>(Table2[[#This Row],[Close Price]]-Table2[[#This Row],[200D EMA]])/Table2[[#This Row],[200D EMA]]</f>
        <v>-0.24513875027592341</v>
      </c>
      <c r="V553">
        <v>1.6457258416424601</v>
      </c>
      <c r="W553">
        <v>1122</v>
      </c>
      <c r="X553">
        <v>1174.3</v>
      </c>
      <c r="Y553">
        <v>1075.25</v>
      </c>
      <c r="Z553">
        <v>1221</v>
      </c>
      <c r="AA553">
        <v>1075.25</v>
      </c>
      <c r="AB553">
        <v>1460.5</v>
      </c>
      <c r="AC553" s="1">
        <f>(Table2[[#This Row],[Close Price]]/Table2[[#This Row],[Day Low]])-1</f>
        <v>3.1639928698752318E-2</v>
      </c>
      <c r="AD553" s="1">
        <f>(Table2[[#This Row],[Day High]]/Table2[[#This Row],[Close Price]])-1</f>
        <v>1.4514038876889845E-2</v>
      </c>
      <c r="AE553" s="1">
        <f>(Table2[[#This Row],[Close Price]]/Table2[[#This Row],[Current Week Low]])-1</f>
        <v>7.6493838642176293E-2</v>
      </c>
      <c r="AF553" s="1">
        <f>(Table2[[#This Row],[Current Week High]]/Table2[[#This Row],[Close Price]])-1</f>
        <v>5.4859611231101502E-2</v>
      </c>
      <c r="AG553" s="1">
        <f>(Table2[[#This Row],[Close Price]]/Table2[[#This Row],[Current Month Low]])-1</f>
        <v>7.6493838642176293E-2</v>
      </c>
      <c r="AH553" s="1">
        <f>(Table2[[#This Row],[Current Month High]]/Table2[[#This Row],[Close Price]])-1</f>
        <v>0.26177105831533476</v>
      </c>
      <c r="AI553">
        <v>71.749460043196507</v>
      </c>
      <c r="AJ553">
        <v>13.753623900545399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-0.25</v>
      </c>
      <c r="AM553" t="s">
        <v>3169</v>
      </c>
      <c r="AN553">
        <v>-16.59</v>
      </c>
      <c r="AO553" t="s">
        <v>3169</v>
      </c>
      <c r="AP553">
        <v>7.2946856294970001E-3</v>
      </c>
      <c r="AQ553">
        <f>(Table2[[#This Row],[Sharpe Ratio]]-AVERAGE(Table2[Sharpe Ratio]))/_xlfn.STDEV.P(Table2[Sharpe Ratio])</f>
        <v>-0.59220556216247899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481</v>
      </c>
      <c r="AT553">
        <f>_xlfn.RANK.AVG(Table2[[#This Row],[6M Return vs Nifty Z-Score]],Table2[6M Return vs Nifty Z-Score])</f>
        <v>523</v>
      </c>
      <c r="AU553">
        <f>_xlfn.RANK.AVG(Table2[[#This Row],[Sharpe Ratio Z-Score]],Table2[Sharpe Ratio Z-Score])</f>
        <v>496</v>
      </c>
      <c r="AV553">
        <f>(Table2[[#This Row],[Rank 1Y]]+Table2[[#This Row],[Rank 6M]]+Table2[[#This Row],[Rank Sharpe]])/3</f>
        <v>500</v>
      </c>
    </row>
    <row r="554" spans="1:48" hidden="1" x14ac:dyDescent="0.3">
      <c r="A554" t="s">
        <v>1246</v>
      </c>
      <c r="B554" t="s">
        <v>1247</v>
      </c>
      <c r="C554" t="s">
        <v>3123</v>
      </c>
      <c r="D554" t="s">
        <v>139</v>
      </c>
      <c r="E554">
        <v>9113.9069414369897</v>
      </c>
      <c r="F554">
        <v>84.27</v>
      </c>
      <c r="G554">
        <v>-27.2976402090184</v>
      </c>
      <c r="H554">
        <f>(Table2[[#This Row],[1Y Return vs Nifty]]-AVERAGE(Table2[1Y Return vs Nifty]))/_xlfn.STDEV.P(Table2[1Y Return vs Nifty])</f>
        <v>-0.80973442653516803</v>
      </c>
      <c r="I554">
        <v>2.1310430242159701</v>
      </c>
      <c r="J554">
        <f>(Table2[[#This Row],[1M Return vs Nifty]]-AVERAGE(Table2[1M Return vs Nifty]))/_xlfn.STDEV.P(Table2[1M Return vs Nifty])</f>
        <v>0.66242491477254783</v>
      </c>
      <c r="K554">
        <v>-4.01922830502546</v>
      </c>
      <c r="L554">
        <f>(Table2[[#This Row],[6M Return vs Nifty]]-AVERAGE(Table2[6M Return vs Nifty]))/_xlfn.STDEV.P(Table2[6M Return vs Nifty])</f>
        <v>-0.16740541163870171</v>
      </c>
      <c r="M554">
        <v>-0.93685316703181198</v>
      </c>
      <c r="N554">
        <f>(Table2[[#This Row],[1W Return vs Nifty]]-AVERAGE(Table2[1W Return vs Nifty]))/_xlfn.STDEV.P(Table2[1W Return vs Nifty])</f>
        <v>0.42194109547199754</v>
      </c>
      <c r="O554">
        <v>84.57</v>
      </c>
      <c r="P554">
        <v>85.468233449895294</v>
      </c>
      <c r="Q554">
        <v>85.563377308713996</v>
      </c>
      <c r="R554">
        <v>49.964072567982498</v>
      </c>
      <c r="S554" s="1">
        <f>(Table2[[#This Row],[Close Price]]-Table2[[#This Row],[20D EMA]])/Table2[[#This Row],[20D EMA]]</f>
        <v>-3.5473572188719073E-3</v>
      </c>
      <c r="T554" s="1">
        <f>(Table2[[#This Row],[Close Price]]-Table2[[#This Row],[50D EMA]])/Table2[[#This Row],[50D EMA]]</f>
        <v>-1.4019635150149064E-2</v>
      </c>
      <c r="U554" s="1">
        <f>(Table2[[#This Row],[Close Price]]-Table2[[#This Row],[200D EMA]])/Table2[[#This Row],[200D EMA]]</f>
        <v>-1.5116015162041516E-2</v>
      </c>
      <c r="V554">
        <v>0.237889164427803</v>
      </c>
      <c r="W554">
        <v>83.3</v>
      </c>
      <c r="X554">
        <v>85.48</v>
      </c>
      <c r="Y554">
        <v>82.69</v>
      </c>
      <c r="Z554">
        <v>85.63</v>
      </c>
      <c r="AA554">
        <v>81.23</v>
      </c>
      <c r="AB554">
        <v>88.36</v>
      </c>
      <c r="AC554" s="1">
        <f>(Table2[[#This Row],[Close Price]]/Table2[[#This Row],[Day Low]])-1</f>
        <v>1.164465786314528E-2</v>
      </c>
      <c r="AD554" s="1">
        <f>(Table2[[#This Row],[Day High]]/Table2[[#This Row],[Close Price]])-1</f>
        <v>1.4358609232229869E-2</v>
      </c>
      <c r="AE554" s="1">
        <f>(Table2[[#This Row],[Close Price]]/Table2[[#This Row],[Current Week Low]])-1</f>
        <v>1.9107509977022596E-2</v>
      </c>
      <c r="AF554" s="1">
        <f>(Table2[[#This Row],[Current Week High]]/Table2[[#This Row],[Close Price]])-1</f>
        <v>1.613860211225826E-2</v>
      </c>
      <c r="AG554" s="1">
        <f>(Table2[[#This Row],[Close Price]]/Table2[[#This Row],[Current Month Low]])-1</f>
        <v>3.7424596823833367E-2</v>
      </c>
      <c r="AH554" s="1">
        <f>(Table2[[#This Row],[Current Month High]]/Table2[[#This Row],[Close Price]])-1</f>
        <v>4.8534472528776629E-2</v>
      </c>
      <c r="AI554">
        <v>25.560697757208899</v>
      </c>
      <c r="AJ554">
        <v>16.3950276243093</v>
      </c>
      <c r="AK554" t="str">
        <f>IF(AND(Table2[[#This Row],[20D EMA]]&gt;Table2[[#This Row],[50D EMA]],Table2[[#This Row],[50D EMA]]&gt;Table2[[#This Row],[200D EMA]]),"Uptrend","Downtrend/NoTrend")</f>
        <v>Downtrend/NoTrend</v>
      </c>
      <c r="AL554">
        <v>0.02</v>
      </c>
      <c r="AM554" t="s">
        <v>3170</v>
      </c>
      <c r="AN554">
        <v>-0.74</v>
      </c>
      <c r="AO554" t="s">
        <v>3169</v>
      </c>
      <c r="AQ554">
        <f>(Table2[[#This Row],[Sharpe Ratio]]-AVERAGE(Table2[Sharpe Ratio]))/_xlfn.STDEV.P(Table2[Sharpe Ratio])</f>
        <v>-0.67738960752822819</v>
      </c>
      <c r="AR5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4">
        <f>_xlfn.RANK.AVG(Table2[[#This Row],[1Y Return vs Nifty Z-Score]],Table2[1Y Return vs Nifty Z-Score])</f>
        <v>602</v>
      </c>
      <c r="AT554">
        <f>_xlfn.RANK.AVG(Table2[[#This Row],[6M Return vs Nifty Z-Score]],Table2[6M Return vs Nifty Z-Score])</f>
        <v>358</v>
      </c>
      <c r="AU554">
        <f>_xlfn.RANK.AVG(Table2[[#This Row],[Sharpe Ratio Z-Score]],Table2[Sharpe Ratio Z-Score])</f>
        <v>541</v>
      </c>
      <c r="AV554">
        <f>(Table2[[#This Row],[Rank 1Y]]+Table2[[#This Row],[Rank 6M]]+Table2[[#This Row],[Rank Sharpe]])/3</f>
        <v>500.33333333333331</v>
      </c>
    </row>
    <row r="555" spans="1:48" hidden="1" x14ac:dyDescent="0.3">
      <c r="A555" t="s">
        <v>859</v>
      </c>
      <c r="B555" t="s">
        <v>860</v>
      </c>
      <c r="C555" t="s">
        <v>3128</v>
      </c>
      <c r="D555" t="s">
        <v>211</v>
      </c>
      <c r="E555">
        <v>17260.988153499999</v>
      </c>
      <c r="F555">
        <v>455</v>
      </c>
      <c r="G555">
        <v>-27.232715412298901</v>
      </c>
      <c r="H555">
        <f>(Table2[[#This Row],[1Y Return vs Nifty]]-AVERAGE(Table2[1Y Return vs Nifty]))/_xlfn.STDEV.P(Table2[1Y Return vs Nifty])</f>
        <v>-0.80843585392726347</v>
      </c>
      <c r="I555">
        <v>-10.1847198472851</v>
      </c>
      <c r="J555">
        <f>(Table2[[#This Row],[1M Return vs Nifty]]-AVERAGE(Table2[1M Return vs Nifty]))/_xlfn.STDEV.P(Table2[1M Return vs Nifty])</f>
        <v>-0.55462057820698685</v>
      </c>
      <c r="K555">
        <v>-19.994100335350101</v>
      </c>
      <c r="L555">
        <f>(Table2[[#This Row],[6M Return vs Nifty]]-AVERAGE(Table2[6M Return vs Nifty]))/_xlfn.STDEV.P(Table2[6M Return vs Nifty])</f>
        <v>-0.70083993464736372</v>
      </c>
      <c r="M555">
        <v>-4.1986519518276202</v>
      </c>
      <c r="N555">
        <f>(Table2[[#This Row],[1W Return vs Nifty]]-AVERAGE(Table2[1W Return vs Nifty]))/_xlfn.STDEV.P(Table2[1W Return vs Nifty])</f>
        <v>-0.36780470145302752</v>
      </c>
      <c r="O555">
        <v>484.59</v>
      </c>
      <c r="P555">
        <v>512.68794161493599</v>
      </c>
      <c r="Q555">
        <v>521.52184672709802</v>
      </c>
      <c r="R555">
        <v>21.7695449165988</v>
      </c>
      <c r="S555" s="1">
        <f>(Table2[[#This Row],[Close Price]]-Table2[[#This Row],[20D EMA]])/Table2[[#This Row],[20D EMA]]</f>
        <v>-6.1061928640706531E-2</v>
      </c>
      <c r="T555" s="1">
        <f>(Table2[[#This Row],[Close Price]]-Table2[[#This Row],[50D EMA]])/Table2[[#This Row],[50D EMA]]</f>
        <v>-0.11252057427608395</v>
      </c>
      <c r="U555" s="1">
        <f>(Table2[[#This Row],[Close Price]]-Table2[[#This Row],[200D EMA]])/Table2[[#This Row],[200D EMA]]</f>
        <v>-0.12755332714164816</v>
      </c>
      <c r="V555">
        <v>1.2574633595161</v>
      </c>
      <c r="W555">
        <v>453.1</v>
      </c>
      <c r="X555">
        <v>462.8</v>
      </c>
      <c r="Y555">
        <v>453.1</v>
      </c>
      <c r="Z555">
        <v>474.7</v>
      </c>
      <c r="AA555">
        <v>453.1</v>
      </c>
      <c r="AB555">
        <v>511.25</v>
      </c>
      <c r="AC555" s="1">
        <f>(Table2[[#This Row],[Close Price]]/Table2[[#This Row],[Day Low]])-1</f>
        <v>4.1933348046787611E-3</v>
      </c>
      <c r="AD555" s="1">
        <f>(Table2[[#This Row],[Day High]]/Table2[[#This Row],[Close Price]])-1</f>
        <v>1.7142857142857126E-2</v>
      </c>
      <c r="AE555" s="1">
        <f>(Table2[[#This Row],[Close Price]]/Table2[[#This Row],[Current Week Low]])-1</f>
        <v>4.1933348046787611E-3</v>
      </c>
      <c r="AF555" s="1">
        <f>(Table2[[#This Row],[Current Week High]]/Table2[[#This Row],[Close Price]])-1</f>
        <v>4.3296703296703321E-2</v>
      </c>
      <c r="AG555" s="1">
        <f>(Table2[[#This Row],[Close Price]]/Table2[[#This Row],[Current Month Low]])-1</f>
        <v>4.1933348046787611E-3</v>
      </c>
      <c r="AH555" s="1">
        <f>(Table2[[#This Row],[Current Month High]]/Table2[[#This Row],[Close Price]])-1</f>
        <v>0.12362637362637363</v>
      </c>
      <c r="AI555">
        <v>36.791208791208703</v>
      </c>
      <c r="AJ555">
        <v>11.848574237954701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-0.14000000000000001</v>
      </c>
      <c r="AM555" t="s">
        <v>3169</v>
      </c>
      <c r="AN555">
        <v>-8.66</v>
      </c>
      <c r="AO555" t="s">
        <v>3169</v>
      </c>
      <c r="AP555">
        <v>6.1127161391319997E-2</v>
      </c>
      <c r="AQ555">
        <f>(Table2[[#This Row],[Sharpe Ratio]]-AVERAGE(Table2[Sharpe Ratio]))/_xlfn.STDEV.P(Table2[Sharpe Ratio])</f>
        <v>3.6425785417872246E-2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601</v>
      </c>
      <c r="AT555">
        <f>_xlfn.RANK.AVG(Table2[[#This Row],[6M Return vs Nifty Z-Score]],Table2[6M Return vs Nifty Z-Score])</f>
        <v>560</v>
      </c>
      <c r="AU555">
        <f>_xlfn.RANK.AVG(Table2[[#This Row],[Sharpe Ratio Z-Score]],Table2[Sharpe Ratio Z-Score])</f>
        <v>341</v>
      </c>
      <c r="AV555">
        <f>(Table2[[#This Row],[Rank 1Y]]+Table2[[#This Row],[Rank 6M]]+Table2[[#This Row],[Rank Sharpe]])/3</f>
        <v>500.66666666666669</v>
      </c>
    </row>
    <row r="556" spans="1:48" hidden="1" x14ac:dyDescent="0.3">
      <c r="A556" t="s">
        <v>1372</v>
      </c>
      <c r="B556" t="s">
        <v>1373</v>
      </c>
      <c r="C556" t="s">
        <v>3128</v>
      </c>
      <c r="D556" t="s">
        <v>211</v>
      </c>
      <c r="E556">
        <v>7740.9229560000003</v>
      </c>
      <c r="F556">
        <v>506.65</v>
      </c>
      <c r="G556">
        <v>-28.318203973254999</v>
      </c>
      <c r="H556">
        <f>(Table2[[#This Row],[1Y Return vs Nifty]]-AVERAGE(Table2[1Y Return vs Nifty]))/_xlfn.STDEV.P(Table2[1Y Return vs Nifty])</f>
        <v>-0.83014690706373151</v>
      </c>
      <c r="I556">
        <v>-6.1388755278993701</v>
      </c>
      <c r="J556">
        <f>(Table2[[#This Row],[1M Return vs Nifty]]-AVERAGE(Table2[1M Return vs Nifty]))/_xlfn.STDEV.P(Table2[1M Return vs Nifty])</f>
        <v>-0.15480964927139984</v>
      </c>
      <c r="K556">
        <v>-18.305383233087198</v>
      </c>
      <c r="L556">
        <f>(Table2[[#This Row],[6M Return vs Nifty]]-AVERAGE(Table2[6M Return vs Nifty]))/_xlfn.STDEV.P(Table2[6M Return vs Nifty])</f>
        <v>-0.64445012443591532</v>
      </c>
      <c r="M556">
        <v>-2.0434814765088398</v>
      </c>
      <c r="N556">
        <f>(Table2[[#This Row],[1W Return vs Nifty]]-AVERAGE(Table2[1W Return vs Nifty]))/_xlfn.STDEV.P(Table2[1W Return vs Nifty])</f>
        <v>0.15400456295457585</v>
      </c>
      <c r="O556">
        <v>521.42999999999995</v>
      </c>
      <c r="P556">
        <v>542.56380161151799</v>
      </c>
      <c r="Q556">
        <v>547.40030351278904</v>
      </c>
      <c r="R556">
        <v>41.883669874593799</v>
      </c>
      <c r="S556" s="1">
        <f>(Table2[[#This Row],[Close Price]]-Table2[[#This Row],[20D EMA]])/Table2[[#This Row],[20D EMA]]</f>
        <v>-2.8345127821567562E-2</v>
      </c>
      <c r="T556" s="1">
        <f>(Table2[[#This Row],[Close Price]]-Table2[[#This Row],[50D EMA]])/Table2[[#This Row],[50D EMA]]</f>
        <v>-6.619277125537526E-2</v>
      </c>
      <c r="U556" s="1">
        <f>(Table2[[#This Row],[Close Price]]-Table2[[#This Row],[200D EMA]])/Table2[[#This Row],[200D EMA]]</f>
        <v>-7.4443333792994504E-2</v>
      </c>
      <c r="V556">
        <v>0.52167419702975504</v>
      </c>
      <c r="W556">
        <v>501.65</v>
      </c>
      <c r="X556">
        <v>513.29999999999995</v>
      </c>
      <c r="Y556">
        <v>488.1</v>
      </c>
      <c r="Z556">
        <v>513.29999999999995</v>
      </c>
      <c r="AA556">
        <v>488.1</v>
      </c>
      <c r="AB556">
        <v>550.79999999999995</v>
      </c>
      <c r="AC556" s="1">
        <f>(Table2[[#This Row],[Close Price]]/Table2[[#This Row],[Day Low]])-1</f>
        <v>9.967108541812042E-3</v>
      </c>
      <c r="AD556" s="1">
        <f>(Table2[[#This Row],[Day High]]/Table2[[#This Row],[Close Price]])-1</f>
        <v>1.3125431757623485E-2</v>
      </c>
      <c r="AE556" s="1">
        <f>(Table2[[#This Row],[Close Price]]/Table2[[#This Row],[Current Week Low]])-1</f>
        <v>3.8004507273099675E-2</v>
      </c>
      <c r="AF556" s="1">
        <f>(Table2[[#This Row],[Current Week High]]/Table2[[#This Row],[Close Price]])-1</f>
        <v>1.3125431757623485E-2</v>
      </c>
      <c r="AG556" s="1">
        <f>(Table2[[#This Row],[Close Price]]/Table2[[#This Row],[Current Month Low]])-1</f>
        <v>3.8004507273099675E-2</v>
      </c>
      <c r="AH556" s="1">
        <f>(Table2[[#This Row],[Current Month High]]/Table2[[#This Row],[Close Price]])-1</f>
        <v>8.7141024375801734E-2</v>
      </c>
      <c r="AI556">
        <v>39.701963880390799</v>
      </c>
      <c r="AJ556">
        <v>17.009237875288601</v>
      </c>
      <c r="AK556" t="str">
        <f>IF(AND(Table2[[#This Row],[20D EMA]]&gt;Table2[[#This Row],[50D EMA]],Table2[[#This Row],[50D EMA]]&gt;Table2[[#This Row],[200D EMA]]),"Uptrend","Downtrend/NoTrend")</f>
        <v>Downtrend/NoTrend</v>
      </c>
      <c r="AL556">
        <v>-0.02</v>
      </c>
      <c r="AM556" t="s">
        <v>3169</v>
      </c>
      <c r="AN556">
        <v>-2.46</v>
      </c>
      <c r="AO556" t="s">
        <v>3169</v>
      </c>
      <c r="AP556">
        <v>5.7661561344309997E-2</v>
      </c>
      <c r="AQ556">
        <f>(Table2[[#This Row],[Sharpe Ratio]]-AVERAGE(Table2[Sharpe Ratio]))/_xlfn.STDEV.P(Table2[Sharpe Ratio])</f>
        <v>-4.0439272768471929E-3</v>
      </c>
      <c r="AR5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6">
        <f>_xlfn.RANK.AVG(Table2[[#This Row],[1Y Return vs Nifty Z-Score]],Table2[1Y Return vs Nifty Z-Score])</f>
        <v>611</v>
      </c>
      <c r="AT556">
        <f>_xlfn.RANK.AVG(Table2[[#This Row],[6M Return vs Nifty Z-Score]],Table2[6M Return vs Nifty Z-Score])</f>
        <v>539</v>
      </c>
      <c r="AU556">
        <f>_xlfn.RANK.AVG(Table2[[#This Row],[Sharpe Ratio Z-Score]],Table2[Sharpe Ratio Z-Score])</f>
        <v>355</v>
      </c>
      <c r="AV556">
        <f>(Table2[[#This Row],[Rank 1Y]]+Table2[[#This Row],[Rank 6M]]+Table2[[#This Row],[Rank Sharpe]])/3</f>
        <v>501.66666666666669</v>
      </c>
    </row>
    <row r="557" spans="1:48" hidden="1" x14ac:dyDescent="0.3">
      <c r="A557" t="s">
        <v>1596</v>
      </c>
      <c r="B557" t="s">
        <v>1597</v>
      </c>
      <c r="C557" t="s">
        <v>3135</v>
      </c>
      <c r="D557" t="s">
        <v>1598</v>
      </c>
      <c r="E557">
        <v>5828.6630316299998</v>
      </c>
      <c r="F557">
        <v>435.55</v>
      </c>
      <c r="G557">
        <v>-10.974955049812401</v>
      </c>
      <c r="H557">
        <f>(Table2[[#This Row],[1Y Return vs Nifty]]-AVERAGE(Table2[1Y Return vs Nifty]))/_xlfn.STDEV.P(Table2[1Y Return vs Nifty])</f>
        <v>-0.4832614469311996</v>
      </c>
      <c r="I557">
        <v>-8.8041062421020992</v>
      </c>
      <c r="J557">
        <f>(Table2[[#This Row],[1M Return vs Nifty]]-AVERAGE(Table2[1M Return vs Nifty]))/_xlfn.STDEV.P(Table2[1M Return vs Nifty])</f>
        <v>-0.41818813928577508</v>
      </c>
      <c r="K557">
        <v>-13.144090730226299</v>
      </c>
      <c r="L557">
        <f>(Table2[[#This Row],[6M Return vs Nifty]]-AVERAGE(Table2[6M Return vs Nifty]))/_xlfn.STDEV.P(Table2[6M Return vs Nifty])</f>
        <v>-0.47210372947604062</v>
      </c>
      <c r="M557">
        <v>-1.5226891671412099</v>
      </c>
      <c r="N557">
        <f>(Table2[[#This Row],[1W Return vs Nifty]]-AVERAGE(Table2[1W Return vs Nifty]))/_xlfn.STDEV.P(Table2[1W Return vs Nifty])</f>
        <v>0.28009864923332539</v>
      </c>
      <c r="O557">
        <v>450.55</v>
      </c>
      <c r="P557">
        <v>467.30830167803401</v>
      </c>
      <c r="Q557">
        <v>463.218828917081</v>
      </c>
      <c r="R557">
        <v>35.389839527632198</v>
      </c>
      <c r="S557" s="1">
        <f>(Table2[[#This Row],[Close Price]]-Table2[[#This Row],[20D EMA]])/Table2[[#This Row],[20D EMA]]</f>
        <v>-3.3292642326045944E-2</v>
      </c>
      <c r="T557" s="1">
        <f>(Table2[[#This Row],[Close Price]]-Table2[[#This Row],[50D EMA]])/Table2[[#This Row],[50D EMA]]</f>
        <v>-6.7960063118918931E-2</v>
      </c>
      <c r="U557" s="1">
        <f>(Table2[[#This Row],[Close Price]]-Table2[[#This Row],[200D EMA]])/Table2[[#This Row],[200D EMA]]</f>
        <v>-5.9731658537640911E-2</v>
      </c>
      <c r="V557">
        <v>0.54260492087419498</v>
      </c>
      <c r="W557">
        <v>426.95</v>
      </c>
      <c r="X557">
        <v>440.45</v>
      </c>
      <c r="Y557">
        <v>426.95</v>
      </c>
      <c r="Z557">
        <v>464.7</v>
      </c>
      <c r="AA557">
        <v>426.95</v>
      </c>
      <c r="AB557">
        <v>469.55</v>
      </c>
      <c r="AC557" s="1">
        <f>(Table2[[#This Row],[Close Price]]/Table2[[#This Row],[Day Low]])-1</f>
        <v>2.0142873872818878E-2</v>
      </c>
      <c r="AD557" s="1">
        <f>(Table2[[#This Row],[Day High]]/Table2[[#This Row],[Close Price]])-1</f>
        <v>1.125014349672826E-2</v>
      </c>
      <c r="AE557" s="1">
        <f>(Table2[[#This Row],[Close Price]]/Table2[[#This Row],[Current Week Low]])-1</f>
        <v>2.0142873872818878E-2</v>
      </c>
      <c r="AF557" s="1">
        <f>(Table2[[#This Row],[Current Week High]]/Table2[[#This Row],[Close Price]])-1</f>
        <v>6.6926874067271269E-2</v>
      </c>
      <c r="AG557" s="1">
        <f>(Table2[[#This Row],[Close Price]]/Table2[[#This Row],[Current Month Low]])-1</f>
        <v>2.0142873872818878E-2</v>
      </c>
      <c r="AH557" s="1">
        <f>(Table2[[#This Row],[Current Month High]]/Table2[[#This Row],[Close Price]])-1</f>
        <v>7.8062220181379871E-2</v>
      </c>
      <c r="AI557">
        <v>32.453220066582404</v>
      </c>
      <c r="AJ557">
        <v>15.2248677248677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-0.17</v>
      </c>
      <c r="AM557" t="s">
        <v>3169</v>
      </c>
      <c r="AN557">
        <v>-1.31</v>
      </c>
      <c r="AO557" t="s">
        <v>3169</v>
      </c>
      <c r="AQ557">
        <f>(Table2[[#This Row],[Sharpe Ratio]]-AVERAGE(Table2[Sharpe Ratio]))/_xlfn.STDEV.P(Table2[Sharpe Ratio])</f>
        <v>-0.67738960752822819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483</v>
      </c>
      <c r="AT557">
        <f>_xlfn.RANK.AVG(Table2[[#This Row],[6M Return vs Nifty Z-Score]],Table2[6M Return vs Nifty Z-Score])</f>
        <v>481</v>
      </c>
      <c r="AU557">
        <f>_xlfn.RANK.AVG(Table2[[#This Row],[Sharpe Ratio Z-Score]],Table2[Sharpe Ratio Z-Score])</f>
        <v>541</v>
      </c>
      <c r="AV557">
        <f>(Table2[[#This Row],[Rank 1Y]]+Table2[[#This Row],[Rank 6M]]+Table2[[#This Row],[Rank Sharpe]])/3</f>
        <v>501.66666666666669</v>
      </c>
    </row>
    <row r="558" spans="1:48" hidden="1" x14ac:dyDescent="0.3">
      <c r="A558" t="s">
        <v>1482</v>
      </c>
      <c r="B558" t="s">
        <v>1483</v>
      </c>
      <c r="C558" t="s">
        <v>3125</v>
      </c>
      <c r="D558" t="s">
        <v>361</v>
      </c>
      <c r="E558">
        <v>6740.8073193999999</v>
      </c>
      <c r="F558">
        <v>294.5</v>
      </c>
      <c r="G558">
        <v>-37.367043580436103</v>
      </c>
      <c r="H558">
        <f>(Table2[[#This Row],[1Y Return vs Nifty]]-AVERAGE(Table2[1Y Return vs Nifty]))/_xlfn.STDEV.P(Table2[1Y Return vs Nifty])</f>
        <v>-1.0111343855147663</v>
      </c>
      <c r="I558">
        <v>2.516798019446</v>
      </c>
      <c r="J558">
        <f>(Table2[[#This Row],[1M Return vs Nifty]]-AVERAGE(Table2[1M Return vs Nifty]))/_xlfn.STDEV.P(Table2[1M Return vs Nifty])</f>
        <v>0.70054527996936722</v>
      </c>
      <c r="K558">
        <v>-3.46658506444978</v>
      </c>
      <c r="L558">
        <f>(Table2[[#This Row],[6M Return vs Nifty]]-AVERAGE(Table2[6M Return vs Nifty]))/_xlfn.STDEV.P(Table2[6M Return vs Nifty])</f>
        <v>-0.14895149333057126</v>
      </c>
      <c r="M558">
        <v>2.6029247944149101</v>
      </c>
      <c r="N558">
        <f>(Table2[[#This Row],[1W Return vs Nifty]]-AVERAGE(Table2[1W Return vs Nifty]))/_xlfn.STDEV.P(Table2[1W Return vs Nifty])</f>
        <v>1.278991131829585</v>
      </c>
      <c r="O558">
        <v>283.22000000000003</v>
      </c>
      <c r="P558">
        <v>287.53303027052601</v>
      </c>
      <c r="Q558">
        <v>304.95033998836101</v>
      </c>
      <c r="R558">
        <v>67.923375362056404</v>
      </c>
      <c r="S558" s="1">
        <f>(Table2[[#This Row],[Close Price]]-Table2[[#This Row],[20D EMA]])/Table2[[#This Row],[20D EMA]]</f>
        <v>3.9827695784195934E-2</v>
      </c>
      <c r="T558" s="1">
        <f>(Table2[[#This Row],[Close Price]]-Table2[[#This Row],[50D EMA]])/Table2[[#This Row],[50D EMA]]</f>
        <v>2.4230154437975701E-2</v>
      </c>
      <c r="U558" s="1">
        <f>(Table2[[#This Row],[Close Price]]-Table2[[#This Row],[200D EMA]])/Table2[[#This Row],[200D EMA]]</f>
        <v>-3.4268989464841602E-2</v>
      </c>
      <c r="V558">
        <v>0.74921644893508199</v>
      </c>
      <c r="W558">
        <v>285.25</v>
      </c>
      <c r="X558">
        <v>298.95</v>
      </c>
      <c r="Y558">
        <v>275.85000000000002</v>
      </c>
      <c r="Z558">
        <v>298.95</v>
      </c>
      <c r="AA558">
        <v>265.3</v>
      </c>
      <c r="AB558">
        <v>298.95</v>
      </c>
      <c r="AC558" s="1">
        <f>(Table2[[#This Row],[Close Price]]/Table2[[#This Row],[Day Low]])-1</f>
        <v>3.2427695004382029E-2</v>
      </c>
      <c r="AD558" s="1">
        <f>(Table2[[#This Row],[Day High]]/Table2[[#This Row],[Close Price]])-1</f>
        <v>1.5110356536502501E-2</v>
      </c>
      <c r="AE558" s="1">
        <f>(Table2[[#This Row],[Close Price]]/Table2[[#This Row],[Current Week Low]])-1</f>
        <v>6.7609207902845636E-2</v>
      </c>
      <c r="AF558" s="1">
        <f>(Table2[[#This Row],[Current Week High]]/Table2[[#This Row],[Close Price]])-1</f>
        <v>1.5110356536502501E-2</v>
      </c>
      <c r="AG558" s="1">
        <f>(Table2[[#This Row],[Close Price]]/Table2[[#This Row],[Current Month Low]])-1</f>
        <v>0.11006407840180921</v>
      </c>
      <c r="AH558" s="1">
        <f>(Table2[[#This Row],[Current Month High]]/Table2[[#This Row],[Close Price]])-1</f>
        <v>1.5110356536502501E-2</v>
      </c>
      <c r="AI558">
        <v>31.1375212224108</v>
      </c>
      <c r="AJ558">
        <v>14.0809606817741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0.06</v>
      </c>
      <c r="AM558" t="s">
        <v>3170</v>
      </c>
      <c r="AN558">
        <v>5.33</v>
      </c>
      <c r="AO558" t="s">
        <v>3170</v>
      </c>
      <c r="AP558">
        <v>7.2669818197569997E-3</v>
      </c>
      <c r="AQ558">
        <f>(Table2[[#This Row],[Sharpe Ratio]]-AVERAGE(Table2[Sharpe Ratio]))/_xlfn.STDEV.P(Table2[Sharpe Ratio])</f>
        <v>-0.5925290747448656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659</v>
      </c>
      <c r="AT558">
        <f>_xlfn.RANK.AVG(Table2[[#This Row],[6M Return vs Nifty Z-Score]],Table2[6M Return vs Nifty Z-Score])</f>
        <v>350</v>
      </c>
      <c r="AU558">
        <f>_xlfn.RANK.AVG(Table2[[#This Row],[Sharpe Ratio Z-Score]],Table2[Sharpe Ratio Z-Score])</f>
        <v>497</v>
      </c>
      <c r="AV558">
        <f>(Table2[[#This Row],[Rank 1Y]]+Table2[[#This Row],[Rank 6M]]+Table2[[#This Row],[Rank Sharpe]])/3</f>
        <v>502</v>
      </c>
    </row>
    <row r="559" spans="1:48" hidden="1" x14ac:dyDescent="0.3">
      <c r="A559" t="s">
        <v>204</v>
      </c>
      <c r="B559" t="s">
        <v>205</v>
      </c>
      <c r="C559" t="s">
        <v>3125</v>
      </c>
      <c r="D559" t="s">
        <v>120</v>
      </c>
      <c r="E559">
        <v>116781.38029116001</v>
      </c>
      <c r="F559">
        <v>4848.3500000000004</v>
      </c>
      <c r="G559">
        <v>-17.387627192261998</v>
      </c>
      <c r="H559">
        <f>(Table2[[#This Row],[1Y Return vs Nifty]]-AVERAGE(Table2[1Y Return vs Nifty]))/_xlfn.STDEV.P(Table2[1Y Return vs Nifty])</f>
        <v>-0.61152246288224932</v>
      </c>
      <c r="I559">
        <v>-14.7925827552091</v>
      </c>
      <c r="J559">
        <f>(Table2[[#This Row],[1M Return vs Nifty]]-AVERAGE(Table2[1M Return vs Nifty]))/_xlfn.STDEV.P(Table2[1M Return vs Nifty])</f>
        <v>-1.0099702664778982</v>
      </c>
      <c r="K559">
        <v>-13.750128460369799</v>
      </c>
      <c r="L559">
        <f>(Table2[[#This Row],[6M Return vs Nifty]]-AVERAGE(Table2[6M Return vs Nifty]))/_xlfn.STDEV.P(Table2[6M Return vs Nifty])</f>
        <v>-0.492340601914873</v>
      </c>
      <c r="M559">
        <v>-3.0320435069179998</v>
      </c>
      <c r="N559">
        <f>(Table2[[#This Row],[1W Return vs Nifty]]-AVERAGE(Table2[1W Return vs Nifty]))/_xlfn.STDEV.P(Table2[1W Return vs Nifty])</f>
        <v>-8.5345795551421424E-2</v>
      </c>
      <c r="O559">
        <v>5323.52</v>
      </c>
      <c r="P559">
        <v>5614.8684964035601</v>
      </c>
      <c r="Q559">
        <v>5472.5486828047797</v>
      </c>
      <c r="R559">
        <v>19.198941496082</v>
      </c>
      <c r="S559" s="1">
        <f>(Table2[[#This Row],[Close Price]]-Table2[[#This Row],[20D EMA]])/Table2[[#This Row],[20D EMA]]</f>
        <v>-8.9258610843952882E-2</v>
      </c>
      <c r="T559" s="1">
        <f>(Table2[[#This Row],[Close Price]]-Table2[[#This Row],[50D EMA]])/Table2[[#This Row],[50D EMA]]</f>
        <v>-0.13651584126939584</v>
      </c>
      <c r="U559" s="1">
        <f>(Table2[[#This Row],[Close Price]]-Table2[[#This Row],[200D EMA]])/Table2[[#This Row],[200D EMA]]</f>
        <v>-0.11405995980740481</v>
      </c>
      <c r="V559">
        <v>2.1528619752871099</v>
      </c>
      <c r="W559">
        <v>4765.6000000000004</v>
      </c>
      <c r="X559">
        <v>4871</v>
      </c>
      <c r="Y559">
        <v>4746.8999999999996</v>
      </c>
      <c r="Z559">
        <v>4970</v>
      </c>
      <c r="AA559">
        <v>4746.8999999999996</v>
      </c>
      <c r="AB559">
        <v>5902.15</v>
      </c>
      <c r="AC559" s="1">
        <f>(Table2[[#This Row],[Close Price]]/Table2[[#This Row],[Day Low]])-1</f>
        <v>1.7364025516199533E-2</v>
      </c>
      <c r="AD559" s="1">
        <f>(Table2[[#This Row],[Day High]]/Table2[[#This Row],[Close Price]])-1</f>
        <v>4.6716924314456065E-3</v>
      </c>
      <c r="AE559" s="1">
        <f>(Table2[[#This Row],[Close Price]]/Table2[[#This Row],[Current Week Low]])-1</f>
        <v>2.1371842676273012E-2</v>
      </c>
      <c r="AF559" s="1">
        <f>(Table2[[#This Row],[Current Week High]]/Table2[[#This Row],[Close Price]])-1</f>
        <v>2.5091010343725184E-2</v>
      </c>
      <c r="AG559" s="1">
        <f>(Table2[[#This Row],[Close Price]]/Table2[[#This Row],[Current Month Low]])-1</f>
        <v>2.1371842676273012E-2</v>
      </c>
      <c r="AH559" s="1">
        <f>(Table2[[#This Row],[Current Month High]]/Table2[[#This Row],[Close Price]])-1</f>
        <v>0.21735229511070764</v>
      </c>
      <c r="AI559">
        <v>33.4453989501582</v>
      </c>
      <c r="AJ559">
        <v>4.8065283182014698</v>
      </c>
      <c r="AK559" t="str">
        <f>IF(AND(Table2[[#This Row],[20D EMA]]&gt;Table2[[#This Row],[50D EMA]],Table2[[#This Row],[50D EMA]]&gt;Table2[[#This Row],[200D EMA]]),"Uptrend","Downtrend/NoTrend")</f>
        <v>Downtrend/NoTrend</v>
      </c>
      <c r="AL559">
        <v>-0.09</v>
      </c>
      <c r="AM559" t="s">
        <v>3169</v>
      </c>
      <c r="AN559">
        <v>-13.81</v>
      </c>
      <c r="AO559" t="s">
        <v>3169</v>
      </c>
      <c r="AP559">
        <v>1.1515376631785999E-2</v>
      </c>
      <c r="AQ559">
        <f>(Table2[[#This Row],[Sharpe Ratio]]-AVERAGE(Table2[Sharpe Ratio]))/_xlfn.STDEV.P(Table2[Sharpe Ratio])</f>
        <v>-0.5429182382015989</v>
      </c>
      <c r="AR5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9">
        <f>_xlfn.RANK.AVG(Table2[[#This Row],[1Y Return vs Nifty Z-Score]],Table2[1Y Return vs Nifty Z-Score])</f>
        <v>534</v>
      </c>
      <c r="AT559">
        <f>_xlfn.RANK.AVG(Table2[[#This Row],[6M Return vs Nifty Z-Score]],Table2[6M Return vs Nifty Z-Score])</f>
        <v>492</v>
      </c>
      <c r="AU559">
        <f>_xlfn.RANK.AVG(Table2[[#This Row],[Sharpe Ratio Z-Score]],Table2[Sharpe Ratio Z-Score])</f>
        <v>482</v>
      </c>
      <c r="AV559">
        <f>(Table2[[#This Row],[Rank 1Y]]+Table2[[#This Row],[Rank 6M]]+Table2[[#This Row],[Rank Sharpe]])/3</f>
        <v>502.66666666666669</v>
      </c>
    </row>
    <row r="560" spans="1:48" hidden="1" x14ac:dyDescent="0.3">
      <c r="A560" t="s">
        <v>1161</v>
      </c>
      <c r="B560" t="s">
        <v>1162</v>
      </c>
      <c r="C560" t="s">
        <v>3132</v>
      </c>
      <c r="D560" t="s">
        <v>1163</v>
      </c>
      <c r="E560">
        <v>10158.7047375</v>
      </c>
      <c r="F560">
        <v>1119.25</v>
      </c>
      <c r="G560">
        <v>0.95202378705454205</v>
      </c>
      <c r="H560">
        <f>(Table2[[#This Row],[1Y Return vs Nifty]]-AVERAGE(Table2[1Y Return vs Nifty]))/_xlfn.STDEV.P(Table2[1Y Return vs Nifty])</f>
        <v>-0.24470778492239093</v>
      </c>
      <c r="I560">
        <v>3.4673281081179401</v>
      </c>
      <c r="J560">
        <f>(Table2[[#This Row],[1M Return vs Nifty]]-AVERAGE(Table2[1M Return vs Nifty]))/_xlfn.STDEV.P(Table2[1M Return vs Nifty])</f>
        <v>0.79447680272031029</v>
      </c>
      <c r="K560">
        <v>-21.564458173534899</v>
      </c>
      <c r="L560">
        <f>(Table2[[#This Row],[6M Return vs Nifty]]-AVERAGE(Table2[6M Return vs Nifty]))/_xlfn.STDEV.P(Table2[6M Return vs Nifty])</f>
        <v>-0.75327748048653365</v>
      </c>
      <c r="M560">
        <v>-4.2482908211125103</v>
      </c>
      <c r="N560">
        <f>(Table2[[#This Row],[1W Return vs Nifty]]-AVERAGE(Table2[1W Return vs Nifty]))/_xlfn.STDEV.P(Table2[1W Return vs Nifty])</f>
        <v>-0.37982325040969067</v>
      </c>
      <c r="O560">
        <v>1151.47</v>
      </c>
      <c r="P560">
        <v>1158.2784871869901</v>
      </c>
      <c r="Q560">
        <v>1175.9614180866899</v>
      </c>
      <c r="R560">
        <v>34.868483842756802</v>
      </c>
      <c r="S560" s="1">
        <f>(Table2[[#This Row],[Close Price]]-Table2[[#This Row],[20D EMA]])/Table2[[#This Row],[20D EMA]]</f>
        <v>-2.7981623489973708E-2</v>
      </c>
      <c r="T560" s="1">
        <f>(Table2[[#This Row],[Close Price]]-Table2[[#This Row],[50D EMA]])/Table2[[#This Row],[50D EMA]]</f>
        <v>-3.3695253446151097E-2</v>
      </c>
      <c r="U560" s="1">
        <f>(Table2[[#This Row],[Close Price]]-Table2[[#This Row],[200D EMA]])/Table2[[#This Row],[200D EMA]]</f>
        <v>-4.8225577144325391E-2</v>
      </c>
      <c r="V560">
        <v>1.69446219763005</v>
      </c>
      <c r="W560">
        <v>1115</v>
      </c>
      <c r="X560">
        <v>1147</v>
      </c>
      <c r="Y560">
        <v>1115</v>
      </c>
      <c r="Z560">
        <v>1218.95</v>
      </c>
      <c r="AA560">
        <v>1103.4000000000001</v>
      </c>
      <c r="AB560">
        <v>1247</v>
      </c>
      <c r="AC560" s="1">
        <f>(Table2[[#This Row],[Close Price]]/Table2[[#This Row],[Day Low]])-1</f>
        <v>3.811659192825223E-3</v>
      </c>
      <c r="AD560" s="1">
        <f>(Table2[[#This Row],[Day High]]/Table2[[#This Row],[Close Price]])-1</f>
        <v>2.4793388429751984E-2</v>
      </c>
      <c r="AE560" s="1">
        <f>(Table2[[#This Row],[Close Price]]/Table2[[#This Row],[Current Week Low]])-1</f>
        <v>3.811659192825223E-3</v>
      </c>
      <c r="AF560" s="1">
        <f>(Table2[[#This Row],[Current Week High]]/Table2[[#This Row],[Close Price]])-1</f>
        <v>8.9077507259325506E-2</v>
      </c>
      <c r="AG560" s="1">
        <f>(Table2[[#This Row],[Close Price]]/Table2[[#This Row],[Current Month Low]])-1</f>
        <v>1.4364690955229298E-2</v>
      </c>
      <c r="AH560" s="1">
        <f>(Table2[[#This Row],[Current Month High]]/Table2[[#This Row],[Close Price]])-1</f>
        <v>0.11413893232075045</v>
      </c>
      <c r="AI560">
        <v>34.634800089345497</v>
      </c>
      <c r="AJ560">
        <v>39.635705819973801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0.04</v>
      </c>
      <c r="AM560" t="s">
        <v>3170</v>
      </c>
      <c r="AN560">
        <v>0.33</v>
      </c>
      <c r="AO560" t="s">
        <v>3170</v>
      </c>
      <c r="AQ560">
        <f>(Table2[[#This Row],[Sharpe Ratio]]-AVERAGE(Table2[Sharpe Ratio]))/_xlfn.STDEV.P(Table2[Sharpe Ratio])</f>
        <v>-0.67738960752822819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0">
        <f>_xlfn.RANK.AVG(Table2[[#This Row],[1Y Return vs Nifty Z-Score]],Table2[1Y Return vs Nifty Z-Score])</f>
        <v>384</v>
      </c>
      <c r="AT560">
        <f>_xlfn.RANK.AVG(Table2[[#This Row],[6M Return vs Nifty Z-Score]],Table2[6M Return vs Nifty Z-Score])</f>
        <v>583</v>
      </c>
      <c r="AU560">
        <f>_xlfn.RANK.AVG(Table2[[#This Row],[Sharpe Ratio Z-Score]],Table2[Sharpe Ratio Z-Score])</f>
        <v>541</v>
      </c>
      <c r="AV560">
        <f>(Table2[[#This Row],[Rank 1Y]]+Table2[[#This Row],[Rank 6M]]+Table2[[#This Row],[Rank Sharpe]])/3</f>
        <v>502.66666666666669</v>
      </c>
    </row>
    <row r="561" spans="1:48" hidden="1" x14ac:dyDescent="0.3">
      <c r="A561" t="s">
        <v>1919</v>
      </c>
      <c r="B561" t="s">
        <v>1920</v>
      </c>
      <c r="C561" t="s">
        <v>3123</v>
      </c>
      <c r="D561" t="s">
        <v>24</v>
      </c>
      <c r="E561">
        <v>3655.330072576</v>
      </c>
      <c r="F561">
        <v>116.48</v>
      </c>
      <c r="G561">
        <v>-16.949294072589801</v>
      </c>
      <c r="H561">
        <f>(Table2[[#This Row],[1Y Return vs Nifty]]-AVERAGE(Table2[1Y Return vs Nifty]))/_xlfn.STDEV.P(Table2[1Y Return vs Nifty])</f>
        <v>-0.60275528283541902</v>
      </c>
      <c r="I561">
        <v>2.2730847604929401</v>
      </c>
      <c r="J561">
        <f>(Table2[[#This Row],[1M Return vs Nifty]]-AVERAGE(Table2[1M Return vs Nifty]))/_xlfn.STDEV.P(Table2[1M Return vs Nifty])</f>
        <v>0.67646149998083416</v>
      </c>
      <c r="K561">
        <v>-16.3665675912364</v>
      </c>
      <c r="L561">
        <f>(Table2[[#This Row],[6M Return vs Nifty]]-AVERAGE(Table2[6M Return vs Nifty]))/_xlfn.STDEV.P(Table2[6M Return vs Nifty])</f>
        <v>-0.57970899880128357</v>
      </c>
      <c r="M561">
        <v>-1.54776311599648</v>
      </c>
      <c r="N561">
        <f>(Table2[[#This Row],[1W Return vs Nifty]]-AVERAGE(Table2[1W Return vs Nifty]))/_xlfn.STDEV.P(Table2[1W Return vs Nifty])</f>
        <v>0.27402775184594957</v>
      </c>
      <c r="O561">
        <v>116.97</v>
      </c>
      <c r="P561">
        <v>118.59292366871701</v>
      </c>
      <c r="Q561">
        <v>123.60502473182</v>
      </c>
      <c r="R561">
        <v>49.497029492971699</v>
      </c>
      <c r="S561" s="1">
        <f>(Table2[[#This Row],[Close Price]]-Table2[[#This Row],[20D EMA]])/Table2[[#This Row],[20D EMA]]</f>
        <v>-4.1891083183721884E-3</v>
      </c>
      <c r="T561" s="1">
        <f>(Table2[[#This Row],[Close Price]]-Table2[[#This Row],[50D EMA]])/Table2[[#This Row],[50D EMA]]</f>
        <v>-1.7816608304719272E-2</v>
      </c>
      <c r="U561" s="1">
        <f>(Table2[[#This Row],[Close Price]]-Table2[[#This Row],[200D EMA]])/Table2[[#This Row],[200D EMA]]</f>
        <v>-5.76434877730806E-2</v>
      </c>
      <c r="V561">
        <v>0.76300297435775299</v>
      </c>
      <c r="W561">
        <v>113.83</v>
      </c>
      <c r="X561">
        <v>117.24</v>
      </c>
      <c r="Y561">
        <v>110.43</v>
      </c>
      <c r="Z561">
        <v>117.24</v>
      </c>
      <c r="AA561">
        <v>110.43</v>
      </c>
      <c r="AB561">
        <v>124.4</v>
      </c>
      <c r="AC561" s="1">
        <f>(Table2[[#This Row],[Close Price]]/Table2[[#This Row],[Day Low]])-1</f>
        <v>2.3280330317139608E-2</v>
      </c>
      <c r="AD561" s="1">
        <f>(Table2[[#This Row],[Day High]]/Table2[[#This Row],[Close Price]])-1</f>
        <v>6.5247252747251405E-3</v>
      </c>
      <c r="AE561" s="1">
        <f>(Table2[[#This Row],[Close Price]]/Table2[[#This Row],[Current Week Low]])-1</f>
        <v>5.4785837181925201E-2</v>
      </c>
      <c r="AF561" s="1">
        <f>(Table2[[#This Row],[Current Week High]]/Table2[[#This Row],[Close Price]])-1</f>
        <v>6.5247252747251405E-3</v>
      </c>
      <c r="AG561" s="1">
        <f>(Table2[[#This Row],[Close Price]]/Table2[[#This Row],[Current Month Low]])-1</f>
        <v>5.4785837181925201E-2</v>
      </c>
      <c r="AH561" s="1">
        <f>(Table2[[#This Row],[Current Month High]]/Table2[[#This Row],[Close Price]])-1</f>
        <v>6.7994505494505475E-2</v>
      </c>
      <c r="AI561">
        <v>40.324519230769198</v>
      </c>
      <c r="AJ561">
        <v>7.1671726929800297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-0.04</v>
      </c>
      <c r="AM561" t="s">
        <v>3169</v>
      </c>
      <c r="AN561">
        <v>-2.94</v>
      </c>
      <c r="AO561" t="s">
        <v>3169</v>
      </c>
      <c r="AP561">
        <v>1.9538895218075E-2</v>
      </c>
      <c r="AQ561">
        <f>(Table2[[#This Row],[Sharpe Ratio]]-AVERAGE(Table2[Sharpe Ratio]))/_xlfn.STDEV.P(Table2[Sharpe Ratio])</f>
        <v>-0.44922321062102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527</v>
      </c>
      <c r="AT561">
        <f>_xlfn.RANK.AVG(Table2[[#This Row],[6M Return vs Nifty Z-Score]],Table2[6M Return vs Nifty Z-Score])</f>
        <v>518</v>
      </c>
      <c r="AU561">
        <f>_xlfn.RANK.AVG(Table2[[#This Row],[Sharpe Ratio Z-Score]],Table2[Sharpe Ratio Z-Score])</f>
        <v>463</v>
      </c>
      <c r="AV561">
        <f>(Table2[[#This Row],[Rank 1Y]]+Table2[[#This Row],[Rank 6M]]+Table2[[#This Row],[Rank Sharpe]])/3</f>
        <v>502.66666666666669</v>
      </c>
    </row>
    <row r="562" spans="1:48" hidden="1" x14ac:dyDescent="0.3">
      <c r="A562" t="s">
        <v>469</v>
      </c>
      <c r="B562" t="s">
        <v>470</v>
      </c>
      <c r="C562" t="s">
        <v>3123</v>
      </c>
      <c r="D562" t="s">
        <v>34</v>
      </c>
      <c r="E562">
        <v>46919.795026995998</v>
      </c>
      <c r="F562">
        <v>103.06</v>
      </c>
      <c r="G562">
        <v>-21.575312977994301</v>
      </c>
      <c r="H562">
        <f>(Table2[[#This Row],[1Y Return vs Nifty]]-AVERAGE(Table2[1Y Return vs Nifty]))/_xlfn.STDEV.P(Table2[1Y Return vs Nifty])</f>
        <v>-0.69528112408157594</v>
      </c>
      <c r="I562">
        <v>-0.31056638011415399</v>
      </c>
      <c r="J562">
        <f>(Table2[[#This Row],[1M Return vs Nifty]]-AVERAGE(Table2[1M Return vs Nifty]))/_xlfn.STDEV.P(Table2[1M Return vs Nifty])</f>
        <v>0.42114471539223564</v>
      </c>
      <c r="K562">
        <v>-24.516988100206699</v>
      </c>
      <c r="L562">
        <f>(Table2[[#This Row],[6M Return vs Nifty]]-AVERAGE(Table2[6M Return vs Nifty]))/_xlfn.STDEV.P(Table2[6M Return vs Nifty])</f>
        <v>-0.85186865480788221</v>
      </c>
      <c r="M562">
        <v>-4.2383354400330697</v>
      </c>
      <c r="N562">
        <f>(Table2[[#This Row],[1W Return vs Nifty]]-AVERAGE(Table2[1W Return vs Nifty]))/_xlfn.STDEV.P(Table2[1W Return vs Nifty])</f>
        <v>-0.37741285636548316</v>
      </c>
      <c r="O562">
        <v>106.02</v>
      </c>
      <c r="P562">
        <v>108.30336576395401</v>
      </c>
      <c r="Q562">
        <v>115.200151014266</v>
      </c>
      <c r="R562">
        <v>39.564961464665302</v>
      </c>
      <c r="S562" s="1">
        <f>(Table2[[#This Row],[Close Price]]-Table2[[#This Row],[20D EMA]])/Table2[[#This Row],[20D EMA]]</f>
        <v>-2.7919260516883548E-2</v>
      </c>
      <c r="T562" s="1">
        <f>(Table2[[#This Row],[Close Price]]-Table2[[#This Row],[50D EMA]])/Table2[[#This Row],[50D EMA]]</f>
        <v>-4.8413691734953655E-2</v>
      </c>
      <c r="U562" s="1">
        <f>(Table2[[#This Row],[Close Price]]-Table2[[#This Row],[200D EMA]])/Table2[[#This Row],[200D EMA]]</f>
        <v>-0.10538311718673529</v>
      </c>
      <c r="V562">
        <v>1.19717640839398</v>
      </c>
      <c r="W562">
        <v>101.8</v>
      </c>
      <c r="X562">
        <v>103.6</v>
      </c>
      <c r="Y562">
        <v>100.7</v>
      </c>
      <c r="Z562">
        <v>107.6</v>
      </c>
      <c r="AA562">
        <v>100.7</v>
      </c>
      <c r="AB562">
        <v>115</v>
      </c>
      <c r="AC562" s="1">
        <f>(Table2[[#This Row],[Close Price]]/Table2[[#This Row],[Day Low]])-1</f>
        <v>1.2377210216110157E-2</v>
      </c>
      <c r="AD562" s="1">
        <f>(Table2[[#This Row],[Day High]]/Table2[[#This Row],[Close Price]])-1</f>
        <v>5.2396662138558536E-3</v>
      </c>
      <c r="AE562" s="1">
        <f>(Table2[[#This Row],[Close Price]]/Table2[[#This Row],[Current Week Low]])-1</f>
        <v>2.3435948361469672E-2</v>
      </c>
      <c r="AF562" s="1">
        <f>(Table2[[#This Row],[Current Week High]]/Table2[[#This Row],[Close Price]])-1</f>
        <v>4.405200853871527E-2</v>
      </c>
      <c r="AG562" s="1">
        <f>(Table2[[#This Row],[Close Price]]/Table2[[#This Row],[Current Month Low]])-1</f>
        <v>2.3435948361469672E-2</v>
      </c>
      <c r="AH562" s="1">
        <f>(Table2[[#This Row],[Current Month High]]/Table2[[#This Row],[Close Price]])-1</f>
        <v>0.11585484183970496</v>
      </c>
      <c r="AI562">
        <v>53.260236755288098</v>
      </c>
      <c r="AJ562">
        <v>7.3541666666666599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-0.12</v>
      </c>
      <c r="AM562" t="s">
        <v>3169</v>
      </c>
      <c r="AN562">
        <v>-4.8600000000000003</v>
      </c>
      <c r="AO562" t="s">
        <v>3169</v>
      </c>
      <c r="AP562">
        <v>6.4983123023513001E-2</v>
      </c>
      <c r="AQ562">
        <f>(Table2[[#This Row],[Sharpe Ratio]]-AVERAGE(Table2[Sharpe Ratio]))/_xlfn.STDEV.P(Table2[Sharpe Ratio])</f>
        <v>8.1453964463329781E-2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564</v>
      </c>
      <c r="AT562">
        <f>_xlfn.RANK.AVG(Table2[[#This Row],[6M Return vs Nifty Z-Score]],Table2[6M Return vs Nifty Z-Score])</f>
        <v>621</v>
      </c>
      <c r="AU562">
        <f>_xlfn.RANK.AVG(Table2[[#This Row],[Sharpe Ratio Z-Score]],Table2[Sharpe Ratio Z-Score])</f>
        <v>327</v>
      </c>
      <c r="AV562">
        <f>(Table2[[#This Row],[Rank 1Y]]+Table2[[#This Row],[Rank 6M]]+Table2[[#This Row],[Rank Sharpe]])/3</f>
        <v>504</v>
      </c>
    </row>
    <row r="563" spans="1:48" hidden="1" x14ac:dyDescent="0.3">
      <c r="A563" t="s">
        <v>1364</v>
      </c>
      <c r="B563" t="s">
        <v>1365</v>
      </c>
      <c r="C563" t="s">
        <v>3132</v>
      </c>
      <c r="D563" t="s">
        <v>232</v>
      </c>
      <c r="E563">
        <v>7860.9396845499996</v>
      </c>
      <c r="F563">
        <v>407.35</v>
      </c>
      <c r="G563">
        <v>8.4042326593589003</v>
      </c>
      <c r="H563">
        <f>(Table2[[#This Row],[1Y Return vs Nifty]]-AVERAGE(Table2[1Y Return vs Nifty]))/_xlfn.STDEV.P(Table2[1Y Return vs Nifty])</f>
        <v>-9.5654806724122327E-2</v>
      </c>
      <c r="I563">
        <v>-8.9267123104056196</v>
      </c>
      <c r="J563">
        <f>(Table2[[#This Row],[1M Return vs Nifty]]-AVERAGE(Table2[1M Return vs Nifty]))/_xlfn.STDEV.P(Table2[1M Return vs Nifty])</f>
        <v>-0.43030408893482458</v>
      </c>
      <c r="K563">
        <v>-29.9944417589609</v>
      </c>
      <c r="L563">
        <f>(Table2[[#This Row],[6M Return vs Nifty]]-AVERAGE(Table2[6M Return vs Nifty]))/_xlfn.STDEV.P(Table2[6M Return vs Nifty])</f>
        <v>-1.0347723346754334</v>
      </c>
      <c r="M563">
        <v>-2.7706596810072801</v>
      </c>
      <c r="N563">
        <f>(Table2[[#This Row],[1W Return vs Nifty]]-AVERAGE(Table2[1W Return vs Nifty]))/_xlfn.STDEV.P(Table2[1W Return vs Nifty])</f>
        <v>-2.2059617734632549E-2</v>
      </c>
      <c r="O563">
        <v>427.43</v>
      </c>
      <c r="P563">
        <v>437.38205133763199</v>
      </c>
      <c r="Q563">
        <v>418.48700171243303</v>
      </c>
      <c r="R563">
        <v>35.7543707284647</v>
      </c>
      <c r="S563" s="1">
        <f>(Table2[[#This Row],[Close Price]]-Table2[[#This Row],[20D EMA]])/Table2[[#This Row],[20D EMA]]</f>
        <v>-4.6978452612123585E-2</v>
      </c>
      <c r="T563" s="1">
        <f>(Table2[[#This Row],[Close Price]]-Table2[[#This Row],[50D EMA]])/Table2[[#This Row],[50D EMA]]</f>
        <v>-6.8663200160559573E-2</v>
      </c>
      <c r="U563" s="1">
        <f>(Table2[[#This Row],[Close Price]]-Table2[[#This Row],[200D EMA]])/Table2[[#This Row],[200D EMA]]</f>
        <v>-2.661253913947342E-2</v>
      </c>
      <c r="V563">
        <v>0.15234334613459499</v>
      </c>
      <c r="W563">
        <v>402.1</v>
      </c>
      <c r="X563">
        <v>412.45</v>
      </c>
      <c r="Y563">
        <v>402.1</v>
      </c>
      <c r="Z563">
        <v>425.7</v>
      </c>
      <c r="AA563">
        <v>395.15</v>
      </c>
      <c r="AB563">
        <v>462</v>
      </c>
      <c r="AC563" s="1">
        <f>(Table2[[#This Row],[Close Price]]/Table2[[#This Row],[Day Low]])-1</f>
        <v>1.3056453618502939E-2</v>
      </c>
      <c r="AD563" s="1">
        <f>(Table2[[#This Row],[Day High]]/Table2[[#This Row],[Close Price]])-1</f>
        <v>1.2519945992389703E-2</v>
      </c>
      <c r="AE563" s="1">
        <f>(Table2[[#This Row],[Close Price]]/Table2[[#This Row],[Current Week Low]])-1</f>
        <v>1.3056453618502939E-2</v>
      </c>
      <c r="AF563" s="1">
        <f>(Table2[[#This Row],[Current Week High]]/Table2[[#This Row],[Close Price]])-1</f>
        <v>4.5047256658892865E-2</v>
      </c>
      <c r="AG563" s="1">
        <f>(Table2[[#This Row],[Close Price]]/Table2[[#This Row],[Current Month Low]])-1</f>
        <v>3.0874351512084175E-2</v>
      </c>
      <c r="AH563" s="1">
        <f>(Table2[[#This Row],[Current Month High]]/Table2[[#This Row],[Close Price]])-1</f>
        <v>0.13415981342825578</v>
      </c>
      <c r="AI563">
        <v>34.675340616177699</v>
      </c>
      <c r="AJ563">
        <v>31.0649935649935</v>
      </c>
      <c r="AK563" t="str">
        <f>IF(AND(Table2[[#This Row],[20D EMA]]&gt;Table2[[#This Row],[50D EMA]],Table2[[#This Row],[50D EMA]]&gt;Table2[[#This Row],[200D EMA]]),"Uptrend","Downtrend/NoTrend")</f>
        <v>Downtrend/NoTrend</v>
      </c>
      <c r="AL563">
        <v>0.13</v>
      </c>
      <c r="AM563" t="s">
        <v>3170</v>
      </c>
      <c r="AN563">
        <v>-5.21</v>
      </c>
      <c r="AO563" t="s">
        <v>3169</v>
      </c>
      <c r="AP563">
        <v>1.076752658223E-3</v>
      </c>
      <c r="AQ563">
        <f>(Table2[[#This Row],[Sharpe Ratio]]-AVERAGE(Table2[Sharpe Ratio]))/_xlfn.STDEV.P(Table2[Sharpe Ratio])</f>
        <v>-0.66481577611939158</v>
      </c>
      <c r="AR5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3">
        <f>_xlfn.RANK.AVG(Table2[[#This Row],[1Y Return vs Nifty Z-Score]],Table2[1Y Return vs Nifty Z-Score])</f>
        <v>328</v>
      </c>
      <c r="AT563">
        <f>_xlfn.RANK.AVG(Table2[[#This Row],[6M Return vs Nifty Z-Score]],Table2[6M Return vs Nifty Z-Score])</f>
        <v>672</v>
      </c>
      <c r="AU563">
        <f>_xlfn.RANK.AVG(Table2[[#This Row],[Sharpe Ratio Z-Score]],Table2[Sharpe Ratio Z-Score])</f>
        <v>513</v>
      </c>
      <c r="AV563">
        <f>(Table2[[#This Row],[Rank 1Y]]+Table2[[#This Row],[Rank 6M]]+Table2[[#This Row],[Rank Sharpe]])/3</f>
        <v>504.33333333333331</v>
      </c>
    </row>
    <row r="564" spans="1:48" hidden="1" x14ac:dyDescent="0.3">
      <c r="A564" t="s">
        <v>2049</v>
      </c>
      <c r="B564" t="s">
        <v>2050</v>
      </c>
      <c r="C564" t="s">
        <v>3122</v>
      </c>
      <c r="D564" t="s">
        <v>21</v>
      </c>
      <c r="E564">
        <v>3081.87775302</v>
      </c>
      <c r="F564">
        <v>521.45000000000005</v>
      </c>
      <c r="G564">
        <v>-35.103695245546199</v>
      </c>
      <c r="H564">
        <f>(Table2[[#This Row],[1Y Return vs Nifty]]-AVERAGE(Table2[1Y Return vs Nifty]))/_xlfn.STDEV.P(Table2[1Y Return vs Nifty])</f>
        <v>-0.96586474589567239</v>
      </c>
      <c r="I564">
        <v>-9.9267162567510905</v>
      </c>
      <c r="J564">
        <f>(Table2[[#This Row],[1M Return vs Nifty]]-AVERAGE(Table2[1M Return vs Nifty]))/_xlfn.STDEV.P(Table2[1M Return vs Nifty])</f>
        <v>-0.52912462555605033</v>
      </c>
      <c r="K564">
        <v>-16.1213318104524</v>
      </c>
      <c r="L564">
        <f>(Table2[[#This Row],[6M Return vs Nifty]]-AVERAGE(Table2[6M Return vs Nifty]))/_xlfn.STDEV.P(Table2[6M Return vs Nifty])</f>
        <v>-0.57152006110595532</v>
      </c>
      <c r="M564">
        <v>-5.2159512313017604</v>
      </c>
      <c r="N564">
        <f>(Table2[[#This Row],[1W Return vs Nifty]]-AVERAGE(Table2[1W Return vs Nifty]))/_xlfn.STDEV.P(Table2[1W Return vs Nifty])</f>
        <v>-0.61411291455448436</v>
      </c>
      <c r="O564">
        <v>554.83000000000004</v>
      </c>
      <c r="P564">
        <v>579.51606999630803</v>
      </c>
      <c r="Q564">
        <v>594.92258457989499</v>
      </c>
      <c r="R564">
        <v>29.3130701475488</v>
      </c>
      <c r="S564" s="1">
        <f>(Table2[[#This Row],[Close Price]]-Table2[[#This Row],[20D EMA]])/Table2[[#This Row],[20D EMA]]</f>
        <v>-6.0162572319449187E-2</v>
      </c>
      <c r="T564" s="1">
        <f>(Table2[[#This Row],[Close Price]]-Table2[[#This Row],[50D EMA]])/Table2[[#This Row],[50D EMA]]</f>
        <v>-0.10019751479312371</v>
      </c>
      <c r="U564" s="1">
        <f>(Table2[[#This Row],[Close Price]]-Table2[[#This Row],[200D EMA]])/Table2[[#This Row],[200D EMA]]</f>
        <v>-0.12349940392963508</v>
      </c>
      <c r="V564">
        <v>0.221108182572025</v>
      </c>
      <c r="W564">
        <v>515.79999999999995</v>
      </c>
      <c r="X564">
        <v>526.5</v>
      </c>
      <c r="Y564">
        <v>515.04999999999995</v>
      </c>
      <c r="Z564">
        <v>540.54999999999995</v>
      </c>
      <c r="AA564">
        <v>515.04999999999995</v>
      </c>
      <c r="AB564">
        <v>595</v>
      </c>
      <c r="AC564" s="1">
        <f>(Table2[[#This Row],[Close Price]]/Table2[[#This Row],[Day Low]])-1</f>
        <v>1.0953858084528978E-2</v>
      </c>
      <c r="AD564" s="1">
        <f>(Table2[[#This Row],[Day High]]/Table2[[#This Row],[Close Price]])-1</f>
        <v>9.6845335123212362E-3</v>
      </c>
      <c r="AE564" s="1">
        <f>(Table2[[#This Row],[Close Price]]/Table2[[#This Row],[Current Week Low]])-1</f>
        <v>1.2425978060382592E-2</v>
      </c>
      <c r="AF564" s="1">
        <f>(Table2[[#This Row],[Current Week High]]/Table2[[#This Row],[Close Price]])-1</f>
        <v>3.6628631700067027E-2</v>
      </c>
      <c r="AG564" s="1">
        <f>(Table2[[#This Row],[Close Price]]/Table2[[#This Row],[Current Month Low]])-1</f>
        <v>1.2425978060382592E-2</v>
      </c>
      <c r="AH564" s="1">
        <f>(Table2[[#This Row],[Current Month High]]/Table2[[#This Row],[Close Price]])-1</f>
        <v>0.14104899798638404</v>
      </c>
      <c r="AI564">
        <v>51.788282673314697</v>
      </c>
      <c r="AJ564">
        <v>15.8777777777777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-0.23</v>
      </c>
      <c r="AM564" t="s">
        <v>3169</v>
      </c>
      <c r="AN564">
        <v>-11.55</v>
      </c>
      <c r="AO564" t="s">
        <v>3169</v>
      </c>
      <c r="AP564">
        <v>5.8367894975171003E-2</v>
      </c>
      <c r="AQ564">
        <f>(Table2[[#This Row],[Sharpe Ratio]]-AVERAGE(Table2[Sharpe Ratio]))/_xlfn.STDEV.P(Table2[Sharpe Ratio])</f>
        <v>4.2043179677894978E-3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647</v>
      </c>
      <c r="AT564">
        <f>_xlfn.RANK.AVG(Table2[[#This Row],[6M Return vs Nifty Z-Score]],Table2[6M Return vs Nifty Z-Score])</f>
        <v>515</v>
      </c>
      <c r="AU564">
        <f>_xlfn.RANK.AVG(Table2[[#This Row],[Sharpe Ratio Z-Score]],Table2[Sharpe Ratio Z-Score])</f>
        <v>351</v>
      </c>
      <c r="AV564">
        <f>(Table2[[#This Row],[Rank 1Y]]+Table2[[#This Row],[Rank 6M]]+Table2[[#This Row],[Rank Sharpe]])/3</f>
        <v>504.33333333333331</v>
      </c>
    </row>
    <row r="565" spans="1:48" hidden="1" x14ac:dyDescent="0.3">
      <c r="A565" t="s">
        <v>1842</v>
      </c>
      <c r="B565" t="s">
        <v>1843</v>
      </c>
      <c r="C565" t="s">
        <v>3135</v>
      </c>
      <c r="D565" t="s">
        <v>218</v>
      </c>
      <c r="E565">
        <v>4027.6233967080002</v>
      </c>
      <c r="F565">
        <v>183.03</v>
      </c>
      <c r="G565">
        <v>-9.1325336543137201</v>
      </c>
      <c r="H565">
        <f>(Table2[[#This Row],[1Y Return vs Nifty]]-AVERAGE(Table2[1Y Return vs Nifty]))/_xlfn.STDEV.P(Table2[1Y Return vs Nifty])</f>
        <v>-0.44641084319733354</v>
      </c>
      <c r="I565">
        <v>-5.8084328881603096</v>
      </c>
      <c r="J565">
        <f>(Table2[[#This Row],[1M Return vs Nifty]]-AVERAGE(Table2[1M Return vs Nifty]))/_xlfn.STDEV.P(Table2[1M Return vs Nifty])</f>
        <v>-0.12215525915535604</v>
      </c>
      <c r="K565">
        <v>-15.809339886402899</v>
      </c>
      <c r="L565">
        <f>(Table2[[#This Row],[6M Return vs Nifty]]-AVERAGE(Table2[6M Return vs Nifty]))/_xlfn.STDEV.P(Table2[6M Return vs Nifty])</f>
        <v>-0.56110199560458696</v>
      </c>
      <c r="M565">
        <v>-1.65753464990841</v>
      </c>
      <c r="N565">
        <f>(Table2[[#This Row],[1W Return vs Nifty]]-AVERAGE(Table2[1W Return vs Nifty]))/_xlfn.STDEV.P(Table2[1W Return vs Nifty])</f>
        <v>0.24744989917979052</v>
      </c>
      <c r="O565">
        <v>185.75</v>
      </c>
      <c r="P565">
        <v>191.093617392092</v>
      </c>
      <c r="Q565">
        <v>189.969243875974</v>
      </c>
      <c r="R565">
        <v>47.2607023918032</v>
      </c>
      <c r="S565" s="1">
        <f>(Table2[[#This Row],[Close Price]]-Table2[[#This Row],[20D EMA]])/Table2[[#This Row],[20D EMA]]</f>
        <v>-1.4643337819650061E-2</v>
      </c>
      <c r="T565" s="1">
        <f>(Table2[[#This Row],[Close Price]]-Table2[[#This Row],[50D EMA]])/Table2[[#This Row],[50D EMA]]</f>
        <v>-4.2197209420902902E-2</v>
      </c>
      <c r="U565" s="1">
        <f>(Table2[[#This Row],[Close Price]]-Table2[[#This Row],[200D EMA]])/Table2[[#This Row],[200D EMA]]</f>
        <v>-3.6528249175453123E-2</v>
      </c>
      <c r="V565">
        <v>1.7756305926542599</v>
      </c>
      <c r="W565">
        <v>180.19</v>
      </c>
      <c r="X565">
        <v>185</v>
      </c>
      <c r="Y565">
        <v>177.8</v>
      </c>
      <c r="Z565">
        <v>193.49</v>
      </c>
      <c r="AA565">
        <v>177.8</v>
      </c>
      <c r="AB565">
        <v>204.24</v>
      </c>
      <c r="AC565" s="1">
        <f>(Table2[[#This Row],[Close Price]]/Table2[[#This Row],[Day Low]])-1</f>
        <v>1.5761141017814451E-2</v>
      </c>
      <c r="AD565" s="1">
        <f>(Table2[[#This Row],[Day High]]/Table2[[#This Row],[Close Price]])-1</f>
        <v>1.0763262853084266E-2</v>
      </c>
      <c r="AE565" s="1">
        <f>(Table2[[#This Row],[Close Price]]/Table2[[#This Row],[Current Week Low]])-1</f>
        <v>2.9415073115860446E-2</v>
      </c>
      <c r="AF565" s="1">
        <f>(Table2[[#This Row],[Current Week High]]/Table2[[#This Row],[Close Price]])-1</f>
        <v>5.7149101240233868E-2</v>
      </c>
      <c r="AG565" s="1">
        <f>(Table2[[#This Row],[Close Price]]/Table2[[#This Row],[Current Month Low]])-1</f>
        <v>2.9415073115860446E-2</v>
      </c>
      <c r="AH565" s="1">
        <f>(Table2[[#This Row],[Current Month High]]/Table2[[#This Row],[Close Price]])-1</f>
        <v>0.11588264218980493</v>
      </c>
      <c r="AI565">
        <v>29.9513740916789</v>
      </c>
      <c r="AJ565">
        <v>24.935153583617701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</v>
      </c>
      <c r="AM565" t="s">
        <v>3169</v>
      </c>
      <c r="AN565">
        <v>0.06</v>
      </c>
      <c r="AO565" t="s">
        <v>3170</v>
      </c>
      <c r="AQ565">
        <f>(Table2[[#This Row],[Sharpe Ratio]]-AVERAGE(Table2[Sharpe Ratio]))/_xlfn.STDEV.P(Table2[Sharpe Ratio])</f>
        <v>-0.67738960752822819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5">
        <f>_xlfn.RANK.AVG(Table2[[#This Row],[1Y Return vs Nifty Z-Score]],Table2[1Y Return vs Nifty Z-Score])</f>
        <v>466</v>
      </c>
      <c r="AT565">
        <f>_xlfn.RANK.AVG(Table2[[#This Row],[6M Return vs Nifty Z-Score]],Table2[6M Return vs Nifty Z-Score])</f>
        <v>511</v>
      </c>
      <c r="AU565">
        <f>_xlfn.RANK.AVG(Table2[[#This Row],[Sharpe Ratio Z-Score]],Table2[Sharpe Ratio Z-Score])</f>
        <v>541</v>
      </c>
      <c r="AV565">
        <f>(Table2[[#This Row],[Rank 1Y]]+Table2[[#This Row],[Rank 6M]]+Table2[[#This Row],[Rank Sharpe]])/3</f>
        <v>506</v>
      </c>
    </row>
    <row r="566" spans="1:48" hidden="1" x14ac:dyDescent="0.3">
      <c r="A566" t="s">
        <v>988</v>
      </c>
      <c r="B566" t="s">
        <v>989</v>
      </c>
      <c r="C566" t="s">
        <v>570</v>
      </c>
      <c r="D566" t="s">
        <v>570</v>
      </c>
      <c r="E566">
        <v>14136.326985719999</v>
      </c>
      <c r="F566">
        <v>148.9</v>
      </c>
      <c r="G566">
        <v>-28.672702536227199</v>
      </c>
      <c r="H566">
        <f>(Table2[[#This Row],[1Y Return vs Nifty]]-AVERAGE(Table2[1Y Return vs Nifty]))/_xlfn.STDEV.P(Table2[1Y Return vs Nifty])</f>
        <v>-0.83723729697139848</v>
      </c>
      <c r="I566">
        <v>-6.0800805562716702</v>
      </c>
      <c r="J566">
        <f>(Table2[[#This Row],[1M Return vs Nifty]]-AVERAGE(Table2[1M Return vs Nifty]))/_xlfn.STDEV.P(Table2[1M Return vs Nifty])</f>
        <v>-0.14899952155329199</v>
      </c>
      <c r="K566">
        <v>-2.2479981342972</v>
      </c>
      <c r="L566">
        <f>(Table2[[#This Row],[6M Return vs Nifty]]-AVERAGE(Table2[6M Return vs Nifty]))/_xlfn.STDEV.P(Table2[6M Return vs Nifty])</f>
        <v>-0.10826031680054424</v>
      </c>
      <c r="M566">
        <v>-3.68988864417086</v>
      </c>
      <c r="N566">
        <f>(Table2[[#This Row],[1W Return vs Nifty]]-AVERAGE(Table2[1W Return vs Nifty]))/_xlfn.STDEV.P(Table2[1W Return vs Nifty])</f>
        <v>-0.24462307365781316</v>
      </c>
      <c r="O566">
        <v>153.68</v>
      </c>
      <c r="P566">
        <v>160.55796910128899</v>
      </c>
      <c r="Q566">
        <v>157.64541001187001</v>
      </c>
      <c r="R566">
        <v>39.648182959957701</v>
      </c>
      <c r="S566" s="1">
        <f>(Table2[[#This Row],[Close Price]]-Table2[[#This Row],[20D EMA]])/Table2[[#This Row],[20D EMA]]</f>
        <v>-3.1103591879229574E-2</v>
      </c>
      <c r="T566" s="1">
        <f>(Table2[[#This Row],[Close Price]]-Table2[[#This Row],[50D EMA]])/Table2[[#This Row],[50D EMA]]</f>
        <v>-7.2609096680429988E-2</v>
      </c>
      <c r="U566" s="1">
        <f>(Table2[[#This Row],[Close Price]]-Table2[[#This Row],[200D EMA]])/Table2[[#This Row],[200D EMA]]</f>
        <v>-5.5475195955350144E-2</v>
      </c>
      <c r="V566">
        <v>0.31371746494216302</v>
      </c>
      <c r="W566">
        <v>147.9</v>
      </c>
      <c r="X566">
        <v>151.69999999999999</v>
      </c>
      <c r="Y566">
        <v>144.79</v>
      </c>
      <c r="Z566">
        <v>152.4</v>
      </c>
      <c r="AA566">
        <v>144.79</v>
      </c>
      <c r="AB566">
        <v>165</v>
      </c>
      <c r="AC566" s="1">
        <f>(Table2[[#This Row],[Close Price]]/Table2[[#This Row],[Day Low]])-1</f>
        <v>6.7613252197431528E-3</v>
      </c>
      <c r="AD566" s="1">
        <f>(Table2[[#This Row],[Day High]]/Table2[[#This Row],[Close Price]])-1</f>
        <v>1.8804566823371172E-2</v>
      </c>
      <c r="AE566" s="1">
        <f>(Table2[[#This Row],[Close Price]]/Table2[[#This Row],[Current Week Low]])-1</f>
        <v>2.8385938255404364E-2</v>
      </c>
      <c r="AF566" s="1">
        <f>(Table2[[#This Row],[Current Week High]]/Table2[[#This Row],[Close Price]])-1</f>
        <v>2.3505708529214298E-2</v>
      </c>
      <c r="AG566" s="1">
        <f>(Table2[[#This Row],[Close Price]]/Table2[[#This Row],[Current Month Low]])-1</f>
        <v>2.8385938255404364E-2</v>
      </c>
      <c r="AH566" s="1">
        <f>(Table2[[#This Row],[Current Month High]]/Table2[[#This Row],[Close Price]])-1</f>
        <v>0.10812625923438546</v>
      </c>
      <c r="AI566">
        <v>43.015446608462</v>
      </c>
      <c r="AJ566">
        <v>21.402364451691799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-0.15</v>
      </c>
      <c r="AM566" t="s">
        <v>3169</v>
      </c>
      <c r="AN566">
        <v>-3.95</v>
      </c>
      <c r="AO566" t="s">
        <v>3169</v>
      </c>
      <c r="AP566">
        <v>-3.9892602340889996E-3</v>
      </c>
      <c r="AQ566">
        <f>(Table2[[#This Row],[Sharpe Ratio]]-AVERAGE(Table2[Sharpe Ratio]))/_xlfn.STDEV.P(Table2[Sharpe Ratio])</f>
        <v>-0.72397438746477616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614</v>
      </c>
      <c r="AT566">
        <f>_xlfn.RANK.AVG(Table2[[#This Row],[6M Return vs Nifty Z-Score]],Table2[6M Return vs Nifty Z-Score])</f>
        <v>334</v>
      </c>
      <c r="AU566">
        <f>_xlfn.RANK.AVG(Table2[[#This Row],[Sharpe Ratio Z-Score]],Table2[Sharpe Ratio Z-Score])</f>
        <v>573</v>
      </c>
      <c r="AV566">
        <f>(Table2[[#This Row],[Rank 1Y]]+Table2[[#This Row],[Rank 6M]]+Table2[[#This Row],[Rank Sharpe]])/3</f>
        <v>507</v>
      </c>
    </row>
    <row r="567" spans="1:48" hidden="1" x14ac:dyDescent="0.3">
      <c r="A567" t="s">
        <v>1923</v>
      </c>
      <c r="B567" t="s">
        <v>1924</v>
      </c>
      <c r="C567" t="s">
        <v>3141</v>
      </c>
      <c r="D567" t="s">
        <v>1470</v>
      </c>
      <c r="E567">
        <v>3622.1221147199999</v>
      </c>
      <c r="F567">
        <v>548.4</v>
      </c>
      <c r="G567">
        <v>-41.129803179213802</v>
      </c>
      <c r="H567">
        <f>(Table2[[#This Row],[1Y Return vs Nifty]]-AVERAGE(Table2[1Y Return vs Nifty]))/_xlfn.STDEV.P(Table2[1Y Return vs Nifty])</f>
        <v>-1.0863940211546503</v>
      </c>
      <c r="I567">
        <v>-4.3408657027447504</v>
      </c>
      <c r="J567">
        <f>(Table2[[#This Row],[1M Return vs Nifty]]-AVERAGE(Table2[1M Return vs Nifty]))/_xlfn.STDEV.P(Table2[1M Return vs Nifty])</f>
        <v>2.2869945315552587E-2</v>
      </c>
      <c r="K567">
        <v>-20.619472195660698</v>
      </c>
      <c r="L567">
        <f>(Table2[[#This Row],[6M Return vs Nifty]]-AVERAGE(Table2[6M Return vs Nifty]))/_xlfn.STDEV.P(Table2[6M Return vs Nifty])</f>
        <v>-0.72172241429255712</v>
      </c>
      <c r="M567">
        <v>-1.0207652421279301</v>
      </c>
      <c r="N567">
        <f>(Table2[[#This Row],[1W Return vs Nifty]]-AVERAGE(Table2[1W Return vs Nifty]))/_xlfn.STDEV.P(Table2[1W Return vs Nifty])</f>
        <v>0.4016243276421374</v>
      </c>
      <c r="O567">
        <v>558.71</v>
      </c>
      <c r="P567">
        <v>579.78346118383502</v>
      </c>
      <c r="Q567">
        <v>614.92359020858601</v>
      </c>
      <c r="R567">
        <v>45.640762499430799</v>
      </c>
      <c r="S567" s="1">
        <f>(Table2[[#This Row],[Close Price]]-Table2[[#This Row],[20D EMA]])/Table2[[#This Row],[20D EMA]]</f>
        <v>-1.8453222602065576E-2</v>
      </c>
      <c r="T567" s="1">
        <f>(Table2[[#This Row],[Close Price]]-Table2[[#This Row],[50D EMA]])/Table2[[#This Row],[50D EMA]]</f>
        <v>-5.4129624739130182E-2</v>
      </c>
      <c r="U567" s="1">
        <f>(Table2[[#This Row],[Close Price]]-Table2[[#This Row],[200D EMA]])/Table2[[#This Row],[200D EMA]]</f>
        <v>-0.10818188026584051</v>
      </c>
      <c r="V567">
        <v>0.87401068283830696</v>
      </c>
      <c r="W567">
        <v>544.79999999999995</v>
      </c>
      <c r="X567">
        <v>552.6</v>
      </c>
      <c r="Y567">
        <v>529</v>
      </c>
      <c r="Z567">
        <v>562.25</v>
      </c>
      <c r="AA567">
        <v>524.1</v>
      </c>
      <c r="AB567">
        <v>581.95000000000005</v>
      </c>
      <c r="AC567" s="1">
        <f>(Table2[[#This Row],[Close Price]]/Table2[[#This Row],[Day Low]])-1</f>
        <v>6.6079295154184425E-3</v>
      </c>
      <c r="AD567" s="1">
        <f>(Table2[[#This Row],[Day High]]/Table2[[#This Row],[Close Price]])-1</f>
        <v>7.6586433260394937E-3</v>
      </c>
      <c r="AE567" s="1">
        <f>(Table2[[#This Row],[Close Price]]/Table2[[#This Row],[Current Week Low]])-1</f>
        <v>3.6672967863894179E-2</v>
      </c>
      <c r="AF567" s="1">
        <f>(Table2[[#This Row],[Current Week High]]/Table2[[#This Row],[Close Price]])-1</f>
        <v>2.5255288110868079E-2</v>
      </c>
      <c r="AG567" s="1">
        <f>(Table2[[#This Row],[Close Price]]/Table2[[#This Row],[Current Month Low]])-1</f>
        <v>4.6365197481396558E-2</v>
      </c>
      <c r="AH567" s="1">
        <f>(Table2[[#This Row],[Current Month High]]/Table2[[#This Row],[Close Price]])-1</f>
        <v>6.1177972283005255E-2</v>
      </c>
      <c r="AI567">
        <v>48.614150255288102</v>
      </c>
      <c r="AJ567">
        <v>4.6365197481396496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-0.03</v>
      </c>
      <c r="AM567" t="s">
        <v>3169</v>
      </c>
      <c r="AN567">
        <v>-2.58</v>
      </c>
      <c r="AO567" t="s">
        <v>3169</v>
      </c>
      <c r="AP567">
        <v>8.5196317496346999E-2</v>
      </c>
      <c r="AQ567">
        <f>(Table2[[#This Row],[Sharpe Ratio]]-AVERAGE(Table2[Sharpe Ratio]))/_xlfn.STDEV.P(Table2[Sharpe Ratio])</f>
        <v>0.31749452363398317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678</v>
      </c>
      <c r="AT567">
        <f>_xlfn.RANK.AVG(Table2[[#This Row],[6M Return vs Nifty Z-Score]],Table2[6M Return vs Nifty Z-Score])</f>
        <v>575</v>
      </c>
      <c r="AU567">
        <f>_xlfn.RANK.AVG(Table2[[#This Row],[Sharpe Ratio Z-Score]],Table2[Sharpe Ratio Z-Score])</f>
        <v>268</v>
      </c>
      <c r="AV567">
        <f>(Table2[[#This Row],[Rank 1Y]]+Table2[[#This Row],[Rank 6M]]+Table2[[#This Row],[Rank Sharpe]])/3</f>
        <v>507</v>
      </c>
    </row>
    <row r="568" spans="1:48" hidden="1" x14ac:dyDescent="0.3">
      <c r="A568" t="s">
        <v>788</v>
      </c>
      <c r="B568" t="s">
        <v>789</v>
      </c>
      <c r="C568" t="s">
        <v>3137</v>
      </c>
      <c r="D568" t="s">
        <v>497</v>
      </c>
      <c r="E568">
        <v>19083.287866719998</v>
      </c>
      <c r="F568">
        <v>1840.85</v>
      </c>
      <c r="G568">
        <v>-17.274279486918001</v>
      </c>
      <c r="H568">
        <f>(Table2[[#This Row],[1Y Return vs Nifty]]-AVERAGE(Table2[1Y Return vs Nifty]))/_xlfn.STDEV.P(Table2[1Y Return vs Nifty])</f>
        <v>-0.60925537491639115</v>
      </c>
      <c r="I568">
        <v>-6.0713485236301103</v>
      </c>
      <c r="J568">
        <f>(Table2[[#This Row],[1M Return vs Nifty]]-AVERAGE(Table2[1M Return vs Nifty]))/_xlfn.STDEV.P(Table2[1M Return vs Nifty])</f>
        <v>-0.14813662080716344</v>
      </c>
      <c r="K568">
        <v>-1.8534257781530501</v>
      </c>
      <c r="L568">
        <f>(Table2[[#This Row],[6M Return vs Nifty]]-AVERAGE(Table2[6M Return vs Nifty]))/_xlfn.STDEV.P(Table2[6M Return vs Nifty])</f>
        <v>-9.508471725942659E-2</v>
      </c>
      <c r="M568">
        <v>-4.22656425297032</v>
      </c>
      <c r="N568">
        <f>(Table2[[#This Row],[1W Return vs Nifty]]-AVERAGE(Table2[1W Return vs Nifty]))/_xlfn.STDEV.P(Table2[1W Return vs Nifty])</f>
        <v>-0.37456281989145007</v>
      </c>
      <c r="O568">
        <v>1866.43</v>
      </c>
      <c r="P568">
        <v>1915.59794238828</v>
      </c>
      <c r="Q568">
        <v>1876.2864340511901</v>
      </c>
      <c r="R568">
        <v>48.469548577879699</v>
      </c>
      <c r="S568" s="1">
        <f>(Table2[[#This Row],[Close Price]]-Table2[[#This Row],[20D EMA]])/Table2[[#This Row],[20D EMA]]</f>
        <v>-1.3705309065970946E-2</v>
      </c>
      <c r="T568" s="1">
        <f>(Table2[[#This Row],[Close Price]]-Table2[[#This Row],[50D EMA]])/Table2[[#This Row],[50D EMA]]</f>
        <v>-3.9020684212621233E-2</v>
      </c>
      <c r="U568" s="1">
        <f>(Table2[[#This Row],[Close Price]]-Table2[[#This Row],[200D EMA]])/Table2[[#This Row],[200D EMA]]</f>
        <v>-1.8886473519225684E-2</v>
      </c>
      <c r="V568">
        <v>0.768856524958758</v>
      </c>
      <c r="W568">
        <v>1769</v>
      </c>
      <c r="X568">
        <v>1869.05</v>
      </c>
      <c r="Y568">
        <v>1746.85</v>
      </c>
      <c r="Z568">
        <v>1869.05</v>
      </c>
      <c r="AA568">
        <v>1746.85</v>
      </c>
      <c r="AB568">
        <v>1973.5</v>
      </c>
      <c r="AC568" s="1">
        <f>(Table2[[#This Row],[Close Price]]/Table2[[#This Row],[Day Low]])-1</f>
        <v>4.0616167326172903E-2</v>
      </c>
      <c r="AD568" s="1">
        <f>(Table2[[#This Row],[Day High]]/Table2[[#This Row],[Close Price]])-1</f>
        <v>1.531901023983484E-2</v>
      </c>
      <c r="AE568" s="1">
        <f>(Table2[[#This Row],[Close Price]]/Table2[[#This Row],[Current Week Low]])-1</f>
        <v>5.3811145776683666E-2</v>
      </c>
      <c r="AF568" s="1">
        <f>(Table2[[#This Row],[Current Week High]]/Table2[[#This Row],[Close Price]])-1</f>
        <v>1.531901023983484E-2</v>
      </c>
      <c r="AG568" s="1">
        <f>(Table2[[#This Row],[Close Price]]/Table2[[#This Row],[Current Month Low]])-1</f>
        <v>5.3811145776683666E-2</v>
      </c>
      <c r="AH568" s="1">
        <f>(Table2[[#This Row],[Current Month High]]/Table2[[#This Row],[Close Price]])-1</f>
        <v>7.2059103131705493E-2</v>
      </c>
      <c r="AI568">
        <v>26.571964038351801</v>
      </c>
      <c r="AJ568">
        <v>25.895910272192499</v>
      </c>
      <c r="AK568" t="str">
        <f>IF(AND(Table2[[#This Row],[20D EMA]]&gt;Table2[[#This Row],[50D EMA]],Table2[[#This Row],[50D EMA]]&gt;Table2[[#This Row],[200D EMA]]),"Uptrend","Downtrend/NoTrend")</f>
        <v>Downtrend/NoTrend</v>
      </c>
      <c r="AL568">
        <v>0.08</v>
      </c>
      <c r="AM568" t="s">
        <v>3170</v>
      </c>
      <c r="AN568">
        <v>-1.35</v>
      </c>
      <c r="AO568" t="s">
        <v>3169</v>
      </c>
      <c r="AP568">
        <v>-4.5646422969902997E-2</v>
      </c>
      <c r="AQ568">
        <f>(Table2[[#This Row],[Sharpe Ratio]]-AVERAGE(Table2[Sharpe Ratio]))/_xlfn.STDEV.P(Table2[Sharpe Ratio])</f>
        <v>-1.2104279264558266</v>
      </c>
      <c r="AR5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8">
        <f>_xlfn.RANK.AVG(Table2[[#This Row],[1Y Return vs Nifty Z-Score]],Table2[1Y Return vs Nifty Z-Score])</f>
        <v>532</v>
      </c>
      <c r="AT568">
        <f>_xlfn.RANK.AVG(Table2[[#This Row],[6M Return vs Nifty Z-Score]],Table2[6M Return vs Nifty Z-Score])</f>
        <v>332</v>
      </c>
      <c r="AU568">
        <f>_xlfn.RANK.AVG(Table2[[#This Row],[Sharpe Ratio Z-Score]],Table2[Sharpe Ratio Z-Score])</f>
        <v>660</v>
      </c>
      <c r="AV568">
        <f>(Table2[[#This Row],[Rank 1Y]]+Table2[[#This Row],[Rank 6M]]+Table2[[#This Row],[Rank Sharpe]])/3</f>
        <v>508</v>
      </c>
    </row>
    <row r="569" spans="1:48" hidden="1" x14ac:dyDescent="0.3">
      <c r="A569" t="s">
        <v>646</v>
      </c>
      <c r="B569" t="s">
        <v>647</v>
      </c>
      <c r="C569" t="s">
        <v>3123</v>
      </c>
      <c r="D569" t="s">
        <v>54</v>
      </c>
      <c r="E569">
        <v>27486.460574475001</v>
      </c>
      <c r="F569">
        <v>355.65</v>
      </c>
      <c r="G569">
        <v>-21.1412098470826</v>
      </c>
      <c r="H569">
        <f>(Table2[[#This Row],[1Y Return vs Nifty]]-AVERAGE(Table2[1Y Return vs Nifty]))/_xlfn.STDEV.P(Table2[1Y Return vs Nifty])</f>
        <v>-0.68659854880539828</v>
      </c>
      <c r="I569">
        <v>-2.7399699509704001</v>
      </c>
      <c r="J569">
        <f>(Table2[[#This Row],[1M Return vs Nifty]]-AVERAGE(Table2[1M Return vs Nifty]))/_xlfn.STDEV.P(Table2[1M Return vs Nifty])</f>
        <v>0.1810706982657096</v>
      </c>
      <c r="K569">
        <v>-27.6984114407303</v>
      </c>
      <c r="L569">
        <f>(Table2[[#This Row],[6M Return vs Nifty]]-AVERAGE(Table2[6M Return vs Nifty]))/_xlfn.STDEV.P(Table2[6M Return vs Nifty])</f>
        <v>-0.95810306087506758</v>
      </c>
      <c r="M569">
        <v>-0.25528084757089697</v>
      </c>
      <c r="N569">
        <f>(Table2[[#This Row],[1W Return vs Nifty]]-AVERAGE(Table2[1W Return vs Nifty]))/_xlfn.STDEV.P(Table2[1W Return vs Nifty])</f>
        <v>0.58696319220700333</v>
      </c>
      <c r="O569">
        <v>362.54</v>
      </c>
      <c r="P569">
        <v>372.21735789150301</v>
      </c>
      <c r="Q569">
        <v>399.82393365427902</v>
      </c>
      <c r="R569">
        <v>43.779386922281397</v>
      </c>
      <c r="S569" s="1">
        <f>(Table2[[#This Row],[Close Price]]-Table2[[#This Row],[20D EMA]])/Table2[[#This Row],[20D EMA]]</f>
        <v>-1.9004799470403382E-2</v>
      </c>
      <c r="T569" s="1">
        <f>(Table2[[#This Row],[Close Price]]-Table2[[#This Row],[50D EMA]])/Table2[[#This Row],[50D EMA]]</f>
        <v>-4.45099013795381E-2</v>
      </c>
      <c r="U569" s="1">
        <f>(Table2[[#This Row],[Close Price]]-Table2[[#This Row],[200D EMA]])/Table2[[#This Row],[200D EMA]]</f>
        <v>-0.11048346518564217</v>
      </c>
      <c r="V569">
        <v>0.36293029423237699</v>
      </c>
      <c r="W569">
        <v>353.85</v>
      </c>
      <c r="X569">
        <v>363</v>
      </c>
      <c r="Y569">
        <v>350.15</v>
      </c>
      <c r="Z569">
        <v>364</v>
      </c>
      <c r="AA569">
        <v>340.05</v>
      </c>
      <c r="AB569">
        <v>383.7</v>
      </c>
      <c r="AC569" s="1">
        <f>(Table2[[#This Row],[Close Price]]/Table2[[#This Row],[Day Low]])-1</f>
        <v>5.0869012293344174E-3</v>
      </c>
      <c r="AD569" s="1">
        <f>(Table2[[#This Row],[Day High]]/Table2[[#This Row],[Close Price]])-1</f>
        <v>2.0666385491354022E-2</v>
      </c>
      <c r="AE569" s="1">
        <f>(Table2[[#This Row],[Close Price]]/Table2[[#This Row],[Current Week Low]])-1</f>
        <v>1.5707553905469185E-2</v>
      </c>
      <c r="AF569" s="1">
        <f>(Table2[[#This Row],[Current Week High]]/Table2[[#This Row],[Close Price]])-1</f>
        <v>2.3478138619429378E-2</v>
      </c>
      <c r="AG569" s="1">
        <f>(Table2[[#This Row],[Close Price]]/Table2[[#This Row],[Current Month Low]])-1</f>
        <v>4.5875606528451573E-2</v>
      </c>
      <c r="AH569" s="1">
        <f>(Table2[[#This Row],[Current Month High]]/Table2[[#This Row],[Close Price]])-1</f>
        <v>7.8869675242513759E-2</v>
      </c>
      <c r="AI569">
        <v>46.126810066076203</v>
      </c>
      <c r="AJ569">
        <v>31.6978337344935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-0.06</v>
      </c>
      <c r="AM569" t="s">
        <v>3169</v>
      </c>
      <c r="AN569">
        <v>-5.36</v>
      </c>
      <c r="AO569" t="s">
        <v>3169</v>
      </c>
      <c r="AP569">
        <v>6.7441665311557999E-2</v>
      </c>
      <c r="AQ569">
        <f>(Table2[[#This Row],[Sharpe Ratio]]-AVERAGE(Table2[Sharpe Ratio]))/_xlfn.STDEV.P(Table2[Sharpe Ratio])</f>
        <v>0.11016371131679067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560</v>
      </c>
      <c r="AT569">
        <f>_xlfn.RANK.AVG(Table2[[#This Row],[6M Return vs Nifty Z-Score]],Table2[6M Return vs Nifty Z-Score])</f>
        <v>647</v>
      </c>
      <c r="AU569">
        <f>_xlfn.RANK.AVG(Table2[[#This Row],[Sharpe Ratio Z-Score]],Table2[Sharpe Ratio Z-Score])</f>
        <v>319</v>
      </c>
      <c r="AV569">
        <f>(Table2[[#This Row],[Rank 1Y]]+Table2[[#This Row],[Rank 6M]]+Table2[[#This Row],[Rank Sharpe]])/3</f>
        <v>508.66666666666669</v>
      </c>
    </row>
    <row r="570" spans="1:48" hidden="1" x14ac:dyDescent="0.3">
      <c r="A570" t="s">
        <v>1523</v>
      </c>
      <c r="B570" t="s">
        <v>1524</v>
      </c>
      <c r="C570" t="s">
        <v>570</v>
      </c>
      <c r="D570" t="s">
        <v>570</v>
      </c>
      <c r="E570">
        <v>6440.7271368000002</v>
      </c>
      <c r="F570">
        <v>325.2</v>
      </c>
      <c r="G570">
        <v>-9.3263340807853403</v>
      </c>
      <c r="H570">
        <f>(Table2[[#This Row],[1Y Return vs Nifty]]-AVERAGE(Table2[1Y Return vs Nifty]))/_xlfn.STDEV.P(Table2[1Y Return vs Nifty])</f>
        <v>-0.45028708059709893</v>
      </c>
      <c r="I570">
        <v>-16.202224038443401</v>
      </c>
      <c r="J570">
        <f>(Table2[[#This Row],[1M Return vs Nifty]]-AVERAGE(Table2[1M Return vs Nifty]))/_xlfn.STDEV.P(Table2[1M Return vs Nifty])</f>
        <v>-1.149271224800839</v>
      </c>
      <c r="K570">
        <v>-23.569559018303401</v>
      </c>
      <c r="L570">
        <f>(Table2[[#This Row],[6M Return vs Nifty]]-AVERAGE(Table2[6M Return vs Nifty]))/_xlfn.STDEV.P(Table2[6M Return vs Nifty])</f>
        <v>-0.82023200824005671</v>
      </c>
      <c r="M570">
        <v>-7.2030179225063797</v>
      </c>
      <c r="N570">
        <f>(Table2[[#This Row],[1W Return vs Nifty]]-AVERAGE(Table2[1W Return vs Nifty]))/_xlfn.STDEV.P(Table2[1W Return vs Nifty])</f>
        <v>-1.0952209384164784</v>
      </c>
      <c r="O570">
        <v>349.78</v>
      </c>
      <c r="P570">
        <v>367.07595015059701</v>
      </c>
      <c r="Q570">
        <v>356.60161845914001</v>
      </c>
      <c r="R570">
        <v>36.6941074805573</v>
      </c>
      <c r="S570" s="1">
        <f>(Table2[[#This Row],[Close Price]]-Table2[[#This Row],[20D EMA]])/Table2[[#This Row],[20D EMA]]</f>
        <v>-7.027274286694489E-2</v>
      </c>
      <c r="T570" s="1">
        <f>(Table2[[#This Row],[Close Price]]-Table2[[#This Row],[50D EMA]])/Table2[[#This Row],[50D EMA]]</f>
        <v>-0.11407979774598948</v>
      </c>
      <c r="U570" s="1">
        <f>(Table2[[#This Row],[Close Price]]-Table2[[#This Row],[200D EMA]])/Table2[[#This Row],[200D EMA]]</f>
        <v>-8.8057980765272589E-2</v>
      </c>
      <c r="V570">
        <v>0.93846714415709498</v>
      </c>
      <c r="W570">
        <v>311.25</v>
      </c>
      <c r="X570">
        <v>327.9</v>
      </c>
      <c r="Y570">
        <v>303.05</v>
      </c>
      <c r="Z570">
        <v>337.4</v>
      </c>
      <c r="AA570">
        <v>303.05</v>
      </c>
      <c r="AB570">
        <v>399.5</v>
      </c>
      <c r="AC570" s="1">
        <f>(Table2[[#This Row],[Close Price]]/Table2[[#This Row],[Day Low]])-1</f>
        <v>4.4819277108433697E-2</v>
      </c>
      <c r="AD570" s="1">
        <f>(Table2[[#This Row],[Day High]]/Table2[[#This Row],[Close Price]])-1</f>
        <v>8.3025830258303124E-3</v>
      </c>
      <c r="AE570" s="1">
        <f>(Table2[[#This Row],[Close Price]]/Table2[[#This Row],[Current Week Low]])-1</f>
        <v>7.3090249133806129E-2</v>
      </c>
      <c r="AF570" s="1">
        <f>(Table2[[#This Row],[Current Week High]]/Table2[[#This Row],[Close Price]])-1</f>
        <v>3.7515375153751584E-2</v>
      </c>
      <c r="AG570" s="1">
        <f>(Table2[[#This Row],[Close Price]]/Table2[[#This Row],[Current Month Low]])-1</f>
        <v>7.3090249133806129E-2</v>
      </c>
      <c r="AH570" s="1">
        <f>(Table2[[#This Row],[Current Month High]]/Table2[[#This Row],[Close Price]])-1</f>
        <v>0.22847478474784744</v>
      </c>
      <c r="AI570">
        <v>38.576260762607603</v>
      </c>
      <c r="AJ570">
        <v>27.304756312389902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-0.17</v>
      </c>
      <c r="AM570" t="s">
        <v>3169</v>
      </c>
      <c r="AN570">
        <v>-13.44</v>
      </c>
      <c r="AO570" t="s">
        <v>3169</v>
      </c>
      <c r="AP570">
        <v>2.2443675913124E-2</v>
      </c>
      <c r="AQ570">
        <f>(Table2[[#This Row],[Sharpe Ratio]]-AVERAGE(Table2[Sharpe Ratio]))/_xlfn.STDEV.P(Table2[Sharpe Ratio])</f>
        <v>-0.41530249311894601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470</v>
      </c>
      <c r="AT570">
        <f>_xlfn.RANK.AVG(Table2[[#This Row],[6M Return vs Nifty Z-Score]],Table2[6M Return vs Nifty Z-Score])</f>
        <v>609</v>
      </c>
      <c r="AU570">
        <f>_xlfn.RANK.AVG(Table2[[#This Row],[Sharpe Ratio Z-Score]],Table2[Sharpe Ratio Z-Score])</f>
        <v>447</v>
      </c>
      <c r="AV570">
        <f>(Table2[[#This Row],[Rank 1Y]]+Table2[[#This Row],[Rank 6M]]+Table2[[#This Row],[Rank Sharpe]])/3</f>
        <v>508.66666666666669</v>
      </c>
    </row>
    <row r="571" spans="1:48" hidden="1" x14ac:dyDescent="0.3">
      <c r="A571" t="s">
        <v>1362</v>
      </c>
      <c r="B571" t="s">
        <v>1363</v>
      </c>
      <c r="C571" t="s">
        <v>3134</v>
      </c>
      <c r="D571" t="s">
        <v>457</v>
      </c>
      <c r="E571">
        <v>7865.371343713</v>
      </c>
      <c r="F571">
        <v>178.49</v>
      </c>
      <c r="G571">
        <v>-35.473376132024001</v>
      </c>
      <c r="H571">
        <f>(Table2[[#This Row],[1Y Return vs Nifty]]-AVERAGE(Table2[1Y Return vs Nifty]))/_xlfn.STDEV.P(Table2[1Y Return vs Nifty])</f>
        <v>-0.97325880020315092</v>
      </c>
      <c r="I571">
        <v>1.0397552979214699</v>
      </c>
      <c r="J571">
        <f>(Table2[[#This Row],[1M Return vs Nifty]]-AVERAGE(Table2[1M Return vs Nifty]))/_xlfn.STDEV.P(Table2[1M Return vs Nifty])</f>
        <v>0.55458370163065107</v>
      </c>
      <c r="K571">
        <v>-2.3221268557500898</v>
      </c>
      <c r="L571">
        <f>(Table2[[#This Row],[6M Return vs Nifty]]-AVERAGE(Table2[6M Return vs Nifty]))/_xlfn.STDEV.P(Table2[6M Return vs Nifty])</f>
        <v>-0.11073563047406859</v>
      </c>
      <c r="M571">
        <v>-1.0123892294099801</v>
      </c>
      <c r="N571">
        <f>(Table2[[#This Row],[1W Return vs Nifty]]-AVERAGE(Table2[1W Return vs Nifty]))/_xlfn.STDEV.P(Table2[1W Return vs Nifty])</f>
        <v>0.40365232546647462</v>
      </c>
      <c r="O571">
        <v>183.57</v>
      </c>
      <c r="P571">
        <v>187.45765458130401</v>
      </c>
      <c r="Q571">
        <v>191.04755168760801</v>
      </c>
      <c r="R571">
        <v>37.725341605753101</v>
      </c>
      <c r="S571" s="1">
        <f>(Table2[[#This Row],[Close Price]]-Table2[[#This Row],[20D EMA]])/Table2[[#This Row],[20D EMA]]</f>
        <v>-2.767336710791515E-2</v>
      </c>
      <c r="T571" s="1">
        <f>(Table2[[#This Row],[Close Price]]-Table2[[#This Row],[50D EMA]])/Table2[[#This Row],[50D EMA]]</f>
        <v>-4.7838295007657627E-2</v>
      </c>
      <c r="U571" s="1">
        <f>(Table2[[#This Row],[Close Price]]-Table2[[#This Row],[200D EMA]])/Table2[[#This Row],[200D EMA]]</f>
        <v>-6.5729979665698712E-2</v>
      </c>
      <c r="V571">
        <v>0.40348307234650299</v>
      </c>
      <c r="W571">
        <v>176.31</v>
      </c>
      <c r="X571">
        <v>182</v>
      </c>
      <c r="Y571">
        <v>176.31</v>
      </c>
      <c r="Z571">
        <v>184.79</v>
      </c>
      <c r="AA571">
        <v>175.29</v>
      </c>
      <c r="AB571">
        <v>194.35</v>
      </c>
      <c r="AC571" s="1">
        <f>(Table2[[#This Row],[Close Price]]/Table2[[#This Row],[Day Low]])-1</f>
        <v>1.2364585105779646E-2</v>
      </c>
      <c r="AD571" s="1">
        <f>(Table2[[#This Row],[Day High]]/Table2[[#This Row],[Close Price]])-1</f>
        <v>1.9664967225054619E-2</v>
      </c>
      <c r="AE571" s="1">
        <f>(Table2[[#This Row],[Close Price]]/Table2[[#This Row],[Current Week Low]])-1</f>
        <v>1.2364585105779646E-2</v>
      </c>
      <c r="AF571" s="1">
        <f>(Table2[[#This Row],[Current Week High]]/Table2[[#This Row],[Close Price]])-1</f>
        <v>3.5296095019328622E-2</v>
      </c>
      <c r="AG571" s="1">
        <f>(Table2[[#This Row],[Close Price]]/Table2[[#This Row],[Current Month Low]])-1</f>
        <v>1.8255462376633114E-2</v>
      </c>
      <c r="AH571" s="1">
        <f>(Table2[[#This Row],[Current Month High]]/Table2[[#This Row],[Close Price]])-1</f>
        <v>8.8856518572469012E-2</v>
      </c>
      <c r="AI571">
        <v>21.900386576278699</v>
      </c>
      <c r="AJ571">
        <v>23.0965517241379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-0.01</v>
      </c>
      <c r="AM571" t="s">
        <v>3169</v>
      </c>
      <c r="AN571">
        <v>-3.84</v>
      </c>
      <c r="AO571" t="s">
        <v>3169</v>
      </c>
      <c r="AQ571">
        <f>(Table2[[#This Row],[Sharpe Ratio]]-AVERAGE(Table2[Sharpe Ratio]))/_xlfn.STDEV.P(Table2[Sharpe Ratio])</f>
        <v>-0.67738960752822819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651</v>
      </c>
      <c r="AT571">
        <f>_xlfn.RANK.AVG(Table2[[#This Row],[6M Return vs Nifty Z-Score]],Table2[6M Return vs Nifty Z-Score])</f>
        <v>335</v>
      </c>
      <c r="AU571">
        <f>_xlfn.RANK.AVG(Table2[[#This Row],[Sharpe Ratio Z-Score]],Table2[Sharpe Ratio Z-Score])</f>
        <v>541</v>
      </c>
      <c r="AV571">
        <f>(Table2[[#This Row],[Rank 1Y]]+Table2[[#This Row],[Rank 6M]]+Table2[[#This Row],[Rank Sharpe]])/3</f>
        <v>509</v>
      </c>
    </row>
    <row r="572" spans="1:48" hidden="1" x14ac:dyDescent="0.3">
      <c r="A572" t="s">
        <v>485</v>
      </c>
      <c r="B572" t="s">
        <v>486</v>
      </c>
      <c r="C572" t="s">
        <v>3137</v>
      </c>
      <c r="D572" t="s">
        <v>414</v>
      </c>
      <c r="E572">
        <v>42514.416786239999</v>
      </c>
      <c r="F572">
        <v>566.4</v>
      </c>
      <c r="G572">
        <v>-20.5831119911388</v>
      </c>
      <c r="H572">
        <f>(Table2[[#This Row],[1Y Return vs Nifty]]-AVERAGE(Table2[1Y Return vs Nifty]))/_xlfn.STDEV.P(Table2[1Y Return vs Nifty])</f>
        <v>-0.67543593259590806</v>
      </c>
      <c r="I572">
        <v>4.2619086063248703</v>
      </c>
      <c r="J572">
        <f>(Table2[[#This Row],[1M Return vs Nifty]]-AVERAGE(Table2[1M Return vs Nifty]))/_xlfn.STDEV.P(Table2[1M Return vs Nifty])</f>
        <v>0.8729973640726183</v>
      </c>
      <c r="K572">
        <v>4.0686622129102199</v>
      </c>
      <c r="L572">
        <f>(Table2[[#This Row],[6M Return vs Nifty]]-AVERAGE(Table2[6M Return vs Nifty]))/_xlfn.STDEV.P(Table2[6M Return vs Nifty])</f>
        <v>0.1026662366594176</v>
      </c>
      <c r="M572">
        <v>4.0241203900078704</v>
      </c>
      <c r="N572">
        <f>(Table2[[#This Row],[1W Return vs Nifty]]-AVERAGE(Table2[1W Return vs Nifty]))/_xlfn.STDEV.P(Table2[1W Return vs Nifty])</f>
        <v>1.6230906064690547</v>
      </c>
      <c r="O572">
        <v>548.17999999999995</v>
      </c>
      <c r="P572">
        <v>558.88834612889696</v>
      </c>
      <c r="Q572">
        <v>559.68999895781201</v>
      </c>
      <c r="R572">
        <v>64.209010651170701</v>
      </c>
      <c r="S572" s="1">
        <f>(Table2[[#This Row],[Close Price]]-Table2[[#This Row],[20D EMA]])/Table2[[#This Row],[20D EMA]]</f>
        <v>3.3237257835017749E-2</v>
      </c>
      <c r="T572" s="1">
        <f>(Table2[[#This Row],[Close Price]]-Table2[[#This Row],[50D EMA]])/Table2[[#This Row],[50D EMA]]</f>
        <v>1.3440348010710894E-2</v>
      </c>
      <c r="U572" s="1">
        <f>(Table2[[#This Row],[Close Price]]-Table2[[#This Row],[200D EMA]])/Table2[[#This Row],[200D EMA]]</f>
        <v>1.1988781387343946E-2</v>
      </c>
      <c r="V572">
        <v>2.0659434017461402</v>
      </c>
      <c r="W572">
        <v>545.85</v>
      </c>
      <c r="X572">
        <v>569.95000000000005</v>
      </c>
      <c r="Y572">
        <v>514.65</v>
      </c>
      <c r="Z572">
        <v>569.95000000000005</v>
      </c>
      <c r="AA572">
        <v>504.3</v>
      </c>
      <c r="AB572">
        <v>575.45000000000005</v>
      </c>
      <c r="AC572" s="1">
        <f>(Table2[[#This Row],[Close Price]]/Table2[[#This Row],[Day Low]])-1</f>
        <v>3.7647705413575094E-2</v>
      </c>
      <c r="AD572" s="1">
        <f>(Table2[[#This Row],[Day High]]/Table2[[#This Row],[Close Price]])-1</f>
        <v>6.2676553672318391E-3</v>
      </c>
      <c r="AE572" s="1">
        <f>(Table2[[#This Row],[Close Price]]/Table2[[#This Row],[Current Week Low]])-1</f>
        <v>0.10055377440979307</v>
      </c>
      <c r="AF572" s="1">
        <f>(Table2[[#This Row],[Current Week High]]/Table2[[#This Row],[Close Price]])-1</f>
        <v>6.2676553672318391E-3</v>
      </c>
      <c r="AG572" s="1">
        <f>(Table2[[#This Row],[Close Price]]/Table2[[#This Row],[Current Month Low]])-1</f>
        <v>0.12314098750743607</v>
      </c>
      <c r="AH572" s="1">
        <f>(Table2[[#This Row],[Current Month High]]/Table2[[#This Row],[Close Price]])-1</f>
        <v>1.5978107344632786E-2</v>
      </c>
      <c r="AI572">
        <v>10.3460451977401</v>
      </c>
      <c r="AJ572">
        <v>26.485037963376399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7.0000000000000007E-2</v>
      </c>
      <c r="AM572" t="s">
        <v>3170</v>
      </c>
      <c r="AN572">
        <v>2.4900000000000002</v>
      </c>
      <c r="AO572" t="s">
        <v>3170</v>
      </c>
      <c r="AP572">
        <v>-8.6220293984526006E-2</v>
      </c>
      <c r="AQ572">
        <f>(Table2[[#This Row],[Sharpe Ratio]]-AVERAGE(Table2[Sharpe Ratio]))/_xlfn.STDEV.P(Table2[Sharpe Ratio])</f>
        <v>-1.6842312738129661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553</v>
      </c>
      <c r="AT572">
        <f>_xlfn.RANK.AVG(Table2[[#This Row],[6M Return vs Nifty Z-Score]],Table2[6M Return vs Nifty Z-Score])</f>
        <v>274</v>
      </c>
      <c r="AU572">
        <f>_xlfn.RANK.AVG(Table2[[#This Row],[Sharpe Ratio Z-Score]],Table2[Sharpe Ratio Z-Score])</f>
        <v>703</v>
      </c>
      <c r="AV572">
        <f>(Table2[[#This Row],[Rank 1Y]]+Table2[[#This Row],[Rank 6M]]+Table2[[#This Row],[Rank Sharpe]])/3</f>
        <v>510</v>
      </c>
    </row>
    <row r="573" spans="1:48" hidden="1" x14ac:dyDescent="0.3">
      <c r="A573" t="s">
        <v>1535</v>
      </c>
      <c r="B573" t="s">
        <v>1536</v>
      </c>
      <c r="C573" t="s">
        <v>3126</v>
      </c>
      <c r="D573" t="s">
        <v>48</v>
      </c>
      <c r="E573">
        <v>6344.9986665449997</v>
      </c>
      <c r="F573">
        <v>433.95</v>
      </c>
      <c r="G573">
        <v>-19.103298304546001</v>
      </c>
      <c r="H573">
        <f>(Table2[[#This Row],[1Y Return vs Nifty]]-AVERAGE(Table2[1Y Return vs Nifty]))/_xlfn.STDEV.P(Table2[1Y Return vs Nifty])</f>
        <v>-0.64583791126495038</v>
      </c>
      <c r="I573">
        <v>-10.3555274652558</v>
      </c>
      <c r="J573">
        <f>(Table2[[#This Row],[1M Return vs Nifty]]-AVERAGE(Table2[1M Return vs Nifty]))/_xlfn.STDEV.P(Table2[1M Return vs Nifty])</f>
        <v>-0.57149981206255673</v>
      </c>
      <c r="K573">
        <v>-4.9111778608763803</v>
      </c>
      <c r="L573">
        <f>(Table2[[#This Row],[6M Return vs Nifty]]-AVERAGE(Table2[6M Return vs Nifty]))/_xlfn.STDEV.P(Table2[6M Return vs Nifty])</f>
        <v>-0.19718948032920094</v>
      </c>
      <c r="M573">
        <v>-8.6761726950389004</v>
      </c>
      <c r="N573">
        <f>(Table2[[#This Row],[1W Return vs Nifty]]-AVERAGE(Table2[1W Return vs Nifty]))/_xlfn.STDEV.P(Table2[1W Return vs Nifty])</f>
        <v>-1.4519007542440603</v>
      </c>
      <c r="O573">
        <v>470.72</v>
      </c>
      <c r="P573">
        <v>492.47958351537602</v>
      </c>
      <c r="Q573">
        <v>472.70443934554402</v>
      </c>
      <c r="R573">
        <v>29.153384240927799</v>
      </c>
      <c r="S573" s="1">
        <f>(Table2[[#This Row],[Close Price]]-Table2[[#This Row],[20D EMA]])/Table2[[#This Row],[20D EMA]]</f>
        <v>-7.8114377974167315E-2</v>
      </c>
      <c r="T573" s="1">
        <f>(Table2[[#This Row],[Close Price]]-Table2[[#This Row],[50D EMA]])/Table2[[#This Row],[50D EMA]]</f>
        <v>-0.11884672070583134</v>
      </c>
      <c r="U573" s="1">
        <f>(Table2[[#This Row],[Close Price]]-Table2[[#This Row],[200D EMA]])/Table2[[#This Row],[200D EMA]]</f>
        <v>-8.1984504734500224E-2</v>
      </c>
      <c r="V573">
        <v>0.66986176170575895</v>
      </c>
      <c r="W573">
        <v>423.85</v>
      </c>
      <c r="X573">
        <v>435.75</v>
      </c>
      <c r="Y573">
        <v>422.35</v>
      </c>
      <c r="Z573">
        <v>459.55</v>
      </c>
      <c r="AA573">
        <v>422.35</v>
      </c>
      <c r="AB573">
        <v>511.15</v>
      </c>
      <c r="AC573" s="1">
        <f>(Table2[[#This Row],[Close Price]]/Table2[[#This Row],[Day Low]])-1</f>
        <v>2.3829184853132013E-2</v>
      </c>
      <c r="AD573" s="1">
        <f>(Table2[[#This Row],[Day High]]/Table2[[#This Row],[Close Price]])-1</f>
        <v>4.1479433114415265E-3</v>
      </c>
      <c r="AE573" s="1">
        <f>(Table2[[#This Row],[Close Price]]/Table2[[#This Row],[Current Week Low]])-1</f>
        <v>2.7465372321534121E-2</v>
      </c>
      <c r="AF573" s="1">
        <f>(Table2[[#This Row],[Current Week High]]/Table2[[#This Row],[Close Price]])-1</f>
        <v>5.8992971540500205E-2</v>
      </c>
      <c r="AG573" s="1">
        <f>(Table2[[#This Row],[Close Price]]/Table2[[#This Row],[Current Month Low]])-1</f>
        <v>2.7465372321534121E-2</v>
      </c>
      <c r="AH573" s="1">
        <f>(Table2[[#This Row],[Current Month High]]/Table2[[#This Row],[Close Price]])-1</f>
        <v>0.17790067980182056</v>
      </c>
      <c r="AI573">
        <v>35.499481507086003</v>
      </c>
      <c r="AJ573">
        <v>27.202110508573899</v>
      </c>
      <c r="AK573" t="str">
        <f>IF(AND(Table2[[#This Row],[20D EMA]]&gt;Table2[[#This Row],[50D EMA]],Table2[[#This Row],[50D EMA]]&gt;Table2[[#This Row],[200D EMA]]),"Uptrend","Downtrend/NoTrend")</f>
        <v>Downtrend/NoTrend</v>
      </c>
      <c r="AL573">
        <v>-0.14000000000000001</v>
      </c>
      <c r="AM573" t="s">
        <v>3169</v>
      </c>
      <c r="AN573">
        <v>-11.22</v>
      </c>
      <c r="AO573" t="s">
        <v>3169</v>
      </c>
      <c r="AP573">
        <v>-2.4819378649167001E-2</v>
      </c>
      <c r="AQ573">
        <f>(Table2[[#This Row],[Sharpe Ratio]]-AVERAGE(Table2[Sharpe Ratio]))/_xlfn.STDEV.P(Table2[Sharpe Ratio])</f>
        <v>-0.96721910590321603</v>
      </c>
      <c r="AR5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3">
        <f>_xlfn.RANK.AVG(Table2[[#This Row],[1Y Return vs Nifty Z-Score]],Table2[1Y Return vs Nifty Z-Score])</f>
        <v>543</v>
      </c>
      <c r="AT573">
        <f>_xlfn.RANK.AVG(Table2[[#This Row],[6M Return vs Nifty Z-Score]],Table2[6M Return vs Nifty Z-Score])</f>
        <v>372</v>
      </c>
      <c r="AU573">
        <f>_xlfn.RANK.AVG(Table2[[#This Row],[Sharpe Ratio Z-Score]],Table2[Sharpe Ratio Z-Score])</f>
        <v>617</v>
      </c>
      <c r="AV573">
        <f>(Table2[[#This Row],[Rank 1Y]]+Table2[[#This Row],[Rank 6M]]+Table2[[#This Row],[Rank Sharpe]])/3</f>
        <v>510.66666666666669</v>
      </c>
    </row>
    <row r="574" spans="1:48" hidden="1" x14ac:dyDescent="0.3">
      <c r="A574" t="s">
        <v>142</v>
      </c>
      <c r="B574" t="s">
        <v>143</v>
      </c>
      <c r="C574" t="s">
        <v>3133</v>
      </c>
      <c r="D574" t="s">
        <v>105</v>
      </c>
      <c r="E574">
        <v>178239.86334239799</v>
      </c>
      <c r="F574">
        <v>142.78</v>
      </c>
      <c r="G574">
        <v>-7.4438696790252497</v>
      </c>
      <c r="H574">
        <f>(Table2[[#This Row],[1Y Return vs Nifty]]-AVERAGE(Table2[1Y Return vs Nifty]))/_xlfn.STDEV.P(Table2[1Y Return vs Nifty])</f>
        <v>-0.41263556944886126</v>
      </c>
      <c r="I574">
        <v>-7.0987614604370197</v>
      </c>
      <c r="J574">
        <f>(Table2[[#This Row],[1M Return vs Nifty]]-AVERAGE(Table2[1M Return vs Nifty]))/_xlfn.STDEV.P(Table2[1M Return vs Nifty])</f>
        <v>-0.24966571788511929</v>
      </c>
      <c r="K574">
        <v>-23.405669677530199</v>
      </c>
      <c r="L574">
        <f>(Table2[[#This Row],[6M Return vs Nifty]]-AVERAGE(Table2[6M Return vs Nifty]))/_xlfn.STDEV.P(Table2[6M Return vs Nifty])</f>
        <v>-0.81475939899751615</v>
      </c>
      <c r="M574">
        <v>-0.59766520143935198</v>
      </c>
      <c r="N574">
        <f>(Table2[[#This Row],[1W Return vs Nifty]]-AVERAGE(Table2[1W Return vs Nifty]))/_xlfn.STDEV.P(Table2[1W Return vs Nifty])</f>
        <v>0.50406518952796009</v>
      </c>
      <c r="O574">
        <v>145.85</v>
      </c>
      <c r="P574">
        <v>150.78000337538799</v>
      </c>
      <c r="Q574">
        <v>152.41190950205501</v>
      </c>
      <c r="R574">
        <v>45.230293904219799</v>
      </c>
      <c r="S574" s="1">
        <f>(Table2[[#This Row],[Close Price]]-Table2[[#This Row],[20D EMA]])/Table2[[#This Row],[20D EMA]]</f>
        <v>-2.1049022968803521E-2</v>
      </c>
      <c r="T574" s="1">
        <f>(Table2[[#This Row],[Close Price]]-Table2[[#This Row],[50D EMA]])/Table2[[#This Row],[50D EMA]]</f>
        <v>-5.305745587145836E-2</v>
      </c>
      <c r="U574" s="1">
        <f>(Table2[[#This Row],[Close Price]]-Table2[[#This Row],[200D EMA]])/Table2[[#This Row],[200D EMA]]</f>
        <v>-6.3196567338624804E-2</v>
      </c>
      <c r="V574">
        <v>1.0554230760010801</v>
      </c>
      <c r="W574">
        <v>139.65</v>
      </c>
      <c r="X574">
        <v>143.19</v>
      </c>
      <c r="Y574">
        <v>137.25</v>
      </c>
      <c r="Z574">
        <v>143.25</v>
      </c>
      <c r="AA574">
        <v>137.25</v>
      </c>
      <c r="AB574">
        <v>156.91999999999999</v>
      </c>
      <c r="AC574" s="1">
        <f>(Table2[[#This Row],[Close Price]]/Table2[[#This Row],[Day Low]])-1</f>
        <v>2.2413175796634377E-2</v>
      </c>
      <c r="AD574" s="1">
        <f>(Table2[[#This Row],[Day High]]/Table2[[#This Row],[Close Price]])-1</f>
        <v>2.8715506373442334E-3</v>
      </c>
      <c r="AE574" s="1">
        <f>(Table2[[#This Row],[Close Price]]/Table2[[#This Row],[Current Week Low]])-1</f>
        <v>4.0291438979963567E-2</v>
      </c>
      <c r="AF574" s="1">
        <f>(Table2[[#This Row],[Current Week High]]/Table2[[#This Row],[Close Price]])-1</f>
        <v>3.2917775598824139E-3</v>
      </c>
      <c r="AG574" s="1">
        <f>(Table2[[#This Row],[Close Price]]/Table2[[#This Row],[Current Month Low]])-1</f>
        <v>4.0291438979963567E-2</v>
      </c>
      <c r="AH574" s="1">
        <f>(Table2[[#This Row],[Current Month High]]/Table2[[#This Row],[Close Price]])-1</f>
        <v>9.9033478078162096E-2</v>
      </c>
      <c r="AI574">
        <v>29.289816500910401</v>
      </c>
      <c r="AJ574">
        <v>13.7689243027888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-0.02</v>
      </c>
      <c r="AM574" t="s">
        <v>3169</v>
      </c>
      <c r="AN574">
        <v>-2.84</v>
      </c>
      <c r="AO574" t="s">
        <v>3169</v>
      </c>
      <c r="AP574">
        <v>1.1672785495612001E-2</v>
      </c>
      <c r="AQ574">
        <f>(Table2[[#This Row],[Sharpe Ratio]]-AVERAGE(Table2[Sharpe Ratio]))/_xlfn.STDEV.P(Table2[Sharpe Ratio])</f>
        <v>-0.54108008855702683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4">
        <f>_xlfn.RANK.AVG(Table2[[#This Row],[1Y Return vs Nifty Z-Score]],Table2[1Y Return vs Nifty Z-Score])</f>
        <v>446</v>
      </c>
      <c r="AT574">
        <f>_xlfn.RANK.AVG(Table2[[#This Row],[6M Return vs Nifty Z-Score]],Table2[6M Return vs Nifty Z-Score])</f>
        <v>607</v>
      </c>
      <c r="AU574">
        <f>_xlfn.RANK.AVG(Table2[[#This Row],[Sharpe Ratio Z-Score]],Table2[Sharpe Ratio Z-Score])</f>
        <v>481</v>
      </c>
      <c r="AV574">
        <f>(Table2[[#This Row],[Rank 1Y]]+Table2[[#This Row],[Rank 6M]]+Table2[[#This Row],[Rank Sharpe]])/3</f>
        <v>511.33333333333331</v>
      </c>
    </row>
    <row r="575" spans="1:48" x14ac:dyDescent="0.3">
      <c r="A575" t="s">
        <v>1308</v>
      </c>
      <c r="B575" t="s">
        <v>1309</v>
      </c>
      <c r="C575" t="s">
        <v>3127</v>
      </c>
      <c r="D575" t="s">
        <v>51</v>
      </c>
      <c r="E575">
        <v>8457.0531413600002</v>
      </c>
      <c r="F575">
        <v>5094.8</v>
      </c>
      <c r="G575">
        <v>-22.034434376227399</v>
      </c>
      <c r="H575">
        <f>(Table2[[#This Row],[1Y Return vs Nifty]]-AVERAGE(Table2[1Y Return vs Nifty]))/_xlfn.STDEV.P(Table2[1Y Return vs Nifty])</f>
        <v>-0.70446409424972622</v>
      </c>
      <c r="I575">
        <v>1.4579401470936399</v>
      </c>
      <c r="J575">
        <f>(Table2[[#This Row],[1M Return vs Nifty]]-AVERAGE(Table2[1M Return vs Nifty]))/_xlfn.STDEV.P(Table2[1M Return vs Nifty])</f>
        <v>0.5959087897496369</v>
      </c>
      <c r="K575">
        <v>0.73101206917345996</v>
      </c>
      <c r="L575">
        <f>(Table2[[#This Row],[6M Return vs Nifty]]-AVERAGE(Table2[6M Return vs Nifty]))/_xlfn.STDEV.P(Table2[6M Return vs Nifty])</f>
        <v>-8.7849104304805071E-3</v>
      </c>
      <c r="M575">
        <v>-2.4043554307943902</v>
      </c>
      <c r="N575">
        <f>(Table2[[#This Row],[1W Return vs Nifty]]-AVERAGE(Table2[1W Return vs Nifty]))/_xlfn.STDEV.P(Table2[1W Return vs Nifty])</f>
        <v>6.66298634650829E-2</v>
      </c>
      <c r="O575">
        <v>5251.31</v>
      </c>
      <c r="P575">
        <v>5249.5237580863404</v>
      </c>
      <c r="Q575">
        <v>5133.2198095232498</v>
      </c>
      <c r="R575">
        <v>34.265181065325599</v>
      </c>
      <c r="S575" s="1">
        <f>(Table2[[#This Row],[Close Price]]-Table2[[#This Row],[20D EMA]])/Table2[[#This Row],[20D EMA]]</f>
        <v>-2.9803991765864176E-2</v>
      </c>
      <c r="T575" s="1">
        <f>(Table2[[#This Row],[Close Price]]-Table2[[#This Row],[50D EMA]])/Table2[[#This Row],[50D EMA]]</f>
        <v>-2.9473865671720129E-2</v>
      </c>
      <c r="U575" s="1">
        <f>(Table2[[#This Row],[Close Price]]-Table2[[#This Row],[200D EMA]])/Table2[[#This Row],[200D EMA]]</f>
        <v>-7.4845439994547644E-3</v>
      </c>
      <c r="V575">
        <v>0.87397527083707804</v>
      </c>
      <c r="W575">
        <v>5079.1499999999996</v>
      </c>
      <c r="X575">
        <v>5170.75</v>
      </c>
      <c r="Y575">
        <v>5042.6000000000004</v>
      </c>
      <c r="Z575">
        <v>5201</v>
      </c>
      <c r="AA575">
        <v>5042.6000000000004</v>
      </c>
      <c r="AB575">
        <v>5833.3</v>
      </c>
      <c r="AC575" s="1">
        <f>(Table2[[#This Row],[Close Price]]/Table2[[#This Row],[Day Low]])-1</f>
        <v>3.0812242205882079E-3</v>
      </c>
      <c r="AD575" s="1">
        <f>(Table2[[#This Row],[Day High]]/Table2[[#This Row],[Close Price]])-1</f>
        <v>1.4907356520373671E-2</v>
      </c>
      <c r="AE575" s="1">
        <f>(Table2[[#This Row],[Close Price]]/Table2[[#This Row],[Current Week Low]])-1</f>
        <v>1.0351802641494379E-2</v>
      </c>
      <c r="AF575" s="1">
        <f>(Table2[[#This Row],[Current Week High]]/Table2[[#This Row],[Close Price]])-1</f>
        <v>2.0844782915914184E-2</v>
      </c>
      <c r="AG575" s="1">
        <f>(Table2[[#This Row],[Close Price]]/Table2[[#This Row],[Current Month Low]])-1</f>
        <v>1.0351802641494379E-2</v>
      </c>
      <c r="AH575" s="1">
        <f>(Table2[[#This Row],[Current Month High]]/Table2[[#This Row],[Close Price]])-1</f>
        <v>0.14495171547460162</v>
      </c>
      <c r="AI575">
        <v>14.4951715474601</v>
      </c>
      <c r="AJ575">
        <v>9.8834262544348803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0.02</v>
      </c>
      <c r="AM575" t="s">
        <v>3170</v>
      </c>
      <c r="AN575">
        <v>-3.64</v>
      </c>
      <c r="AO575" t="s">
        <v>3169</v>
      </c>
      <c r="AP575">
        <v>-4.4352124272535001E-2</v>
      </c>
      <c r="AQ575">
        <f>(Table2[[#This Row],[Sharpe Ratio]]-AVERAGE(Table2[Sharpe Ratio]))/_xlfn.STDEV.P(Table2[Sharpe Ratio])</f>
        <v>-1.195313690619864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-1.246024042085351</v>
      </c>
      <c r="AS575">
        <f>_xlfn.RANK.AVG(Table2[[#This Row],[1Y Return vs Nifty Z-Score]],Table2[1Y Return vs Nifty Z-Score])</f>
        <v>568</v>
      </c>
      <c r="AT575">
        <f>_xlfn.RANK.AVG(Table2[[#This Row],[6M Return vs Nifty Z-Score]],Table2[6M Return vs Nifty Z-Score])</f>
        <v>310</v>
      </c>
      <c r="AU575">
        <f>_xlfn.RANK.AVG(Table2[[#This Row],[Sharpe Ratio Z-Score]],Table2[Sharpe Ratio Z-Score])</f>
        <v>656</v>
      </c>
      <c r="AV575">
        <f>(Table2[[#This Row],[Rank 1Y]]+Table2[[#This Row],[Rank 6M]]+Table2[[#This Row],[Rank Sharpe]])/3</f>
        <v>511.33333333333331</v>
      </c>
    </row>
    <row r="576" spans="1:48" hidden="1" x14ac:dyDescent="0.3">
      <c r="A576" t="s">
        <v>1027</v>
      </c>
      <c r="B576" t="s">
        <v>1028</v>
      </c>
      <c r="C576" t="s">
        <v>3123</v>
      </c>
      <c r="D576" t="s">
        <v>565</v>
      </c>
      <c r="E576">
        <v>12959.0025372</v>
      </c>
      <c r="F576">
        <v>1637.4</v>
      </c>
      <c r="G576">
        <v>-10.3085106013193</v>
      </c>
      <c r="H576">
        <f>(Table2[[#This Row],[1Y Return vs Nifty]]-AVERAGE(Table2[1Y Return vs Nifty]))/_xlfn.STDEV.P(Table2[1Y Return vs Nifty])</f>
        <v>-0.46993177091785365</v>
      </c>
      <c r="I576">
        <v>-2.76964747565642</v>
      </c>
      <c r="J576">
        <f>(Table2[[#This Row],[1M Return vs Nifty]]-AVERAGE(Table2[1M Return vs Nifty]))/_xlfn.STDEV.P(Table2[1M Return vs Nifty])</f>
        <v>0.17813796092424214</v>
      </c>
      <c r="K576">
        <v>-3.5880427633123602</v>
      </c>
      <c r="L576">
        <f>(Table2[[#This Row],[6M Return vs Nifty]]-AVERAGE(Table2[6M Return vs Nifty]))/_xlfn.STDEV.P(Table2[6M Return vs Nifty])</f>
        <v>-0.15300722094676136</v>
      </c>
      <c r="M576">
        <v>-2.4224056823492801</v>
      </c>
      <c r="N576">
        <f>(Table2[[#This Row],[1W Return vs Nifty]]-AVERAGE(Table2[1W Return vs Nifty]))/_xlfn.STDEV.P(Table2[1W Return vs Nifty])</f>
        <v>6.2259541676577455E-2</v>
      </c>
      <c r="O576">
        <v>1669.24</v>
      </c>
      <c r="P576">
        <v>1704.58542063345</v>
      </c>
      <c r="Q576">
        <v>1680.2320296923001</v>
      </c>
      <c r="R576">
        <v>29.8759469895503</v>
      </c>
      <c r="S576" s="1">
        <f>(Table2[[#This Row],[Close Price]]-Table2[[#This Row],[20D EMA]])/Table2[[#This Row],[20D EMA]]</f>
        <v>-1.907454889650375E-2</v>
      </c>
      <c r="T576" s="1">
        <f>(Table2[[#This Row],[Close Price]]-Table2[[#This Row],[50D EMA]])/Table2[[#This Row],[50D EMA]]</f>
        <v>-3.9414522628313201E-2</v>
      </c>
      <c r="U576" s="1">
        <f>(Table2[[#This Row],[Close Price]]-Table2[[#This Row],[200D EMA]])/Table2[[#This Row],[200D EMA]]</f>
        <v>-2.5491735031466942E-2</v>
      </c>
      <c r="V576">
        <v>0.62055209964063696</v>
      </c>
      <c r="W576">
        <v>1622.05</v>
      </c>
      <c r="X576">
        <v>1653.7</v>
      </c>
      <c r="Y576">
        <v>1622.05</v>
      </c>
      <c r="Z576">
        <v>1669.2</v>
      </c>
      <c r="AA576">
        <v>1622.05</v>
      </c>
      <c r="AB576">
        <v>1730</v>
      </c>
      <c r="AC576" s="1">
        <f>(Table2[[#This Row],[Close Price]]/Table2[[#This Row],[Day Low]])-1</f>
        <v>9.463333436084076E-3</v>
      </c>
      <c r="AD576" s="1">
        <f>(Table2[[#This Row],[Day High]]/Table2[[#This Row],[Close Price]])-1</f>
        <v>9.9548064003909253E-3</v>
      </c>
      <c r="AE576" s="1">
        <f>(Table2[[#This Row],[Close Price]]/Table2[[#This Row],[Current Week Low]])-1</f>
        <v>9.463333436084076E-3</v>
      </c>
      <c r="AF576" s="1">
        <f>(Table2[[#This Row],[Current Week High]]/Table2[[#This Row],[Close Price]])-1</f>
        <v>1.9421033345547789E-2</v>
      </c>
      <c r="AG576" s="1">
        <f>(Table2[[#This Row],[Close Price]]/Table2[[#This Row],[Current Month Low]])-1</f>
        <v>9.463333436084076E-3</v>
      </c>
      <c r="AH576" s="1">
        <f>(Table2[[#This Row],[Current Month High]]/Table2[[#This Row],[Close Price]])-1</f>
        <v>5.6553071943324706E-2</v>
      </c>
      <c r="AI576">
        <v>20.859289116892601</v>
      </c>
      <c r="AJ576">
        <v>25.279265493496499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-0.04</v>
      </c>
      <c r="AM576" t="s">
        <v>3169</v>
      </c>
      <c r="AN576">
        <v>-3.04</v>
      </c>
      <c r="AO576" t="s">
        <v>3169</v>
      </c>
      <c r="AP576">
        <v>-9.5540984800448994E-2</v>
      </c>
      <c r="AQ576">
        <f>(Table2[[#This Row],[Sharpe Ratio]]-AVERAGE(Table2[Sharpe Ratio]))/_xlfn.STDEV.P(Table2[Sharpe Ratio])</f>
        <v>-1.7930740930419635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477</v>
      </c>
      <c r="AT576">
        <f>_xlfn.RANK.AVG(Table2[[#This Row],[6M Return vs Nifty Z-Score]],Table2[6M Return vs Nifty Z-Score])</f>
        <v>351</v>
      </c>
      <c r="AU576">
        <f>_xlfn.RANK.AVG(Table2[[#This Row],[Sharpe Ratio Z-Score]],Table2[Sharpe Ratio Z-Score])</f>
        <v>707</v>
      </c>
      <c r="AV576">
        <f>(Table2[[#This Row],[Rank 1Y]]+Table2[[#This Row],[Rank 6M]]+Table2[[#This Row],[Rank Sharpe]])/3</f>
        <v>511.66666666666669</v>
      </c>
    </row>
    <row r="577" spans="1:48" hidden="1" x14ac:dyDescent="0.3">
      <c r="A577" t="s">
        <v>1291</v>
      </c>
      <c r="B577" t="s">
        <v>1292</v>
      </c>
      <c r="C577" t="s">
        <v>3136</v>
      </c>
      <c r="D577" t="s">
        <v>134</v>
      </c>
      <c r="E577">
        <v>8622.4479073830007</v>
      </c>
      <c r="F577">
        <v>160.13</v>
      </c>
      <c r="G577">
        <v>-46.657138189990498</v>
      </c>
      <c r="H577">
        <f>(Table2[[#This Row],[1Y Return vs Nifty]]-AVERAGE(Table2[1Y Return vs Nifty]))/_xlfn.STDEV.P(Table2[1Y Return vs Nifty])</f>
        <v>-1.1969472489255022</v>
      </c>
      <c r="I577">
        <v>-6.3362735357249198</v>
      </c>
      <c r="J577">
        <f>(Table2[[#This Row],[1M Return vs Nifty]]-AVERAGE(Table2[1M Return vs Nifty]))/_xlfn.STDEV.P(Table2[1M Return vs Nifty])</f>
        <v>-0.17431654935171478</v>
      </c>
      <c r="K577">
        <v>-30.651465330576499</v>
      </c>
      <c r="L577">
        <f>(Table2[[#This Row],[6M Return vs Nifty]]-AVERAGE(Table2[6M Return vs Nifty]))/_xlfn.STDEV.P(Table2[6M Return vs Nifty])</f>
        <v>-1.0567117314270889</v>
      </c>
      <c r="M577">
        <v>-2.6292856585492399</v>
      </c>
      <c r="N577">
        <f>(Table2[[#This Row],[1W Return vs Nifty]]-AVERAGE(Table2[1W Return vs Nifty]))/_xlfn.STDEV.P(Table2[1W Return vs Nifty])</f>
        <v>1.2169820497747785E-2</v>
      </c>
      <c r="O577">
        <v>163.72999999999999</v>
      </c>
      <c r="P577">
        <v>173.96899310799401</v>
      </c>
      <c r="Q577">
        <v>188.88942074190899</v>
      </c>
      <c r="R577">
        <v>47.674042950273297</v>
      </c>
      <c r="S577" s="1">
        <f>(Table2[[#This Row],[Close Price]]-Table2[[#This Row],[20D EMA]])/Table2[[#This Row],[20D EMA]]</f>
        <v>-2.1987418310633326E-2</v>
      </c>
      <c r="T577" s="1">
        <f>(Table2[[#This Row],[Close Price]]-Table2[[#This Row],[50D EMA]])/Table2[[#This Row],[50D EMA]]</f>
        <v>-7.9548618755316006E-2</v>
      </c>
      <c r="U577" s="1">
        <f>(Table2[[#This Row],[Close Price]]-Table2[[#This Row],[200D EMA]])/Table2[[#This Row],[200D EMA]]</f>
        <v>-0.15225532816475057</v>
      </c>
      <c r="V577">
        <v>0.75698978067502998</v>
      </c>
      <c r="W577">
        <v>155.86000000000001</v>
      </c>
      <c r="X577">
        <v>161.57</v>
      </c>
      <c r="Y577">
        <v>152.11000000000001</v>
      </c>
      <c r="Z577">
        <v>162.69999999999999</v>
      </c>
      <c r="AA577">
        <v>150.91</v>
      </c>
      <c r="AB577">
        <v>179.4</v>
      </c>
      <c r="AC577" s="1">
        <f>(Table2[[#This Row],[Close Price]]/Table2[[#This Row],[Day Low]])-1</f>
        <v>2.7396381367894129E-2</v>
      </c>
      <c r="AD577" s="1">
        <f>(Table2[[#This Row],[Day High]]/Table2[[#This Row],[Close Price]])-1</f>
        <v>8.9926934365827105E-3</v>
      </c>
      <c r="AE577" s="1">
        <f>(Table2[[#This Row],[Close Price]]/Table2[[#This Row],[Current Week Low]])-1</f>
        <v>5.2725001643547209E-2</v>
      </c>
      <c r="AF577" s="1">
        <f>(Table2[[#This Row],[Current Week High]]/Table2[[#This Row],[Close Price]])-1</f>
        <v>1.6049459813901157E-2</v>
      </c>
      <c r="AG577" s="1">
        <f>(Table2[[#This Row],[Close Price]]/Table2[[#This Row],[Current Month Low]])-1</f>
        <v>6.1096017493870614E-2</v>
      </c>
      <c r="AH577" s="1">
        <f>(Table2[[#This Row],[Current Month High]]/Table2[[#This Row],[Close Price]])-1</f>
        <v>0.12033972397427095</v>
      </c>
      <c r="AI577">
        <v>77.917941672391095</v>
      </c>
      <c r="AJ577">
        <v>6.1096017493870596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-0.14000000000000001</v>
      </c>
      <c r="AM577" t="s">
        <v>3169</v>
      </c>
      <c r="AN577">
        <v>-0.83</v>
      </c>
      <c r="AO577" t="s">
        <v>3169</v>
      </c>
      <c r="AP577">
        <v>0.12182800998311</v>
      </c>
      <c r="AQ577">
        <f>(Table2[[#This Row],[Sharpe Ratio]]-AVERAGE(Table2[Sharpe Ratio]))/_xlfn.STDEV.P(Table2[Sharpe Ratio])</f>
        <v>0.74526288996339818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702</v>
      </c>
      <c r="AT577">
        <f>_xlfn.RANK.AVG(Table2[[#This Row],[6M Return vs Nifty Z-Score]],Table2[6M Return vs Nifty Z-Score])</f>
        <v>678</v>
      </c>
      <c r="AU577">
        <f>_xlfn.RANK.AVG(Table2[[#This Row],[Sharpe Ratio Z-Score]],Table2[Sharpe Ratio Z-Score])</f>
        <v>157</v>
      </c>
      <c r="AV577">
        <f>(Table2[[#This Row],[Rank 1Y]]+Table2[[#This Row],[Rank 6M]]+Table2[[#This Row],[Rank Sharpe]])/3</f>
        <v>512.33333333333337</v>
      </c>
    </row>
    <row r="578" spans="1:48" hidden="1" x14ac:dyDescent="0.3">
      <c r="A578" t="s">
        <v>383</v>
      </c>
      <c r="B578" t="s">
        <v>384</v>
      </c>
      <c r="C578" t="s">
        <v>3123</v>
      </c>
      <c r="D578" t="s">
        <v>24</v>
      </c>
      <c r="E578">
        <v>60223.131130864997</v>
      </c>
      <c r="F578">
        <v>19.21</v>
      </c>
      <c r="G578">
        <v>-20.619383490814801</v>
      </c>
      <c r="H578">
        <f>(Table2[[#This Row],[1Y Return vs Nifty]]-AVERAGE(Table2[1Y Return vs Nifty]))/_xlfn.STDEV.P(Table2[1Y Return vs Nifty])</f>
        <v>-0.67616140542457726</v>
      </c>
      <c r="I578">
        <v>-6.7265736598823498</v>
      </c>
      <c r="J578">
        <f>(Table2[[#This Row],[1M Return vs Nifty]]-AVERAGE(Table2[1M Return vs Nifty]))/_xlfn.STDEV.P(Table2[1M Return vs Nifty])</f>
        <v>-0.21288606485565023</v>
      </c>
      <c r="K578">
        <v>-22.090886920162301</v>
      </c>
      <c r="L578">
        <f>(Table2[[#This Row],[6M Return vs Nifty]]-AVERAGE(Table2[6M Return vs Nifty]))/_xlfn.STDEV.P(Table2[6M Return vs Nifty])</f>
        <v>-0.77085604179345191</v>
      </c>
      <c r="M578">
        <v>-2.88160475187627</v>
      </c>
      <c r="N578">
        <f>(Table2[[#This Row],[1W Return vs Nifty]]-AVERAGE(Table2[1W Return vs Nifty]))/_xlfn.STDEV.P(Table2[1W Return vs Nifty])</f>
        <v>-4.8921606836090502E-2</v>
      </c>
      <c r="O578">
        <v>20</v>
      </c>
      <c r="P578">
        <v>21.0677835883093</v>
      </c>
      <c r="Q578">
        <v>22.328180209985899</v>
      </c>
      <c r="R578">
        <v>34.964595093607102</v>
      </c>
      <c r="S578" s="1">
        <f>(Table2[[#This Row],[Close Price]]-Table2[[#This Row],[20D EMA]])/Table2[[#This Row],[20D EMA]]</f>
        <v>-3.9499999999999959E-2</v>
      </c>
      <c r="T578" s="1">
        <f>(Table2[[#This Row],[Close Price]]-Table2[[#This Row],[50D EMA]])/Table2[[#This Row],[50D EMA]]</f>
        <v>-8.8181254592922628E-2</v>
      </c>
      <c r="U578" s="1">
        <f>(Table2[[#This Row],[Close Price]]-Table2[[#This Row],[200D EMA]])/Table2[[#This Row],[200D EMA]]</f>
        <v>-0.13965223232081156</v>
      </c>
      <c r="V578">
        <v>0.75378945931167496</v>
      </c>
      <c r="W578">
        <v>19.12</v>
      </c>
      <c r="X578">
        <v>19.34</v>
      </c>
      <c r="Y578">
        <v>19.04</v>
      </c>
      <c r="Z578">
        <v>19.82</v>
      </c>
      <c r="AA578">
        <v>19.02</v>
      </c>
      <c r="AB578">
        <v>21.14</v>
      </c>
      <c r="AC578" s="1">
        <f>(Table2[[#This Row],[Close Price]]/Table2[[#This Row],[Day Low]])-1</f>
        <v>4.7071129707112469E-3</v>
      </c>
      <c r="AD578" s="1">
        <f>(Table2[[#This Row],[Day High]]/Table2[[#This Row],[Close Price]])-1</f>
        <v>6.7673086933888182E-3</v>
      </c>
      <c r="AE578" s="1">
        <f>(Table2[[#This Row],[Close Price]]/Table2[[#This Row],[Current Week Low]])-1</f>
        <v>8.9285714285716189E-3</v>
      </c>
      <c r="AF578" s="1">
        <f>(Table2[[#This Row],[Current Week High]]/Table2[[#This Row],[Close Price]])-1</f>
        <v>3.1754294638209224E-2</v>
      </c>
      <c r="AG578" s="1">
        <f>(Table2[[#This Row],[Close Price]]/Table2[[#This Row],[Current Month Low]])-1</f>
        <v>9.9894847528918529E-3</v>
      </c>
      <c r="AH578" s="1">
        <f>(Table2[[#This Row],[Current Month High]]/Table2[[#This Row],[Close Price]])-1</f>
        <v>0.1004685059864654</v>
      </c>
      <c r="AI578">
        <v>71.004685059864599</v>
      </c>
      <c r="AJ578">
        <v>0.99894847528918496</v>
      </c>
      <c r="AK578" t="str">
        <f>IF(AND(Table2[[#This Row],[20D EMA]]&gt;Table2[[#This Row],[50D EMA]],Table2[[#This Row],[50D EMA]]&gt;Table2[[#This Row],[200D EMA]]),"Uptrend","Downtrend/NoTrend")</f>
        <v>Downtrend/NoTrend</v>
      </c>
      <c r="AL578">
        <v>-0.18</v>
      </c>
      <c r="AM578" t="s">
        <v>3169</v>
      </c>
      <c r="AN578">
        <v>-5.51</v>
      </c>
      <c r="AO578" t="s">
        <v>3169</v>
      </c>
      <c r="AP578">
        <v>4.2908967821408003E-2</v>
      </c>
      <c r="AQ578">
        <f>(Table2[[#This Row],[Sharpe Ratio]]-AVERAGE(Table2[Sharpe Ratio]))/_xlfn.STDEV.P(Table2[Sharpe Ratio])</f>
        <v>-0.17631805391443262</v>
      </c>
      <c r="AR5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8">
        <f>_xlfn.RANK.AVG(Table2[[#This Row],[1Y Return vs Nifty Z-Score]],Table2[1Y Return vs Nifty Z-Score])</f>
        <v>554</v>
      </c>
      <c r="AT578">
        <f>_xlfn.RANK.AVG(Table2[[#This Row],[6M Return vs Nifty Z-Score]],Table2[6M Return vs Nifty Z-Score])</f>
        <v>587</v>
      </c>
      <c r="AU578">
        <f>_xlfn.RANK.AVG(Table2[[#This Row],[Sharpe Ratio Z-Score]],Table2[Sharpe Ratio Z-Score])</f>
        <v>399</v>
      </c>
      <c r="AV578">
        <f>(Table2[[#This Row],[Rank 1Y]]+Table2[[#This Row],[Rank 6M]]+Table2[[#This Row],[Rank Sharpe]])/3</f>
        <v>513.33333333333337</v>
      </c>
    </row>
    <row r="579" spans="1:48" hidden="1" x14ac:dyDescent="0.3">
      <c r="A579" t="s">
        <v>975</v>
      </c>
      <c r="B579" t="s">
        <v>976</v>
      </c>
      <c r="C579" t="s">
        <v>3140</v>
      </c>
      <c r="D579" t="s">
        <v>977</v>
      </c>
      <c r="E579">
        <v>14392.191394719999</v>
      </c>
      <c r="F579">
        <v>1465.7</v>
      </c>
      <c r="G579">
        <v>-32.112208795689803</v>
      </c>
      <c r="H579">
        <f>(Table2[[#This Row],[1Y Return vs Nifty]]-AVERAGE(Table2[1Y Return vs Nifty]))/_xlfn.STDEV.P(Table2[1Y Return vs Nifty])</f>
        <v>-0.90603148407608192</v>
      </c>
      <c r="I579">
        <v>-6.4861562543698001</v>
      </c>
      <c r="J579">
        <f>(Table2[[#This Row],[1M Return vs Nifty]]-AVERAGE(Table2[1M Return vs Nifty]))/_xlfn.STDEV.P(Table2[1M Return vs Nifty])</f>
        <v>-0.18912798158742153</v>
      </c>
      <c r="K579">
        <v>3.1631851715547099</v>
      </c>
      <c r="L579">
        <f>(Table2[[#This Row],[6M Return vs Nifty]]-AVERAGE(Table2[6M Return vs Nifty]))/_xlfn.STDEV.P(Table2[6M Return vs Nifty])</f>
        <v>7.2430456821314243E-2</v>
      </c>
      <c r="M579">
        <v>-2.4049021930318202</v>
      </c>
      <c r="N579">
        <f>(Table2[[#This Row],[1W Return vs Nifty]]-AVERAGE(Table2[1W Return vs Nifty]))/_xlfn.STDEV.P(Table2[1W Return vs Nifty])</f>
        <v>6.6497481547185197E-2</v>
      </c>
      <c r="O579">
        <v>1495.75</v>
      </c>
      <c r="P579">
        <v>1530.1153843427201</v>
      </c>
      <c r="Q579">
        <v>1510.21662572638</v>
      </c>
      <c r="R579">
        <v>45.317703578357502</v>
      </c>
      <c r="S579" s="1">
        <f>(Table2[[#This Row],[Close Price]]-Table2[[#This Row],[20D EMA]])/Table2[[#This Row],[20D EMA]]</f>
        <v>-2.009025572455287E-2</v>
      </c>
      <c r="T579" s="1">
        <f>(Table2[[#This Row],[Close Price]]-Table2[[#This Row],[50D EMA]])/Table2[[#This Row],[50D EMA]]</f>
        <v>-4.2098383561047878E-2</v>
      </c>
      <c r="U579" s="1">
        <f>(Table2[[#This Row],[Close Price]]-Table2[[#This Row],[200D EMA]])/Table2[[#This Row],[200D EMA]]</f>
        <v>-2.9476980300735652E-2</v>
      </c>
      <c r="V579">
        <v>0.77871395830982804</v>
      </c>
      <c r="W579">
        <v>1435.35</v>
      </c>
      <c r="X579">
        <v>1471.95</v>
      </c>
      <c r="Y579">
        <v>1431.9</v>
      </c>
      <c r="Z579">
        <v>1493.55</v>
      </c>
      <c r="AA579">
        <v>1431.9</v>
      </c>
      <c r="AB579">
        <v>1588</v>
      </c>
      <c r="AC579" s="1">
        <f>(Table2[[#This Row],[Close Price]]/Table2[[#This Row],[Day Low]])-1</f>
        <v>2.1144668547740997E-2</v>
      </c>
      <c r="AD579" s="1">
        <f>(Table2[[#This Row],[Day High]]/Table2[[#This Row],[Close Price]])-1</f>
        <v>4.2641741147575463E-3</v>
      </c>
      <c r="AE579" s="1">
        <f>(Table2[[#This Row],[Close Price]]/Table2[[#This Row],[Current Week Low]])-1</f>
        <v>2.3605000349186334E-2</v>
      </c>
      <c r="AF579" s="1">
        <f>(Table2[[#This Row],[Current Week High]]/Table2[[#This Row],[Close Price]])-1</f>
        <v>1.9001159855359218E-2</v>
      </c>
      <c r="AG579" s="1">
        <f>(Table2[[#This Row],[Close Price]]/Table2[[#This Row],[Current Month Low]])-1</f>
        <v>2.3605000349186334E-2</v>
      </c>
      <c r="AH579" s="1">
        <f>(Table2[[#This Row],[Current Month High]]/Table2[[#This Row],[Close Price]])-1</f>
        <v>8.3441359077573773E-2</v>
      </c>
      <c r="AI579">
        <v>24.8823087944326</v>
      </c>
      <c r="AJ579">
        <v>21.715661850191001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0.05</v>
      </c>
      <c r="AM579" t="s">
        <v>3170</v>
      </c>
      <c r="AN579">
        <v>-2.16</v>
      </c>
      <c r="AO579" t="s">
        <v>3169</v>
      </c>
      <c r="AP579">
        <v>-2.4936801800800001E-2</v>
      </c>
      <c r="AQ579">
        <f>(Table2[[#This Row],[Sharpe Ratio]]-AVERAGE(Table2[Sharpe Ratio]))/_xlfn.STDEV.P(Table2[Sharpe Ratio])</f>
        <v>-0.96859032045360705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639</v>
      </c>
      <c r="AT579">
        <f>_xlfn.RANK.AVG(Table2[[#This Row],[6M Return vs Nifty Z-Score]],Table2[6M Return vs Nifty Z-Score])</f>
        <v>284</v>
      </c>
      <c r="AU579">
        <f>_xlfn.RANK.AVG(Table2[[#This Row],[Sharpe Ratio Z-Score]],Table2[Sharpe Ratio Z-Score])</f>
        <v>618</v>
      </c>
      <c r="AV579">
        <f>(Table2[[#This Row],[Rank 1Y]]+Table2[[#This Row],[Rank 6M]]+Table2[[#This Row],[Rank Sharpe]])/3</f>
        <v>513.66666666666663</v>
      </c>
    </row>
    <row r="580" spans="1:48" hidden="1" x14ac:dyDescent="0.3">
      <c r="A580" t="s">
        <v>1266</v>
      </c>
      <c r="B580" t="s">
        <v>1267</v>
      </c>
      <c r="C580" t="s">
        <v>3130</v>
      </c>
      <c r="D580" t="s">
        <v>69</v>
      </c>
      <c r="E580">
        <v>8800.5442361400001</v>
      </c>
      <c r="F580">
        <v>754</v>
      </c>
      <c r="G580">
        <v>-25.475456471266401</v>
      </c>
      <c r="H580">
        <f>(Table2[[#This Row],[1Y Return vs Nifty]]-AVERAGE(Table2[1Y Return vs Nifty]))/_xlfn.STDEV.P(Table2[1Y Return vs Nifty])</f>
        <v>-0.77328859985607712</v>
      </c>
      <c r="I580">
        <v>-5.2899005598292002</v>
      </c>
      <c r="J580">
        <f>(Table2[[#This Row],[1M Return vs Nifty]]-AVERAGE(Table2[1M Return vs Nifty]))/_xlfn.STDEV.P(Table2[1M Return vs Nifty])</f>
        <v>-7.0913818430649714E-2</v>
      </c>
      <c r="K580">
        <v>-11.112604060169099</v>
      </c>
      <c r="L580">
        <f>(Table2[[#This Row],[6M Return vs Nifty]]-AVERAGE(Table2[6M Return vs Nifty]))/_xlfn.STDEV.P(Table2[6M Return vs Nifty])</f>
        <v>-0.40426812360806702</v>
      </c>
      <c r="M580">
        <v>6.5319957405673597</v>
      </c>
      <c r="N580">
        <f>(Table2[[#This Row],[1W Return vs Nifty]]-AVERAGE(Table2[1W Return vs Nifty]))/_xlfn.STDEV.P(Table2[1W Return vs Nifty])</f>
        <v>2.2302966752640732</v>
      </c>
      <c r="O580">
        <v>759.1</v>
      </c>
      <c r="P580">
        <v>780.15760636549305</v>
      </c>
      <c r="Q580">
        <v>802.08616371592802</v>
      </c>
      <c r="R580">
        <v>48.293244587244303</v>
      </c>
      <c r="S580" s="1">
        <f>(Table2[[#This Row],[Close Price]]-Table2[[#This Row],[20D EMA]])/Table2[[#This Row],[20D EMA]]</f>
        <v>-6.7184824133843003E-3</v>
      </c>
      <c r="T580" s="1">
        <f>(Table2[[#This Row],[Close Price]]-Table2[[#This Row],[50D EMA]])/Table2[[#This Row],[50D EMA]]</f>
        <v>-3.3528618002397037E-2</v>
      </c>
      <c r="U580" s="1">
        <f>(Table2[[#This Row],[Close Price]]-Table2[[#This Row],[200D EMA]])/Table2[[#This Row],[200D EMA]]</f>
        <v>-5.9951369181027947E-2</v>
      </c>
      <c r="V580">
        <v>1.0461148024542399</v>
      </c>
      <c r="W580">
        <v>745</v>
      </c>
      <c r="X580">
        <v>765</v>
      </c>
      <c r="Y580">
        <v>685.45</v>
      </c>
      <c r="Z580">
        <v>765</v>
      </c>
      <c r="AA580">
        <v>685.45</v>
      </c>
      <c r="AB580">
        <v>844.05</v>
      </c>
      <c r="AC580" s="1">
        <f>(Table2[[#This Row],[Close Price]]/Table2[[#This Row],[Day Low]])-1</f>
        <v>1.2080536912751683E-2</v>
      </c>
      <c r="AD580" s="1">
        <f>(Table2[[#This Row],[Day High]]/Table2[[#This Row],[Close Price]])-1</f>
        <v>1.458885941644561E-2</v>
      </c>
      <c r="AE580" s="1">
        <f>(Table2[[#This Row],[Close Price]]/Table2[[#This Row],[Current Week Low]])-1</f>
        <v>0.1000072944780801</v>
      </c>
      <c r="AF580" s="1">
        <f>(Table2[[#This Row],[Current Week High]]/Table2[[#This Row],[Close Price]])-1</f>
        <v>1.458885941644561E-2</v>
      </c>
      <c r="AG580" s="1">
        <f>(Table2[[#This Row],[Close Price]]/Table2[[#This Row],[Current Month Low]])-1</f>
        <v>0.1000072944780801</v>
      </c>
      <c r="AH580" s="1">
        <f>(Table2[[#This Row],[Current Month High]]/Table2[[#This Row],[Close Price]])-1</f>
        <v>0.11942970822281151</v>
      </c>
      <c r="AI580">
        <v>32.612732095490699</v>
      </c>
      <c r="AJ580">
        <v>10.000729447808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0.04</v>
      </c>
      <c r="AM580" t="s">
        <v>3170</v>
      </c>
      <c r="AN580">
        <v>-6.95</v>
      </c>
      <c r="AO580" t="s">
        <v>3169</v>
      </c>
      <c r="AP580">
        <v>8.0129042842889998E-3</v>
      </c>
      <c r="AQ580">
        <f>(Table2[[#This Row],[Sharpe Ratio]]-AVERAGE(Table2[Sharpe Ratio]))/_xlfn.STDEV.P(Table2[Sharpe Ratio])</f>
        <v>-0.58381852897424447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591</v>
      </c>
      <c r="AT580">
        <f>_xlfn.RANK.AVG(Table2[[#This Row],[6M Return vs Nifty Z-Score]],Table2[6M Return vs Nifty Z-Score])</f>
        <v>460</v>
      </c>
      <c r="AU580">
        <f>_xlfn.RANK.AVG(Table2[[#This Row],[Sharpe Ratio Z-Score]],Table2[Sharpe Ratio Z-Score])</f>
        <v>491</v>
      </c>
      <c r="AV580">
        <f>(Table2[[#This Row],[Rank 1Y]]+Table2[[#This Row],[Rank 6M]]+Table2[[#This Row],[Rank Sharpe]])/3</f>
        <v>514</v>
      </c>
    </row>
    <row r="581" spans="1:48" hidden="1" x14ac:dyDescent="0.3">
      <c r="A581" t="s">
        <v>1886</v>
      </c>
      <c r="B581" t="s">
        <v>1887</v>
      </c>
      <c r="C581" t="s">
        <v>3132</v>
      </c>
      <c r="D581" t="s">
        <v>105</v>
      </c>
      <c r="E581">
        <v>3789.3069132000001</v>
      </c>
      <c r="F581">
        <v>94.87</v>
      </c>
      <c r="G581">
        <v>-30.683323594363898</v>
      </c>
      <c r="H581">
        <f>(Table2[[#This Row],[1Y Return vs Nifty]]-AVERAGE(Table2[1Y Return vs Nifty]))/_xlfn.STDEV.P(Table2[1Y Return vs Nifty])</f>
        <v>-0.87745209259490875</v>
      </c>
      <c r="I581">
        <v>-52.188479886998699</v>
      </c>
      <c r="J581">
        <f>(Table2[[#This Row],[1M Return vs Nifty]]-AVERAGE(Table2[1M Return vs Nifty]))/_xlfn.STDEV.P(Table2[1M Return vs Nifty])</f>
        <v>-4.7054383048799471</v>
      </c>
      <c r="K581">
        <v>-18.717949963012401</v>
      </c>
      <c r="L581">
        <f>(Table2[[#This Row],[6M Return vs Nifty]]-AVERAGE(Table2[6M Return vs Nifty]))/_xlfn.STDEV.P(Table2[6M Return vs Nifty])</f>
        <v>-0.65822659390428595</v>
      </c>
      <c r="M581">
        <v>-1.6653458491267501</v>
      </c>
      <c r="N581">
        <f>(Table2[[#This Row],[1W Return vs Nifty]]-AVERAGE(Table2[1W Return vs Nifty]))/_xlfn.STDEV.P(Table2[1W Return vs Nifty])</f>
        <v>0.2455586538398318</v>
      </c>
      <c r="O581">
        <v>98.66</v>
      </c>
      <c r="P581">
        <v>103.607505721208</v>
      </c>
      <c r="Q581">
        <v>107.689867427932</v>
      </c>
      <c r="R581">
        <v>46.881802108238098</v>
      </c>
      <c r="S581" s="1">
        <f>(Table2[[#This Row],[Close Price]]-Table2[[#This Row],[20D EMA]])/Table2[[#This Row],[20D EMA]]</f>
        <v>-3.8414757753902212E-2</v>
      </c>
      <c r="T581" s="1">
        <f>(Table2[[#This Row],[Close Price]]-Table2[[#This Row],[50D EMA]])/Table2[[#This Row],[50D EMA]]</f>
        <v>-8.4332748485609635E-2</v>
      </c>
      <c r="U581" s="1">
        <f>(Table2[[#This Row],[Close Price]]-Table2[[#This Row],[200D EMA]])/Table2[[#This Row],[200D EMA]]</f>
        <v>-0.11904432361300177</v>
      </c>
      <c r="V581">
        <v>0.37315365111247401</v>
      </c>
      <c r="W581">
        <v>93.8</v>
      </c>
      <c r="X581">
        <v>98.7</v>
      </c>
      <c r="Y581">
        <v>91.42</v>
      </c>
      <c r="Z581">
        <v>98.7</v>
      </c>
      <c r="AA581">
        <v>91.2</v>
      </c>
      <c r="AB581">
        <v>104.9</v>
      </c>
      <c r="AC581" s="1">
        <f>(Table2[[#This Row],[Close Price]]/Table2[[#This Row],[Day Low]])-1</f>
        <v>1.1407249466951042E-2</v>
      </c>
      <c r="AD581" s="1">
        <f>(Table2[[#This Row],[Day High]]/Table2[[#This Row],[Close Price]])-1</f>
        <v>4.0371034046590148E-2</v>
      </c>
      <c r="AE581" s="1">
        <f>(Table2[[#This Row],[Close Price]]/Table2[[#This Row],[Current Week Low]])-1</f>
        <v>3.7737912929337147E-2</v>
      </c>
      <c r="AF581" s="1">
        <f>(Table2[[#This Row],[Current Week High]]/Table2[[#This Row],[Close Price]])-1</f>
        <v>4.0371034046590148E-2</v>
      </c>
      <c r="AG581" s="1">
        <f>(Table2[[#This Row],[Close Price]]/Table2[[#This Row],[Current Month Low]])-1</f>
        <v>4.0241228070175383E-2</v>
      </c>
      <c r="AH581" s="1">
        <f>(Table2[[#This Row],[Current Month High]]/Table2[[#This Row],[Close Price]])-1</f>
        <v>0.10572362179825023</v>
      </c>
      <c r="AI581">
        <v>46.516285443238097</v>
      </c>
      <c r="AJ581">
        <v>13.6848412222887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-0.14000000000000001</v>
      </c>
      <c r="AM581" t="s">
        <v>3169</v>
      </c>
      <c r="AN581">
        <v>-4</v>
      </c>
      <c r="AO581" t="s">
        <v>3169</v>
      </c>
      <c r="AP581">
        <v>5.3772248675164003E-2</v>
      </c>
      <c r="AQ581">
        <f>(Table2[[#This Row],[Sharpe Ratio]]-AVERAGE(Table2[Sharpe Ratio]))/_xlfn.STDEV.P(Table2[Sharpe Ratio])</f>
        <v>-4.946156467446599E-2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628</v>
      </c>
      <c r="AT581">
        <f>_xlfn.RANK.AVG(Table2[[#This Row],[6M Return vs Nifty Z-Score]],Table2[6M Return vs Nifty Z-Score])</f>
        <v>547</v>
      </c>
      <c r="AU581">
        <f>_xlfn.RANK.AVG(Table2[[#This Row],[Sharpe Ratio Z-Score]],Table2[Sharpe Ratio Z-Score])</f>
        <v>367</v>
      </c>
      <c r="AV581">
        <f>(Table2[[#This Row],[Rank 1Y]]+Table2[[#This Row],[Rank 6M]]+Table2[[#This Row],[Rank Sharpe]])/3</f>
        <v>514</v>
      </c>
    </row>
    <row r="582" spans="1:48" hidden="1" x14ac:dyDescent="0.3">
      <c r="A582" t="s">
        <v>1248</v>
      </c>
      <c r="B582" t="s">
        <v>1249</v>
      </c>
      <c r="C582" t="s">
        <v>3131</v>
      </c>
      <c r="D582" t="s">
        <v>800</v>
      </c>
      <c r="E582">
        <v>9026.5866977500009</v>
      </c>
      <c r="F582">
        <v>6949.6</v>
      </c>
      <c r="G582">
        <v>-38.907138124393398</v>
      </c>
      <c r="H582">
        <f>(Table2[[#This Row],[1Y Return vs Nifty]]-AVERAGE(Table2[1Y Return vs Nifty]))/_xlfn.STDEV.P(Table2[1Y Return vs Nifty])</f>
        <v>-1.041938095182227</v>
      </c>
      <c r="I582">
        <v>-7.3081963682032702</v>
      </c>
      <c r="J582">
        <f>(Table2[[#This Row],[1M Return vs Nifty]]-AVERAGE(Table2[1M Return vs Nifty]))/_xlfn.STDEV.P(Table2[1M Return vs Nifty])</f>
        <v>-0.27036210618269885</v>
      </c>
      <c r="K582">
        <v>-8.6109799400455902</v>
      </c>
      <c r="L582">
        <f>(Table2[[#This Row],[6M Return vs Nifty]]-AVERAGE(Table2[6M Return vs Nifty]))/_xlfn.STDEV.P(Table2[6M Return vs Nifty])</f>
        <v>-0.32073364103243857</v>
      </c>
      <c r="M582">
        <v>-3.7395561882161901</v>
      </c>
      <c r="N582">
        <f>(Table2[[#This Row],[1W Return vs Nifty]]-AVERAGE(Table2[1W Return vs Nifty]))/_xlfn.STDEV.P(Table2[1W Return vs Nifty])</f>
        <v>-0.25664856533934355</v>
      </c>
      <c r="O582">
        <v>7177.92</v>
      </c>
      <c r="P582">
        <v>7659.4913821692298</v>
      </c>
      <c r="Q582">
        <v>8016.72042115166</v>
      </c>
      <c r="R582">
        <v>44.765494618922702</v>
      </c>
      <c r="S582" s="1">
        <f>(Table2[[#This Row],[Close Price]]-Table2[[#This Row],[20D EMA]])/Table2[[#This Row],[20D EMA]]</f>
        <v>-3.1808657661272305E-2</v>
      </c>
      <c r="T582" s="1">
        <f>(Table2[[#This Row],[Close Price]]-Table2[[#This Row],[50D EMA]])/Table2[[#This Row],[50D EMA]]</f>
        <v>-9.2681269127321941E-2</v>
      </c>
      <c r="U582" s="1">
        <f>(Table2[[#This Row],[Close Price]]-Table2[[#This Row],[200D EMA]])/Table2[[#This Row],[200D EMA]]</f>
        <v>-0.13311184188687974</v>
      </c>
      <c r="V582">
        <v>1.29476899898798</v>
      </c>
      <c r="W582">
        <v>6942</v>
      </c>
      <c r="X582">
        <v>7044.5</v>
      </c>
      <c r="Y582">
        <v>6940</v>
      </c>
      <c r="Z582">
        <v>7321</v>
      </c>
      <c r="AA582">
        <v>6750</v>
      </c>
      <c r="AB582">
        <v>7380</v>
      </c>
      <c r="AC582" s="1">
        <f>(Table2[[#This Row],[Close Price]]/Table2[[#This Row],[Day Low]])-1</f>
        <v>1.0947853644482919E-3</v>
      </c>
      <c r="AD582" s="1">
        <f>(Table2[[#This Row],[Day High]]/Table2[[#This Row],[Close Price]])-1</f>
        <v>1.3655462184873901E-2</v>
      </c>
      <c r="AE582" s="1">
        <f>(Table2[[#This Row],[Close Price]]/Table2[[#This Row],[Current Week Low]])-1</f>
        <v>1.3832853025936842E-3</v>
      </c>
      <c r="AF582" s="1">
        <f>(Table2[[#This Row],[Current Week High]]/Table2[[#This Row],[Close Price]])-1</f>
        <v>5.344192471509146E-2</v>
      </c>
      <c r="AG582" s="1">
        <f>(Table2[[#This Row],[Close Price]]/Table2[[#This Row],[Current Month Low]])-1</f>
        <v>2.9570370370370469E-2</v>
      </c>
      <c r="AH582" s="1">
        <f>(Table2[[#This Row],[Current Month High]]/Table2[[#This Row],[Close Price]])-1</f>
        <v>6.1931621963853933E-2</v>
      </c>
      <c r="AI582">
        <v>55.260014964889997</v>
      </c>
      <c r="AJ582">
        <v>5.4375531011045197</v>
      </c>
      <c r="AK582" t="str">
        <f>IF(AND(Table2[[#This Row],[20D EMA]]&gt;Table2[[#This Row],[50D EMA]],Table2[[#This Row],[50D EMA]]&gt;Table2[[#This Row],[200D EMA]]),"Uptrend","Downtrend/NoTrend")</f>
        <v>Downtrend/NoTrend</v>
      </c>
      <c r="AL582">
        <v>-0.15</v>
      </c>
      <c r="AM582" t="s">
        <v>3169</v>
      </c>
      <c r="AN582">
        <v>-1.89</v>
      </c>
      <c r="AO582" t="s">
        <v>3169</v>
      </c>
      <c r="AP582">
        <v>2.3585284564752999E-2</v>
      </c>
      <c r="AQ582">
        <f>(Table2[[#This Row],[Sharpe Ratio]]-AVERAGE(Table2[Sharpe Ratio]))/_xlfn.STDEV.P(Table2[Sharpe Ratio])</f>
        <v>-0.40197130270039444</v>
      </c>
      <c r="AR5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2">
        <f>_xlfn.RANK.AVG(Table2[[#This Row],[1Y Return vs Nifty Z-Score]],Table2[1Y Return vs Nifty Z-Score])</f>
        <v>668</v>
      </c>
      <c r="AT582">
        <f>_xlfn.RANK.AVG(Table2[[#This Row],[6M Return vs Nifty Z-Score]],Table2[6M Return vs Nifty Z-Score])</f>
        <v>430</v>
      </c>
      <c r="AU582">
        <f>_xlfn.RANK.AVG(Table2[[#This Row],[Sharpe Ratio Z-Score]],Table2[Sharpe Ratio Z-Score])</f>
        <v>445</v>
      </c>
      <c r="AV582">
        <f>(Table2[[#This Row],[Rank 1Y]]+Table2[[#This Row],[Rank 6M]]+Table2[[#This Row],[Rank Sharpe]])/3</f>
        <v>514.33333333333337</v>
      </c>
    </row>
    <row r="583" spans="1:48" hidden="1" x14ac:dyDescent="0.3">
      <c r="A583" t="s">
        <v>1473</v>
      </c>
      <c r="B583" t="s">
        <v>1474</v>
      </c>
      <c r="C583" t="s">
        <v>3131</v>
      </c>
      <c r="D583" t="s">
        <v>1475</v>
      </c>
      <c r="E583">
        <v>6798.5178720000004</v>
      </c>
      <c r="F583">
        <v>255</v>
      </c>
      <c r="G583">
        <v>-42.654027631858099</v>
      </c>
      <c r="H583">
        <f>(Table2[[#This Row],[1Y Return vs Nifty]]-AVERAGE(Table2[1Y Return vs Nifty]))/_xlfn.STDEV.P(Table2[1Y Return vs Nifty])</f>
        <v>-1.1168803102539262</v>
      </c>
      <c r="I583">
        <v>-8.1148490293115803</v>
      </c>
      <c r="J583">
        <f>(Table2[[#This Row],[1M Return vs Nifty]]-AVERAGE(Table2[1M Return vs Nifty]))/_xlfn.STDEV.P(Table2[1M Return vs Nifty])</f>
        <v>-0.35007564044321693</v>
      </c>
      <c r="K583">
        <v>-21.566679806359801</v>
      </c>
      <c r="L583">
        <f>(Table2[[#This Row],[6M Return vs Nifty]]-AVERAGE(Table2[6M Return vs Nifty]))/_xlfn.STDEV.P(Table2[6M Return vs Nifty])</f>
        <v>-0.7533516654718031</v>
      </c>
      <c r="M583">
        <v>-6.8040796610288403</v>
      </c>
      <c r="N583">
        <f>(Table2[[#This Row],[1W Return vs Nifty]]-AVERAGE(Table2[1W Return vs Nifty]))/_xlfn.STDEV.P(Table2[1W Return vs Nifty])</f>
        <v>-0.99863011966240656</v>
      </c>
      <c r="O583">
        <v>263.27</v>
      </c>
      <c r="P583">
        <v>269.43351694962598</v>
      </c>
      <c r="Q583">
        <v>278.84747682389798</v>
      </c>
      <c r="R583">
        <v>34.771062686794899</v>
      </c>
      <c r="S583" s="1">
        <f>(Table2[[#This Row],[Close Price]]-Table2[[#This Row],[20D EMA]])/Table2[[#This Row],[20D EMA]]</f>
        <v>-3.1412618224636236E-2</v>
      </c>
      <c r="T583" s="1">
        <f>(Table2[[#This Row],[Close Price]]-Table2[[#This Row],[50D EMA]])/Table2[[#This Row],[50D EMA]]</f>
        <v>-5.3569864332522935E-2</v>
      </c>
      <c r="U583" s="1">
        <f>(Table2[[#This Row],[Close Price]]-Table2[[#This Row],[200D EMA]])/Table2[[#This Row],[200D EMA]]</f>
        <v>-8.5521580096485875E-2</v>
      </c>
      <c r="V583">
        <v>1.07969220786939</v>
      </c>
      <c r="W583">
        <v>250.2</v>
      </c>
      <c r="X583">
        <v>261.45</v>
      </c>
      <c r="Y583">
        <v>249</v>
      </c>
      <c r="Z583">
        <v>266.05</v>
      </c>
      <c r="AA583">
        <v>249</v>
      </c>
      <c r="AB583">
        <v>284.5</v>
      </c>
      <c r="AC583" s="1">
        <f>(Table2[[#This Row],[Close Price]]/Table2[[#This Row],[Day Low]])-1</f>
        <v>1.9184652278177561E-2</v>
      </c>
      <c r="AD583" s="1">
        <f>(Table2[[#This Row],[Day High]]/Table2[[#This Row],[Close Price]])-1</f>
        <v>2.5294117647058689E-2</v>
      </c>
      <c r="AE583" s="1">
        <f>(Table2[[#This Row],[Close Price]]/Table2[[#This Row],[Current Week Low]])-1</f>
        <v>2.4096385542168752E-2</v>
      </c>
      <c r="AF583" s="1">
        <f>(Table2[[#This Row],[Current Week High]]/Table2[[#This Row],[Close Price]])-1</f>
        <v>4.3333333333333446E-2</v>
      </c>
      <c r="AG583" s="1">
        <f>(Table2[[#This Row],[Close Price]]/Table2[[#This Row],[Current Month Low]])-1</f>
        <v>2.4096385542168752E-2</v>
      </c>
      <c r="AH583" s="1">
        <f>(Table2[[#This Row],[Current Month High]]/Table2[[#This Row],[Close Price]])-1</f>
        <v>0.11568627450980395</v>
      </c>
      <c r="AI583">
        <v>33.117647058823501</v>
      </c>
      <c r="AJ583">
        <v>2.4096385542168699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0.05</v>
      </c>
      <c r="AM583" t="s">
        <v>3170</v>
      </c>
      <c r="AN583">
        <v>-3.12</v>
      </c>
      <c r="AO583" t="s">
        <v>3169</v>
      </c>
      <c r="AP583">
        <v>8.1665817946849004E-2</v>
      </c>
      <c r="AQ583">
        <f>(Table2[[#This Row],[Sharpe Ratio]]-AVERAGE(Table2[Sharpe Ratio]))/_xlfn.STDEV.P(Table2[Sharpe Ratio])</f>
        <v>0.27626694385013278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690</v>
      </c>
      <c r="AT583">
        <f>_xlfn.RANK.AVG(Table2[[#This Row],[6M Return vs Nifty Z-Score]],Table2[6M Return vs Nifty Z-Score])</f>
        <v>584</v>
      </c>
      <c r="AU583">
        <f>_xlfn.RANK.AVG(Table2[[#This Row],[Sharpe Ratio Z-Score]],Table2[Sharpe Ratio Z-Score])</f>
        <v>275</v>
      </c>
      <c r="AV583">
        <f>(Table2[[#This Row],[Rank 1Y]]+Table2[[#This Row],[Rank 6M]]+Table2[[#This Row],[Rank Sharpe]])/3</f>
        <v>516.33333333333337</v>
      </c>
    </row>
    <row r="584" spans="1:48" hidden="1" x14ac:dyDescent="0.3">
      <c r="A584" t="s">
        <v>1933</v>
      </c>
      <c r="B584" t="s">
        <v>1934</v>
      </c>
      <c r="C584" t="s">
        <v>3132</v>
      </c>
      <c r="D584" t="s">
        <v>544</v>
      </c>
      <c r="E584">
        <v>3569.9349853499998</v>
      </c>
      <c r="F584">
        <v>320.5</v>
      </c>
      <c r="G584">
        <v>-31.482653689321399</v>
      </c>
      <c r="H584">
        <f>(Table2[[#This Row],[1Y Return vs Nifty]]-AVERAGE(Table2[1Y Return vs Nifty]))/_xlfn.STDEV.P(Table2[1Y Return vs Nifty])</f>
        <v>-0.89343963847002572</v>
      </c>
      <c r="I584">
        <v>8.1424443734766694</v>
      </c>
      <c r="J584">
        <f>(Table2[[#This Row],[1M Return vs Nifty]]-AVERAGE(Table2[1M Return vs Nifty]))/_xlfn.STDEV.P(Table2[1M Return vs Nifty])</f>
        <v>1.2564724776351412</v>
      </c>
      <c r="K584">
        <v>-8.4521456732206293</v>
      </c>
      <c r="L584">
        <f>(Table2[[#This Row],[6M Return vs Nifty]]-AVERAGE(Table2[6M Return vs Nifty]))/_xlfn.STDEV.P(Table2[6M Return vs Nifty])</f>
        <v>-0.31542983132426894</v>
      </c>
      <c r="M584">
        <v>2.5074175565060002</v>
      </c>
      <c r="N584">
        <f>(Table2[[#This Row],[1W Return vs Nifty]]-AVERAGE(Table2[1W Return vs Nifty]))/_xlfn.STDEV.P(Table2[1W Return vs Nifty])</f>
        <v>1.2558669464671817</v>
      </c>
      <c r="O584">
        <v>324.18</v>
      </c>
      <c r="P584">
        <v>328.241362206953</v>
      </c>
      <c r="Q584">
        <v>330.02799283491498</v>
      </c>
      <c r="R584">
        <v>46.987495694036497</v>
      </c>
      <c r="S584" s="1">
        <f>(Table2[[#This Row],[Close Price]]-Table2[[#This Row],[20D EMA]])/Table2[[#This Row],[20D EMA]]</f>
        <v>-1.1351718181257346E-2</v>
      </c>
      <c r="T584" s="1">
        <f>(Table2[[#This Row],[Close Price]]-Table2[[#This Row],[50D EMA]])/Table2[[#This Row],[50D EMA]]</f>
        <v>-2.3584359249862439E-2</v>
      </c>
      <c r="U584" s="1">
        <f>(Table2[[#This Row],[Close Price]]-Table2[[#This Row],[200D EMA]])/Table2[[#This Row],[200D EMA]]</f>
        <v>-2.887025658966156E-2</v>
      </c>
      <c r="V584">
        <v>1.61838673719113</v>
      </c>
      <c r="W584">
        <v>314.89999999999998</v>
      </c>
      <c r="X584">
        <v>323</v>
      </c>
      <c r="Y584">
        <v>295.5</v>
      </c>
      <c r="Z584">
        <v>329.95</v>
      </c>
      <c r="AA584">
        <v>295.5</v>
      </c>
      <c r="AB584">
        <v>358</v>
      </c>
      <c r="AC584" s="1">
        <f>(Table2[[#This Row],[Close Price]]/Table2[[#This Row],[Day Low]])-1</f>
        <v>1.7783423308987079E-2</v>
      </c>
      <c r="AD584" s="1">
        <f>(Table2[[#This Row],[Day High]]/Table2[[#This Row],[Close Price]])-1</f>
        <v>7.8003120124805481E-3</v>
      </c>
      <c r="AE584" s="1">
        <f>(Table2[[#This Row],[Close Price]]/Table2[[#This Row],[Current Week Low]])-1</f>
        <v>8.4602368866328215E-2</v>
      </c>
      <c r="AF584" s="1">
        <f>(Table2[[#This Row],[Current Week High]]/Table2[[#This Row],[Close Price]])-1</f>
        <v>2.948517940717621E-2</v>
      </c>
      <c r="AG584" s="1">
        <f>(Table2[[#This Row],[Close Price]]/Table2[[#This Row],[Current Month Low]])-1</f>
        <v>8.4602368866328215E-2</v>
      </c>
      <c r="AH584" s="1">
        <f>(Table2[[#This Row],[Current Month High]]/Table2[[#This Row],[Close Price]])-1</f>
        <v>0.11700468018720755</v>
      </c>
      <c r="AI584">
        <v>40.998439937597396</v>
      </c>
      <c r="AJ584">
        <v>36.2090947726306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0.02</v>
      </c>
      <c r="AM584" t="s">
        <v>3170</v>
      </c>
      <c r="AN584">
        <v>-5.47</v>
      </c>
      <c r="AO584" t="s">
        <v>3169</v>
      </c>
      <c r="AP584">
        <v>9.0082568798279996E-3</v>
      </c>
      <c r="AQ584">
        <f>(Table2[[#This Row],[Sharpe Ratio]]-AVERAGE(Table2[Sharpe Ratio]))/_xlfn.STDEV.P(Table2[Sharpe Ratio])</f>
        <v>-0.5721952507468101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635</v>
      </c>
      <c r="AT584">
        <f>_xlfn.RANK.AVG(Table2[[#This Row],[6M Return vs Nifty Z-Score]],Table2[6M Return vs Nifty Z-Score])</f>
        <v>427</v>
      </c>
      <c r="AU584">
        <f>_xlfn.RANK.AVG(Table2[[#This Row],[Sharpe Ratio Z-Score]],Table2[Sharpe Ratio Z-Score])</f>
        <v>489</v>
      </c>
      <c r="AV584">
        <f>(Table2[[#This Row],[Rank 1Y]]+Table2[[#This Row],[Rank 6M]]+Table2[[#This Row],[Rank Sharpe]])/3</f>
        <v>517</v>
      </c>
    </row>
    <row r="585" spans="1:48" hidden="1" x14ac:dyDescent="0.3">
      <c r="A585" t="s">
        <v>1145</v>
      </c>
      <c r="B585" t="s">
        <v>1146</v>
      </c>
      <c r="C585" t="s">
        <v>3123</v>
      </c>
      <c r="D585" t="s">
        <v>24</v>
      </c>
      <c r="E585">
        <v>10448.019208944001</v>
      </c>
      <c r="F585">
        <v>94.88</v>
      </c>
      <c r="G585">
        <v>-35.184821283179403</v>
      </c>
      <c r="H585">
        <f>(Table2[[#This Row],[1Y Return vs Nifty]]-AVERAGE(Table2[1Y Return vs Nifty]))/_xlfn.STDEV.P(Table2[1Y Return vs Nifty])</f>
        <v>-0.96748736245485034</v>
      </c>
      <c r="I585">
        <v>2.2552118007708</v>
      </c>
      <c r="J585">
        <f>(Table2[[#This Row],[1M Return vs Nifty]]-AVERAGE(Table2[1M Return vs Nifty]))/_xlfn.STDEV.P(Table2[1M Return vs Nifty])</f>
        <v>0.67469529148015162</v>
      </c>
      <c r="K585">
        <v>-32.443218378021399</v>
      </c>
      <c r="L585">
        <f>(Table2[[#This Row],[6M Return vs Nifty]]-AVERAGE(Table2[6M Return vs Nifty]))/_xlfn.STDEV.P(Table2[6M Return vs Nifty])</f>
        <v>-1.1165421282151666</v>
      </c>
      <c r="M585">
        <v>-3.5031047871479601</v>
      </c>
      <c r="N585">
        <f>(Table2[[#This Row],[1W Return vs Nifty]]-AVERAGE(Table2[1W Return vs Nifty]))/_xlfn.STDEV.P(Table2[1W Return vs Nifty])</f>
        <v>-0.19939901915608388</v>
      </c>
      <c r="O585">
        <v>97.84</v>
      </c>
      <c r="P585">
        <v>100.79740917556001</v>
      </c>
      <c r="Q585">
        <v>109.253733835327</v>
      </c>
      <c r="R585">
        <v>39.887336282552397</v>
      </c>
      <c r="S585" s="1">
        <f>(Table2[[#This Row],[Close Price]]-Table2[[#This Row],[20D EMA]])/Table2[[#This Row],[20D EMA]]</f>
        <v>-3.025347506132469E-2</v>
      </c>
      <c r="T585" s="1">
        <f>(Table2[[#This Row],[Close Price]]-Table2[[#This Row],[50D EMA]])/Table2[[#This Row],[50D EMA]]</f>
        <v>-5.8705965004056705E-2</v>
      </c>
      <c r="U585" s="1">
        <f>(Table2[[#This Row],[Close Price]]-Table2[[#This Row],[200D EMA]])/Table2[[#This Row],[200D EMA]]</f>
        <v>-0.13156286133883399</v>
      </c>
      <c r="V585">
        <v>0.983712285421113</v>
      </c>
      <c r="W585">
        <v>93.16</v>
      </c>
      <c r="X585">
        <v>96.59</v>
      </c>
      <c r="Y585">
        <v>91.55</v>
      </c>
      <c r="Z585">
        <v>98.78</v>
      </c>
      <c r="AA585">
        <v>91.55</v>
      </c>
      <c r="AB585">
        <v>108.75</v>
      </c>
      <c r="AC585" s="1">
        <f>(Table2[[#This Row],[Close Price]]/Table2[[#This Row],[Day Low]])-1</f>
        <v>1.8462859596393377E-2</v>
      </c>
      <c r="AD585" s="1">
        <f>(Table2[[#This Row],[Day High]]/Table2[[#This Row],[Close Price]])-1</f>
        <v>1.8022765598650903E-2</v>
      </c>
      <c r="AE585" s="1">
        <f>(Table2[[#This Row],[Close Price]]/Table2[[#This Row],[Current Week Low]])-1</f>
        <v>3.6373566357181808E-2</v>
      </c>
      <c r="AF585" s="1">
        <f>(Table2[[#This Row],[Current Week High]]/Table2[[#This Row],[Close Price]])-1</f>
        <v>4.1104553119730269E-2</v>
      </c>
      <c r="AG585" s="1">
        <f>(Table2[[#This Row],[Close Price]]/Table2[[#This Row],[Current Month Low]])-1</f>
        <v>3.6373566357181808E-2</v>
      </c>
      <c r="AH585" s="1">
        <f>(Table2[[#This Row],[Current Month High]]/Table2[[#This Row],[Close Price]])-1</f>
        <v>0.14618465430016858</v>
      </c>
      <c r="AI585">
        <v>60.72934232715</v>
      </c>
      <c r="AJ585">
        <v>7.6835773464986898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-0.12</v>
      </c>
      <c r="AM585" t="s">
        <v>3169</v>
      </c>
      <c r="AN585">
        <v>-4.26</v>
      </c>
      <c r="AO585" t="s">
        <v>3169</v>
      </c>
      <c r="AP585">
        <v>0.102324761205905</v>
      </c>
      <c r="AQ585">
        <f>(Table2[[#This Row],[Sharpe Ratio]]-AVERAGE(Table2[Sharpe Ratio]))/_xlfn.STDEV.P(Table2[Sharpe Ratio])</f>
        <v>0.51751275609896175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648</v>
      </c>
      <c r="AT585">
        <f>_xlfn.RANK.AVG(Table2[[#This Row],[6M Return vs Nifty Z-Score]],Table2[6M Return vs Nifty Z-Score])</f>
        <v>690</v>
      </c>
      <c r="AU585">
        <f>_xlfn.RANK.AVG(Table2[[#This Row],[Sharpe Ratio Z-Score]],Table2[Sharpe Ratio Z-Score])</f>
        <v>222</v>
      </c>
      <c r="AV585">
        <f>(Table2[[#This Row],[Rank 1Y]]+Table2[[#This Row],[Rank 6M]]+Table2[[#This Row],[Rank Sharpe]])/3</f>
        <v>520</v>
      </c>
    </row>
    <row r="586" spans="1:48" hidden="1" x14ac:dyDescent="0.3">
      <c r="A586" t="s">
        <v>1437</v>
      </c>
      <c r="B586" t="s">
        <v>1438</v>
      </c>
      <c r="C586" t="s">
        <v>3135</v>
      </c>
      <c r="D586" t="s">
        <v>218</v>
      </c>
      <c r="E586">
        <v>7077.6194011699999</v>
      </c>
      <c r="F586">
        <v>351.1</v>
      </c>
      <c r="G586">
        <v>-31.516070039254</v>
      </c>
      <c r="H586">
        <f>(Table2[[#This Row],[1Y Return vs Nifty]]-AVERAGE(Table2[1Y Return vs Nifty]))/_xlfn.STDEV.P(Table2[1Y Return vs Nifty])</f>
        <v>-0.89410800493201259</v>
      </c>
      <c r="I586">
        <v>-5.3679083780972103</v>
      </c>
      <c r="J586">
        <f>(Table2[[#This Row],[1M Return vs Nifty]]-AVERAGE(Table2[1M Return vs Nifty]))/_xlfn.STDEV.P(Table2[1M Return vs Nifty])</f>
        <v>-7.8622562471178409E-2</v>
      </c>
      <c r="K586">
        <v>-18.478002710411602</v>
      </c>
      <c r="L586">
        <f>(Table2[[#This Row],[6M Return vs Nifty]]-AVERAGE(Table2[6M Return vs Nifty]))/_xlfn.STDEV.P(Table2[6M Return vs Nifty])</f>
        <v>-0.6502142512704685</v>
      </c>
      <c r="M586">
        <v>-2.7654235854410101</v>
      </c>
      <c r="N586">
        <f>(Table2[[#This Row],[1W Return vs Nifty]]-AVERAGE(Table2[1W Return vs Nifty]))/_xlfn.STDEV.P(Table2[1W Return vs Nifty])</f>
        <v>-2.0791855760768679E-2</v>
      </c>
      <c r="O586">
        <v>365.25</v>
      </c>
      <c r="P586">
        <v>380.96181953106901</v>
      </c>
      <c r="Q586">
        <v>398.66668051238298</v>
      </c>
      <c r="R586">
        <v>30.4148273923822</v>
      </c>
      <c r="S586" s="1">
        <f>(Table2[[#This Row],[Close Price]]-Table2[[#This Row],[20D EMA]])/Table2[[#This Row],[20D EMA]]</f>
        <v>-3.8740588637919168E-2</v>
      </c>
      <c r="T586" s="1">
        <f>(Table2[[#This Row],[Close Price]]-Table2[[#This Row],[50D EMA]])/Table2[[#This Row],[50D EMA]]</f>
        <v>-7.8385334172926563E-2</v>
      </c>
      <c r="U586" s="1">
        <f>(Table2[[#This Row],[Close Price]]-Table2[[#This Row],[200D EMA]])/Table2[[#This Row],[200D EMA]]</f>
        <v>-0.1193144118571642</v>
      </c>
      <c r="V586">
        <v>0.47985226756659599</v>
      </c>
      <c r="W586">
        <v>347.4</v>
      </c>
      <c r="X586">
        <v>353.25</v>
      </c>
      <c r="Y586">
        <v>347</v>
      </c>
      <c r="Z586">
        <v>363.45</v>
      </c>
      <c r="AA586">
        <v>347</v>
      </c>
      <c r="AB586">
        <v>383.5</v>
      </c>
      <c r="AC586" s="1">
        <f>(Table2[[#This Row],[Close Price]]/Table2[[#This Row],[Day Low]])-1</f>
        <v>1.0650546919977133E-2</v>
      </c>
      <c r="AD586" s="1">
        <f>(Table2[[#This Row],[Day High]]/Table2[[#This Row],[Close Price]])-1</f>
        <v>6.1236115066931607E-3</v>
      </c>
      <c r="AE586" s="1">
        <f>(Table2[[#This Row],[Close Price]]/Table2[[#This Row],[Current Week Low]])-1</f>
        <v>1.1815561959654275E-2</v>
      </c>
      <c r="AF586" s="1">
        <f>(Table2[[#This Row],[Current Week High]]/Table2[[#This Row],[Close Price]])-1</f>
        <v>3.517516377100538E-2</v>
      </c>
      <c r="AG586" s="1">
        <f>(Table2[[#This Row],[Close Price]]/Table2[[#This Row],[Current Month Low]])-1</f>
        <v>1.1815561959654275E-2</v>
      </c>
      <c r="AH586" s="1">
        <f>(Table2[[#This Row],[Current Month High]]/Table2[[#This Row],[Close Price]])-1</f>
        <v>9.2281401310168043E-2</v>
      </c>
      <c r="AI586">
        <v>43.833665622329796</v>
      </c>
      <c r="AJ586">
        <v>1.1815561959654199</v>
      </c>
      <c r="AK586" t="str">
        <f>IF(AND(Table2[[#This Row],[20D EMA]]&gt;Table2[[#This Row],[50D EMA]],Table2[[#This Row],[50D EMA]]&gt;Table2[[#This Row],[200D EMA]]),"Uptrend","Downtrend/NoTrend")</f>
        <v>Downtrend/NoTrend</v>
      </c>
      <c r="AL586">
        <v>-0.16</v>
      </c>
      <c r="AM586" t="s">
        <v>3169</v>
      </c>
      <c r="AN586">
        <v>-5.92</v>
      </c>
      <c r="AO586" t="s">
        <v>3169</v>
      </c>
      <c r="AP586">
        <v>4.833375933063E-2</v>
      </c>
      <c r="AQ586">
        <f>(Table2[[#This Row],[Sharpe Ratio]]-AVERAGE(Table2[Sharpe Ratio]))/_xlfn.STDEV.P(Table2[Sharpe Ratio])</f>
        <v>-0.11296978786267657</v>
      </c>
      <c r="AR5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6">
        <f>_xlfn.RANK.AVG(Table2[[#This Row],[1Y Return vs Nifty Z-Score]],Table2[1Y Return vs Nifty Z-Score])</f>
        <v>637</v>
      </c>
      <c r="AT586">
        <f>_xlfn.RANK.AVG(Table2[[#This Row],[6M Return vs Nifty Z-Score]],Table2[6M Return vs Nifty Z-Score])</f>
        <v>543</v>
      </c>
      <c r="AU586">
        <f>_xlfn.RANK.AVG(Table2[[#This Row],[Sharpe Ratio Z-Score]],Table2[Sharpe Ratio Z-Score])</f>
        <v>382</v>
      </c>
      <c r="AV586">
        <f>(Table2[[#This Row],[Rank 1Y]]+Table2[[#This Row],[Rank 6M]]+Table2[[#This Row],[Rank Sharpe]])/3</f>
        <v>520.66666666666663</v>
      </c>
    </row>
    <row r="587" spans="1:48" hidden="1" x14ac:dyDescent="0.3">
      <c r="A587" t="s">
        <v>922</v>
      </c>
      <c r="B587" t="s">
        <v>923</v>
      </c>
      <c r="C587" t="s">
        <v>3123</v>
      </c>
      <c r="D587" t="s">
        <v>54</v>
      </c>
      <c r="E587">
        <v>15569.092091556</v>
      </c>
      <c r="F587">
        <v>186.62</v>
      </c>
      <c r="G587">
        <v>-22.093718392322401</v>
      </c>
      <c r="H587">
        <f>(Table2[[#This Row],[1Y Return vs Nifty]]-AVERAGE(Table2[1Y Return vs Nifty]))/_xlfn.STDEV.P(Table2[1Y Return vs Nifty])</f>
        <v>-0.70564984458361113</v>
      </c>
      <c r="I587">
        <v>-0.96749107359249398</v>
      </c>
      <c r="J587">
        <f>(Table2[[#This Row],[1M Return vs Nifty]]-AVERAGE(Table2[1M Return vs Nifty]))/_xlfn.STDEV.P(Table2[1M Return vs Nifty])</f>
        <v>0.35622732084943781</v>
      </c>
      <c r="K587">
        <v>-21.976939602082901</v>
      </c>
      <c r="L587">
        <f>(Table2[[#This Row],[6M Return vs Nifty]]-AVERAGE(Table2[6M Return vs Nifty]))/_xlfn.STDEV.P(Table2[6M Return vs Nifty])</f>
        <v>-0.76705110156279355</v>
      </c>
      <c r="M587">
        <v>-3.9359374161160501</v>
      </c>
      <c r="N587">
        <f>(Table2[[#This Row],[1W Return vs Nifty]]-AVERAGE(Table2[1W Return vs Nifty]))/_xlfn.STDEV.P(Table2[1W Return vs Nifty])</f>
        <v>-0.30419633255656592</v>
      </c>
      <c r="O587">
        <v>195.8</v>
      </c>
      <c r="P587">
        <v>200.25131463366401</v>
      </c>
      <c r="Q587">
        <v>207.34609675318501</v>
      </c>
      <c r="R587">
        <v>35.500550414765101</v>
      </c>
      <c r="S587" s="1">
        <f>(Table2[[#This Row],[Close Price]]-Table2[[#This Row],[20D EMA]])/Table2[[#This Row],[20D EMA]]</f>
        <v>-4.6884576098059273E-2</v>
      </c>
      <c r="T587" s="1">
        <f>(Table2[[#This Row],[Close Price]]-Table2[[#This Row],[50D EMA]])/Table2[[#This Row],[50D EMA]]</f>
        <v>-6.8071036929774342E-2</v>
      </c>
      <c r="U587" s="1">
        <f>(Table2[[#This Row],[Close Price]]-Table2[[#This Row],[200D EMA]])/Table2[[#This Row],[200D EMA]]</f>
        <v>-9.9958943417470594E-2</v>
      </c>
      <c r="V587">
        <v>0.19085727451328299</v>
      </c>
      <c r="W587">
        <v>184.84</v>
      </c>
      <c r="X587">
        <v>189.84</v>
      </c>
      <c r="Y587">
        <v>184.84</v>
      </c>
      <c r="Z587">
        <v>193.59</v>
      </c>
      <c r="AA587">
        <v>184.84</v>
      </c>
      <c r="AB587">
        <v>214.5</v>
      </c>
      <c r="AC587" s="1">
        <f>(Table2[[#This Row],[Close Price]]/Table2[[#This Row],[Day Low]])-1</f>
        <v>9.6299502272234605E-3</v>
      </c>
      <c r="AD587" s="1">
        <f>(Table2[[#This Row],[Day High]]/Table2[[#This Row],[Close Price]])-1</f>
        <v>1.7254313578394687E-2</v>
      </c>
      <c r="AE587" s="1">
        <f>(Table2[[#This Row],[Close Price]]/Table2[[#This Row],[Current Week Low]])-1</f>
        <v>9.6299502272234605E-3</v>
      </c>
      <c r="AF587" s="1">
        <f>(Table2[[#This Row],[Current Week High]]/Table2[[#This Row],[Close Price]])-1</f>
        <v>3.734862287000329E-2</v>
      </c>
      <c r="AG587" s="1">
        <f>(Table2[[#This Row],[Close Price]]/Table2[[#This Row],[Current Month Low]])-1</f>
        <v>9.6299502272234605E-3</v>
      </c>
      <c r="AH587" s="1">
        <f>(Table2[[#This Row],[Current Month High]]/Table2[[#This Row],[Close Price]])-1</f>
        <v>0.14939449148001294</v>
      </c>
      <c r="AI587">
        <v>54.994105669274397</v>
      </c>
      <c r="AJ587">
        <v>4.84858699926962</v>
      </c>
      <c r="AK587" t="str">
        <f>IF(AND(Table2[[#This Row],[20D EMA]]&gt;Table2[[#This Row],[50D EMA]],Table2[[#This Row],[50D EMA]]&gt;Table2[[#This Row],[200D EMA]]),"Uptrend","Downtrend/NoTrend")</f>
        <v>Downtrend/NoTrend</v>
      </c>
      <c r="AL587">
        <v>-0.1</v>
      </c>
      <c r="AM587" t="s">
        <v>3169</v>
      </c>
      <c r="AN587">
        <v>-8.43</v>
      </c>
      <c r="AO587" t="s">
        <v>3169</v>
      </c>
      <c r="AP587">
        <v>3.7482017968852997E-2</v>
      </c>
      <c r="AQ587">
        <f>(Table2[[#This Row],[Sharpe Ratio]]-AVERAGE(Table2[Sharpe Ratio]))/_xlfn.STDEV.P(Table2[Sharpe Ratio])</f>
        <v>-0.23969152412517947</v>
      </c>
      <c r="AR5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7">
        <f>_xlfn.RANK.AVG(Table2[[#This Row],[1Y Return vs Nifty Z-Score]],Table2[1Y Return vs Nifty Z-Score])</f>
        <v>570</v>
      </c>
      <c r="AT587">
        <f>_xlfn.RANK.AVG(Table2[[#This Row],[6M Return vs Nifty Z-Score]],Table2[6M Return vs Nifty Z-Score])</f>
        <v>586</v>
      </c>
      <c r="AU587">
        <f>_xlfn.RANK.AVG(Table2[[#This Row],[Sharpe Ratio Z-Score]],Table2[Sharpe Ratio Z-Score])</f>
        <v>411</v>
      </c>
      <c r="AV587">
        <f>(Table2[[#This Row],[Rank 1Y]]+Table2[[#This Row],[Rank 6M]]+Table2[[#This Row],[Rank Sharpe]])/3</f>
        <v>522.33333333333337</v>
      </c>
    </row>
    <row r="588" spans="1:48" hidden="1" x14ac:dyDescent="0.3">
      <c r="A588" t="s">
        <v>1321</v>
      </c>
      <c r="B588" t="s">
        <v>1322</v>
      </c>
      <c r="C588" t="s">
        <v>3125</v>
      </c>
      <c r="D588" t="s">
        <v>964</v>
      </c>
      <c r="E588">
        <v>8356.4508487980002</v>
      </c>
      <c r="F588">
        <v>39.26</v>
      </c>
      <c r="G588">
        <v>-43.176517329198603</v>
      </c>
      <c r="H588">
        <f>(Table2[[#This Row],[1Y Return vs Nifty]]-AVERAGE(Table2[1Y Return vs Nifty]))/_xlfn.STDEV.P(Table2[1Y Return vs Nifty])</f>
        <v>-1.1273307212395798</v>
      </c>
      <c r="I588">
        <v>-8.1702744129877392</v>
      </c>
      <c r="J588">
        <f>(Table2[[#This Row],[1M Return vs Nifty]]-AVERAGE(Table2[1M Return vs Nifty]))/_xlfn.STDEV.P(Table2[1M Return vs Nifty])</f>
        <v>-0.35555278498582771</v>
      </c>
      <c r="K588">
        <v>-12.095306614319499</v>
      </c>
      <c r="L588">
        <f>(Table2[[#This Row],[6M Return vs Nifty]]-AVERAGE(Table2[6M Return vs Nifty]))/_xlfn.STDEV.P(Table2[6M Return vs Nifty])</f>
        <v>-0.437082625485611</v>
      </c>
      <c r="M588">
        <v>-6.6881019594730802</v>
      </c>
      <c r="N588">
        <f>(Table2[[#This Row],[1W Return vs Nifty]]-AVERAGE(Table2[1W Return vs Nifty]))/_xlfn.STDEV.P(Table2[1W Return vs Nifty])</f>
        <v>-0.97054963144601891</v>
      </c>
      <c r="O588">
        <v>41.49</v>
      </c>
      <c r="P588">
        <v>43.872583546608702</v>
      </c>
      <c r="Q588">
        <v>45.956065911352198</v>
      </c>
      <c r="R588">
        <v>35.577759480295498</v>
      </c>
      <c r="S588" s="1">
        <f>(Table2[[#This Row],[Close Price]]-Table2[[#This Row],[20D EMA]])/Table2[[#This Row],[20D EMA]]</f>
        <v>-5.3747891058086382E-2</v>
      </c>
      <c r="T588" s="1">
        <f>(Table2[[#This Row],[Close Price]]-Table2[[#This Row],[50D EMA]])/Table2[[#This Row],[50D EMA]]</f>
        <v>-0.10513589977459285</v>
      </c>
      <c r="U588" s="1">
        <f>(Table2[[#This Row],[Close Price]]-Table2[[#This Row],[200D EMA]])/Table2[[#This Row],[200D EMA]]</f>
        <v>-0.14570581224834825</v>
      </c>
      <c r="V588">
        <v>0.30867301211478199</v>
      </c>
      <c r="W588">
        <v>38.200000000000003</v>
      </c>
      <c r="X588">
        <v>39.53</v>
      </c>
      <c r="Y588">
        <v>38.200000000000003</v>
      </c>
      <c r="Z588">
        <v>40.590000000000003</v>
      </c>
      <c r="AA588">
        <v>38.200000000000003</v>
      </c>
      <c r="AB588">
        <v>44.1</v>
      </c>
      <c r="AC588" s="1">
        <f>(Table2[[#This Row],[Close Price]]/Table2[[#This Row],[Day Low]])-1</f>
        <v>2.7748691099476419E-2</v>
      </c>
      <c r="AD588" s="1">
        <f>(Table2[[#This Row],[Day High]]/Table2[[#This Row],[Close Price]])-1</f>
        <v>6.8772287315335134E-3</v>
      </c>
      <c r="AE588" s="1">
        <f>(Table2[[#This Row],[Close Price]]/Table2[[#This Row],[Current Week Low]])-1</f>
        <v>2.7748691099476419E-2</v>
      </c>
      <c r="AF588" s="1">
        <f>(Table2[[#This Row],[Current Week High]]/Table2[[#This Row],[Close Price]])-1</f>
        <v>3.3876719307182945E-2</v>
      </c>
      <c r="AG588" s="1">
        <f>(Table2[[#This Row],[Close Price]]/Table2[[#This Row],[Current Month Low]])-1</f>
        <v>2.7748691099476419E-2</v>
      </c>
      <c r="AH588" s="1">
        <f>(Table2[[#This Row],[Current Month High]]/Table2[[#This Row],[Close Price]])-1</f>
        <v>0.12328069281711684</v>
      </c>
      <c r="AI588">
        <v>43.912379011716702</v>
      </c>
      <c r="AJ588">
        <v>7.4145006839945404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-0.09</v>
      </c>
      <c r="AM588" t="s">
        <v>3169</v>
      </c>
      <c r="AN588">
        <v>-6.88</v>
      </c>
      <c r="AO588" t="s">
        <v>3169</v>
      </c>
      <c r="AP588">
        <v>4.0671001612103998E-2</v>
      </c>
      <c r="AQ588">
        <f>(Table2[[#This Row],[Sharpe Ratio]]-AVERAGE(Table2[Sharpe Ratio]))/_xlfn.STDEV.P(Table2[Sharpe Ratio])</f>
        <v>-0.20245201290637227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694</v>
      </c>
      <c r="AT588">
        <f>_xlfn.RANK.AVG(Table2[[#This Row],[6M Return vs Nifty Z-Score]],Table2[6M Return vs Nifty Z-Score])</f>
        <v>471</v>
      </c>
      <c r="AU588">
        <f>_xlfn.RANK.AVG(Table2[[#This Row],[Sharpe Ratio Z-Score]],Table2[Sharpe Ratio Z-Score])</f>
        <v>403</v>
      </c>
      <c r="AV588">
        <f>(Table2[[#This Row],[Rank 1Y]]+Table2[[#This Row],[Rank 6M]]+Table2[[#This Row],[Rank Sharpe]])/3</f>
        <v>522.66666666666663</v>
      </c>
    </row>
    <row r="589" spans="1:48" hidden="1" x14ac:dyDescent="0.3">
      <c r="A589" t="s">
        <v>1120</v>
      </c>
      <c r="B589" t="s">
        <v>1121</v>
      </c>
      <c r="C589" t="s">
        <v>3137</v>
      </c>
      <c r="D589" t="s">
        <v>497</v>
      </c>
      <c r="E589">
        <v>10786.95060192</v>
      </c>
      <c r="F589">
        <v>830.35</v>
      </c>
      <c r="G589">
        <v>-27.100360220587199</v>
      </c>
      <c r="H589">
        <f>(Table2[[#This Row],[1Y Return vs Nifty]]-AVERAGE(Table2[1Y Return vs Nifty]))/_xlfn.STDEV.P(Table2[1Y Return vs Nifty])</f>
        <v>-0.80578859378699152</v>
      </c>
      <c r="I589">
        <v>-1.2404732619034</v>
      </c>
      <c r="J589">
        <f>(Table2[[#This Row],[1M Return vs Nifty]]-AVERAGE(Table2[1M Return vs Nifty]))/_xlfn.STDEV.P(Table2[1M Return vs Nifty])</f>
        <v>0.32925118096968503</v>
      </c>
      <c r="K589">
        <v>-3.6981932305302401</v>
      </c>
      <c r="L589">
        <f>(Table2[[#This Row],[6M Return vs Nifty]]-AVERAGE(Table2[6M Return vs Nifty]))/_xlfn.STDEV.P(Table2[6M Return vs Nifty])</f>
        <v>-0.15668537635407934</v>
      </c>
      <c r="M589">
        <v>0.38566463345651902</v>
      </c>
      <c r="N589">
        <f>(Table2[[#This Row],[1W Return vs Nifty]]-AVERAGE(Table2[1W Return vs Nifty]))/_xlfn.STDEV.P(Table2[1W Return vs Nifty])</f>
        <v>0.74214873033981543</v>
      </c>
      <c r="O589">
        <v>840.4</v>
      </c>
      <c r="P589">
        <v>873.05387016345105</v>
      </c>
      <c r="Q589">
        <v>884.95105826918996</v>
      </c>
      <c r="R589">
        <v>36.1005243884007</v>
      </c>
      <c r="S589" s="1">
        <f>(Table2[[#This Row],[Close Price]]-Table2[[#This Row],[20D EMA]])/Table2[[#This Row],[20D EMA]]</f>
        <v>-1.1958591147072768E-2</v>
      </c>
      <c r="T589" s="1">
        <f>(Table2[[#This Row],[Close Price]]-Table2[[#This Row],[50D EMA]])/Table2[[#This Row],[50D EMA]]</f>
        <v>-4.8913213288266061E-2</v>
      </c>
      <c r="U589" s="1">
        <f>(Table2[[#This Row],[Close Price]]-Table2[[#This Row],[200D EMA]])/Table2[[#This Row],[200D EMA]]</f>
        <v>-6.1699523108068921E-2</v>
      </c>
      <c r="V589">
        <v>0.13793591772606101</v>
      </c>
      <c r="W589">
        <v>809.95</v>
      </c>
      <c r="X589">
        <v>837.1</v>
      </c>
      <c r="Y589">
        <v>800</v>
      </c>
      <c r="Z589">
        <v>844.5</v>
      </c>
      <c r="AA589">
        <v>800</v>
      </c>
      <c r="AB589">
        <v>878.25</v>
      </c>
      <c r="AC589" s="1">
        <f>(Table2[[#This Row],[Close Price]]/Table2[[#This Row],[Day Low]])-1</f>
        <v>2.5186739922217427E-2</v>
      </c>
      <c r="AD589" s="1">
        <f>(Table2[[#This Row],[Day High]]/Table2[[#This Row],[Close Price]])-1</f>
        <v>8.1291021858251877E-3</v>
      </c>
      <c r="AE589" s="1">
        <f>(Table2[[#This Row],[Close Price]]/Table2[[#This Row],[Current Week Low]])-1</f>
        <v>3.7937499999999957E-2</v>
      </c>
      <c r="AF589" s="1">
        <f>(Table2[[#This Row],[Current Week High]]/Table2[[#This Row],[Close Price]])-1</f>
        <v>1.7041006804359604E-2</v>
      </c>
      <c r="AG589" s="1">
        <f>(Table2[[#This Row],[Close Price]]/Table2[[#This Row],[Current Month Low]])-1</f>
        <v>3.7937499999999957E-2</v>
      </c>
      <c r="AH589" s="1">
        <f>(Table2[[#This Row],[Current Month High]]/Table2[[#This Row],[Close Price]])-1</f>
        <v>5.7686517733485765E-2</v>
      </c>
      <c r="AI589">
        <v>28.981754681760599</v>
      </c>
      <c r="AJ589">
        <v>9.0342065524259692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0.04</v>
      </c>
      <c r="AM589" t="s">
        <v>3170</v>
      </c>
      <c r="AN589">
        <v>-4.08</v>
      </c>
      <c r="AO589" t="s">
        <v>3169</v>
      </c>
      <c r="AP589">
        <v>-2.7863139492884E-2</v>
      </c>
      <c r="AQ589">
        <f>(Table2[[#This Row],[Sharpe Ratio]]-AVERAGE(Table2[Sharpe Ratio]))/_xlfn.STDEV.P(Table2[Sharpe Ratio])</f>
        <v>-1.0027627708344706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599</v>
      </c>
      <c r="AT589">
        <f>_xlfn.RANK.AVG(Table2[[#This Row],[6M Return vs Nifty Z-Score]],Table2[6M Return vs Nifty Z-Score])</f>
        <v>354</v>
      </c>
      <c r="AU589">
        <f>_xlfn.RANK.AVG(Table2[[#This Row],[Sharpe Ratio Z-Score]],Table2[Sharpe Ratio Z-Score])</f>
        <v>620</v>
      </c>
      <c r="AV589">
        <f>(Table2[[#This Row],[Rank 1Y]]+Table2[[#This Row],[Rank 6M]]+Table2[[#This Row],[Rank Sharpe]])/3</f>
        <v>524.33333333333337</v>
      </c>
    </row>
    <row r="590" spans="1:48" x14ac:dyDescent="0.3">
      <c r="A590" t="s">
        <v>1423</v>
      </c>
      <c r="B590" t="s">
        <v>1424</v>
      </c>
      <c r="C590" t="s">
        <v>3131</v>
      </c>
      <c r="D590" t="s">
        <v>108</v>
      </c>
      <c r="E590">
        <v>7158.54376796</v>
      </c>
      <c r="F590">
        <v>1502.8</v>
      </c>
      <c r="G590">
        <v>-19.3082004106918</v>
      </c>
      <c r="H590">
        <f>(Table2[[#This Row],[1Y Return vs Nifty]]-AVERAGE(Table2[1Y Return vs Nifty]))/_xlfn.STDEV.P(Table2[1Y Return vs Nifty])</f>
        <v>-0.64993619536882641</v>
      </c>
      <c r="I590">
        <v>-7.5177882756902701</v>
      </c>
      <c r="J590">
        <f>(Table2[[#This Row],[1M Return vs Nifty]]-AVERAGE(Table2[1M Return vs Nifty]))/_xlfn.STDEV.P(Table2[1M Return vs Nifty])</f>
        <v>-0.29107400921570575</v>
      </c>
      <c r="K590">
        <v>-0.80279965729601799</v>
      </c>
      <c r="L590">
        <f>(Table2[[#This Row],[6M Return vs Nifty]]-AVERAGE(Table2[6M Return vs Nifty]))/_xlfn.STDEV.P(Table2[6M Return vs Nifty])</f>
        <v>-6.000210485564994E-2</v>
      </c>
      <c r="M590">
        <v>-1.43748023732112</v>
      </c>
      <c r="N590">
        <f>(Table2[[#This Row],[1W Return vs Nifty]]-AVERAGE(Table2[1W Return vs Nifty]))/_xlfn.STDEV.P(Table2[1W Return vs Nifty])</f>
        <v>0.30072941116124369</v>
      </c>
      <c r="O590">
        <v>1544.37</v>
      </c>
      <c r="P590">
        <v>1535.31075034072</v>
      </c>
      <c r="Q590">
        <v>1470.21767271366</v>
      </c>
      <c r="R590">
        <v>35.519627036364803</v>
      </c>
      <c r="S590" s="1">
        <f>(Table2[[#This Row],[Close Price]]-Table2[[#This Row],[20D EMA]])/Table2[[#This Row],[20D EMA]]</f>
        <v>-2.6917124782273639E-2</v>
      </c>
      <c r="T590" s="1">
        <f>(Table2[[#This Row],[Close Price]]-Table2[[#This Row],[50D EMA]])/Table2[[#This Row],[50D EMA]]</f>
        <v>-2.1175355108732995E-2</v>
      </c>
      <c r="U590" s="1">
        <f>(Table2[[#This Row],[Close Price]]-Table2[[#This Row],[200D EMA]])/Table2[[#This Row],[200D EMA]]</f>
        <v>2.2161566882950724E-2</v>
      </c>
      <c r="V590">
        <v>0.18633341857607799</v>
      </c>
      <c r="W590">
        <v>1497</v>
      </c>
      <c r="X590">
        <v>1517.55</v>
      </c>
      <c r="Y590">
        <v>1456.85</v>
      </c>
      <c r="Z590">
        <v>1521.85</v>
      </c>
      <c r="AA590">
        <v>1456.85</v>
      </c>
      <c r="AB590">
        <v>1686.05</v>
      </c>
      <c r="AC590" s="1">
        <f>(Table2[[#This Row],[Close Price]]/Table2[[#This Row],[Day Low]])-1</f>
        <v>3.8744154976619871E-3</v>
      </c>
      <c r="AD590" s="1">
        <f>(Table2[[#This Row],[Day High]]/Table2[[#This Row],[Close Price]])-1</f>
        <v>9.8150119776416744E-3</v>
      </c>
      <c r="AE590" s="1">
        <f>(Table2[[#This Row],[Close Price]]/Table2[[#This Row],[Current Week Low]])-1</f>
        <v>3.1540652778254463E-2</v>
      </c>
      <c r="AF590" s="1">
        <f>(Table2[[#This Row],[Current Week High]]/Table2[[#This Row],[Close Price]])-1</f>
        <v>1.2676337503327195E-2</v>
      </c>
      <c r="AG590" s="1">
        <f>(Table2[[#This Row],[Close Price]]/Table2[[#This Row],[Current Month Low]])-1</f>
        <v>3.1540652778254463E-2</v>
      </c>
      <c r="AH590" s="1">
        <f>(Table2[[#This Row],[Current Month High]]/Table2[[#This Row],[Close Price]])-1</f>
        <v>0.12193904711205739</v>
      </c>
      <c r="AI590">
        <v>14.472983763641199</v>
      </c>
      <c r="AJ590">
        <v>20.223999999999901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0.18</v>
      </c>
      <c r="AM590" t="s">
        <v>3170</v>
      </c>
      <c r="AN590">
        <v>-8.94</v>
      </c>
      <c r="AO590" t="s">
        <v>3169</v>
      </c>
      <c r="AP590">
        <v>-9.7167805330835993E-2</v>
      </c>
      <c r="AQ590">
        <f>(Table2[[#This Row],[Sharpe Ratio]]-AVERAGE(Table2[Sharpe Ratio]))/_xlfn.STDEV.P(Table2[Sharpe Ratio])</f>
        <v>-1.8120713687164702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-2.5123542669954082</v>
      </c>
      <c r="AS590">
        <f>_xlfn.RANK.AVG(Table2[[#This Row],[1Y Return vs Nifty Z-Score]],Table2[1Y Return vs Nifty Z-Score])</f>
        <v>545</v>
      </c>
      <c r="AT590">
        <f>_xlfn.RANK.AVG(Table2[[#This Row],[6M Return vs Nifty Z-Score]],Table2[6M Return vs Nifty Z-Score])</f>
        <v>323</v>
      </c>
      <c r="AU590">
        <f>_xlfn.RANK.AVG(Table2[[#This Row],[Sharpe Ratio Z-Score]],Table2[Sharpe Ratio Z-Score])</f>
        <v>709</v>
      </c>
      <c r="AV590">
        <f>(Table2[[#This Row],[Rank 1Y]]+Table2[[#This Row],[Rank 6M]]+Table2[[#This Row],[Rank Sharpe]])/3</f>
        <v>525.66666666666663</v>
      </c>
    </row>
    <row r="591" spans="1:48" hidden="1" x14ac:dyDescent="0.3">
      <c r="A591" t="s">
        <v>1713</v>
      </c>
      <c r="B591" t="s">
        <v>1714</v>
      </c>
      <c r="C591" t="s">
        <v>3131</v>
      </c>
      <c r="D591" t="s">
        <v>270</v>
      </c>
      <c r="E591">
        <v>4829.3237579659999</v>
      </c>
      <c r="F591">
        <v>226.34</v>
      </c>
      <c r="G591">
        <v>-17.191604913906499</v>
      </c>
      <c r="H591">
        <f>(Table2[[#This Row],[1Y Return vs Nifty]]-AVERAGE(Table2[1Y Return vs Nifty]))/_xlfn.STDEV.P(Table2[1Y Return vs Nifty])</f>
        <v>-0.60760178582089064</v>
      </c>
      <c r="I591">
        <v>2.1837439692872498</v>
      </c>
      <c r="J591">
        <f>(Table2[[#This Row],[1M Return vs Nifty]]-AVERAGE(Table2[1M Return vs Nifty]))/_xlfn.STDEV.P(Table2[1M Return vs Nifty])</f>
        <v>0.66763282989270523</v>
      </c>
      <c r="K591">
        <v>-1.2495559818337001</v>
      </c>
      <c r="L591">
        <f>(Table2[[#This Row],[6M Return vs Nifty]]-AVERAGE(Table2[6M Return vs Nifty]))/_xlfn.STDEV.P(Table2[6M Return vs Nifty])</f>
        <v>-7.4920236683465188E-2</v>
      </c>
      <c r="M591">
        <v>-2.2719773426132299</v>
      </c>
      <c r="N591">
        <f>(Table2[[#This Row],[1W Return vs Nifty]]-AVERAGE(Table2[1W Return vs Nifty]))/_xlfn.STDEV.P(Table2[1W Return vs Nifty])</f>
        <v>9.8681208641050358E-2</v>
      </c>
      <c r="O591">
        <v>233.06</v>
      </c>
      <c r="P591">
        <v>239.24019570070999</v>
      </c>
      <c r="Q591">
        <v>240.78026640741501</v>
      </c>
      <c r="R591">
        <v>37.179384465625198</v>
      </c>
      <c r="S591" s="1">
        <f>(Table2[[#This Row],[Close Price]]-Table2[[#This Row],[20D EMA]])/Table2[[#This Row],[20D EMA]]</f>
        <v>-2.8833776709860117E-2</v>
      </c>
      <c r="T591" s="1">
        <f>(Table2[[#This Row],[Close Price]]-Table2[[#This Row],[50D EMA]])/Table2[[#This Row],[50D EMA]]</f>
        <v>-5.392152294026778E-2</v>
      </c>
      <c r="U591" s="1">
        <f>(Table2[[#This Row],[Close Price]]-Table2[[#This Row],[200D EMA]])/Table2[[#This Row],[200D EMA]]</f>
        <v>-5.997279853067855E-2</v>
      </c>
      <c r="V591">
        <v>0.30650510512133</v>
      </c>
      <c r="W591">
        <v>222.52</v>
      </c>
      <c r="X591">
        <v>228.38</v>
      </c>
      <c r="Y591">
        <v>221.61</v>
      </c>
      <c r="Z591">
        <v>230.9</v>
      </c>
      <c r="AA591">
        <v>221.61</v>
      </c>
      <c r="AB591">
        <v>251.5</v>
      </c>
      <c r="AC591" s="1">
        <f>(Table2[[#This Row],[Close Price]]/Table2[[#This Row],[Day Low]])-1</f>
        <v>1.7166996225058462E-2</v>
      </c>
      <c r="AD591" s="1">
        <f>(Table2[[#This Row],[Day High]]/Table2[[#This Row],[Close Price]])-1</f>
        <v>9.0129893081205559E-3</v>
      </c>
      <c r="AE591" s="1">
        <f>(Table2[[#This Row],[Close Price]]/Table2[[#This Row],[Current Week Low]])-1</f>
        <v>2.1343802174992099E-2</v>
      </c>
      <c r="AF591" s="1">
        <f>(Table2[[#This Row],[Current Week High]]/Table2[[#This Row],[Close Price]])-1</f>
        <v>2.0146681982857739E-2</v>
      </c>
      <c r="AG591" s="1">
        <f>(Table2[[#This Row],[Close Price]]/Table2[[#This Row],[Current Month Low]])-1</f>
        <v>2.1343802174992099E-2</v>
      </c>
      <c r="AH591" s="1">
        <f>(Table2[[#This Row],[Current Month High]]/Table2[[#This Row],[Close Price]])-1</f>
        <v>0.11116020146681982</v>
      </c>
      <c r="AI591">
        <v>31.262702129539601</v>
      </c>
      <c r="AJ591">
        <v>19.756613756613699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-0.09</v>
      </c>
      <c r="AM591" t="s">
        <v>3169</v>
      </c>
      <c r="AN591">
        <v>-6.88</v>
      </c>
      <c r="AO591" t="s">
        <v>3169</v>
      </c>
      <c r="AP591">
        <v>-0.113659014926226</v>
      </c>
      <c r="AQ591">
        <f>(Table2[[#This Row],[Sharpe Ratio]]-AVERAGE(Table2[Sharpe Ratio]))/_xlfn.STDEV.P(Table2[Sharpe Ratio])</f>
        <v>-2.0046482688956009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1">
        <f>_xlfn.RANK.AVG(Table2[[#This Row],[1Y Return vs Nifty Z-Score]],Table2[1Y Return vs Nifty Z-Score])</f>
        <v>530</v>
      </c>
      <c r="AT591">
        <f>_xlfn.RANK.AVG(Table2[[#This Row],[6M Return vs Nifty Z-Score]],Table2[6M Return vs Nifty Z-Score])</f>
        <v>326</v>
      </c>
      <c r="AU591">
        <f>_xlfn.RANK.AVG(Table2[[#This Row],[Sharpe Ratio Z-Score]],Table2[Sharpe Ratio Z-Score])</f>
        <v>725</v>
      </c>
      <c r="AV591">
        <f>(Table2[[#This Row],[Rank 1Y]]+Table2[[#This Row],[Rank 6M]]+Table2[[#This Row],[Rank Sharpe]])/3</f>
        <v>527</v>
      </c>
    </row>
    <row r="592" spans="1:48" hidden="1" x14ac:dyDescent="0.3">
      <c r="A592" t="s">
        <v>2157</v>
      </c>
      <c r="B592" t="s">
        <v>2158</v>
      </c>
      <c r="C592" t="s">
        <v>3132</v>
      </c>
      <c r="D592" t="s">
        <v>394</v>
      </c>
      <c r="E592">
        <v>2710.6945599999999</v>
      </c>
      <c r="F592">
        <v>313.10000000000002</v>
      </c>
      <c r="G592">
        <v>-41.3761408149172</v>
      </c>
      <c r="H592">
        <f>(Table2[[#This Row],[1Y Return vs Nifty]]-AVERAGE(Table2[1Y Return vs Nifty]))/_xlfn.STDEV.P(Table2[1Y Return vs Nifty])</f>
        <v>-1.0913210647833347</v>
      </c>
      <c r="I592">
        <v>-26.3668701150469</v>
      </c>
      <c r="J592">
        <f>(Table2[[#This Row],[1M Return vs Nifty]]-AVERAGE(Table2[1M Return vs Nifty]))/_xlfn.STDEV.P(Table2[1M Return vs Nifty])</f>
        <v>-2.1537430406628326</v>
      </c>
      <c r="K592">
        <v>-50.194146672700597</v>
      </c>
      <c r="L592">
        <f>(Table2[[#This Row],[6M Return vs Nifty]]-AVERAGE(Table2[6M Return vs Nifty]))/_xlfn.STDEV.P(Table2[6M Return vs Nifty])</f>
        <v>-1.7092828994625675</v>
      </c>
      <c r="M592">
        <v>-15.9315027122431</v>
      </c>
      <c r="N592">
        <f>(Table2[[#This Row],[1W Return vs Nifty]]-AVERAGE(Table2[1W Return vs Nifty]))/_xlfn.STDEV.P(Table2[1W Return vs Nifty])</f>
        <v>-3.2085592008348058</v>
      </c>
      <c r="O592">
        <v>371.42</v>
      </c>
      <c r="P592">
        <v>399.74240329149097</v>
      </c>
      <c r="Q592">
        <v>450.96200901576401</v>
      </c>
      <c r="R592">
        <v>20.044108519998598</v>
      </c>
      <c r="S592" s="1">
        <f>(Table2[[#This Row],[Close Price]]-Table2[[#This Row],[20D EMA]])/Table2[[#This Row],[20D EMA]]</f>
        <v>-0.15701900813095684</v>
      </c>
      <c r="T592" s="1">
        <f>(Table2[[#This Row],[Close Price]]-Table2[[#This Row],[50D EMA]])/Table2[[#This Row],[50D EMA]]</f>
        <v>-0.21674559060553694</v>
      </c>
      <c r="U592" s="1">
        <f>(Table2[[#This Row],[Close Price]]-Table2[[#This Row],[200D EMA]])/Table2[[#This Row],[200D EMA]]</f>
        <v>-0.3057064813877588</v>
      </c>
      <c r="V592">
        <v>1.0570347349024001</v>
      </c>
      <c r="W592">
        <v>302.10000000000002</v>
      </c>
      <c r="X592">
        <v>314.75</v>
      </c>
      <c r="Y592">
        <v>302</v>
      </c>
      <c r="Z592">
        <v>358</v>
      </c>
      <c r="AA592">
        <v>302</v>
      </c>
      <c r="AB592">
        <v>428.65</v>
      </c>
      <c r="AC592" s="1">
        <f>(Table2[[#This Row],[Close Price]]/Table2[[#This Row],[Day Low]])-1</f>
        <v>3.6411784177424744E-2</v>
      </c>
      <c r="AD592" s="1">
        <f>(Table2[[#This Row],[Day High]]/Table2[[#This Row],[Close Price]])-1</f>
        <v>5.2698818268923642E-3</v>
      </c>
      <c r="AE592" s="1">
        <f>(Table2[[#This Row],[Close Price]]/Table2[[#This Row],[Current Week Low]])-1</f>
        <v>3.6754966887417195E-2</v>
      </c>
      <c r="AF592" s="1">
        <f>(Table2[[#This Row],[Current Week High]]/Table2[[#This Row],[Close Price]])-1</f>
        <v>0.14340466304694988</v>
      </c>
      <c r="AG592" s="1">
        <f>(Table2[[#This Row],[Close Price]]/Table2[[#This Row],[Current Month Low]])-1</f>
        <v>3.6754966887417195E-2</v>
      </c>
      <c r="AH592" s="1">
        <f>(Table2[[#This Row],[Current Month High]]/Table2[[#This Row],[Close Price]])-1</f>
        <v>0.36905142127115931</v>
      </c>
      <c r="AI592">
        <v>138.733631427658</v>
      </c>
      <c r="AJ592">
        <v>3.6754966887417102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-0.2</v>
      </c>
      <c r="AM592" t="s">
        <v>3169</v>
      </c>
      <c r="AN592">
        <v>-23.22</v>
      </c>
      <c r="AO592" t="s">
        <v>3169</v>
      </c>
      <c r="AP592">
        <v>0.116681756684667</v>
      </c>
      <c r="AQ592">
        <f>(Table2[[#This Row],[Sharpe Ratio]]-AVERAGE(Table2[Sharpe Ratio]))/_xlfn.STDEV.P(Table2[Sharpe Ratio])</f>
        <v>0.68516726738227363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680</v>
      </c>
      <c r="AT592">
        <f>_xlfn.RANK.AVG(Table2[[#This Row],[6M Return vs Nifty Z-Score]],Table2[6M Return vs Nifty Z-Score])</f>
        <v>732</v>
      </c>
      <c r="AU592">
        <f>_xlfn.RANK.AVG(Table2[[#This Row],[Sharpe Ratio Z-Score]],Table2[Sharpe Ratio Z-Score])</f>
        <v>174</v>
      </c>
      <c r="AV592">
        <f>(Table2[[#This Row],[Rank 1Y]]+Table2[[#This Row],[Rank 6M]]+Table2[[#This Row],[Rank Sharpe]])/3</f>
        <v>528.66666666666663</v>
      </c>
    </row>
    <row r="593" spans="1:48" hidden="1" x14ac:dyDescent="0.3">
      <c r="A593" t="s">
        <v>1937</v>
      </c>
      <c r="B593" t="s">
        <v>1938</v>
      </c>
      <c r="C593" t="s">
        <v>3139</v>
      </c>
      <c r="D593" t="s">
        <v>457</v>
      </c>
      <c r="E593">
        <v>3540.2684788800002</v>
      </c>
      <c r="F593">
        <v>22.96</v>
      </c>
      <c r="G593">
        <v>-41.635322245834899</v>
      </c>
      <c r="H593">
        <f>(Table2[[#This Row],[1Y Return vs Nifty]]-AVERAGE(Table2[1Y Return vs Nifty]))/_xlfn.STDEV.P(Table2[1Y Return vs Nifty])</f>
        <v>-1.0965049994842988</v>
      </c>
      <c r="I593">
        <v>-2.3339437736440098</v>
      </c>
      <c r="J593">
        <f>(Table2[[#This Row],[1M Return vs Nifty]]-AVERAGE(Table2[1M Return vs Nifty]))/_xlfn.STDEV.P(Table2[1M Return vs Nifty])</f>
        <v>0.22119426464991396</v>
      </c>
      <c r="K593">
        <v>-4.4259372022324701</v>
      </c>
      <c r="L593">
        <f>(Table2[[#This Row],[6M Return vs Nifty]]-AVERAGE(Table2[6M Return vs Nifty]))/_xlfn.STDEV.P(Table2[6M Return vs Nifty])</f>
        <v>-0.18098627577164539</v>
      </c>
      <c r="M593">
        <v>-5.5671502399894299</v>
      </c>
      <c r="N593">
        <f>(Table2[[#This Row],[1W Return vs Nifty]]-AVERAGE(Table2[1W Return vs Nifty]))/_xlfn.STDEV.P(Table2[1W Return vs Nifty])</f>
        <v>-0.6991451189590504</v>
      </c>
      <c r="O593">
        <v>22.73</v>
      </c>
      <c r="P593">
        <v>22.836716499927299</v>
      </c>
      <c r="Q593">
        <v>23.5934539139643</v>
      </c>
      <c r="R593">
        <v>53.861608016492802</v>
      </c>
      <c r="S593" s="1">
        <f>(Table2[[#This Row],[Close Price]]-Table2[[#This Row],[20D EMA]])/Table2[[#This Row],[20D EMA]]</f>
        <v>1.0118785745710533E-2</v>
      </c>
      <c r="T593" s="1">
        <f>(Table2[[#This Row],[Close Price]]-Table2[[#This Row],[50D EMA]])/Table2[[#This Row],[50D EMA]]</f>
        <v>5.3984774944810755E-3</v>
      </c>
      <c r="U593" s="1">
        <f>(Table2[[#This Row],[Close Price]]-Table2[[#This Row],[200D EMA]])/Table2[[#This Row],[200D EMA]]</f>
        <v>-2.6848714744108562E-2</v>
      </c>
      <c r="V593">
        <v>0.270541162857525</v>
      </c>
      <c r="W593">
        <v>22.28</v>
      </c>
      <c r="X593">
        <v>23.3</v>
      </c>
      <c r="Y593">
        <v>21.81</v>
      </c>
      <c r="Z593">
        <v>23.77</v>
      </c>
      <c r="AA593">
        <v>21.65</v>
      </c>
      <c r="AB593">
        <v>25.15</v>
      </c>
      <c r="AC593" s="1">
        <f>(Table2[[#This Row],[Close Price]]/Table2[[#This Row],[Day Low]])-1</f>
        <v>3.0520646319569078E-2</v>
      </c>
      <c r="AD593" s="1">
        <f>(Table2[[#This Row],[Day High]]/Table2[[#This Row],[Close Price]])-1</f>
        <v>1.4808362369338024E-2</v>
      </c>
      <c r="AE593" s="1">
        <f>(Table2[[#This Row],[Close Price]]/Table2[[#This Row],[Current Week Low]])-1</f>
        <v>5.2728106373223449E-2</v>
      </c>
      <c r="AF593" s="1">
        <f>(Table2[[#This Row],[Current Week High]]/Table2[[#This Row],[Close Price]])-1</f>
        <v>3.5278745644599319E-2</v>
      </c>
      <c r="AG593" s="1">
        <f>(Table2[[#This Row],[Close Price]]/Table2[[#This Row],[Current Month Low]])-1</f>
        <v>6.0508083140877744E-2</v>
      </c>
      <c r="AH593" s="1">
        <f>(Table2[[#This Row],[Current Month High]]/Table2[[#This Row],[Close Price]])-1</f>
        <v>9.5383275261323952E-2</v>
      </c>
      <c r="AI593">
        <v>96.646341463414601</v>
      </c>
      <c r="AJ593">
        <v>37.485029940119702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-0.02</v>
      </c>
      <c r="AM593" t="s">
        <v>3169</v>
      </c>
      <c r="AN593">
        <v>2.73</v>
      </c>
      <c r="AO593" t="s">
        <v>3170</v>
      </c>
      <c r="AQ593">
        <f>(Table2[[#This Row],[Sharpe Ratio]]-AVERAGE(Table2[Sharpe Ratio]))/_xlfn.STDEV.P(Table2[Sharpe Ratio])</f>
        <v>-0.67738960752822819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3">
        <f>_xlfn.RANK.AVG(Table2[[#This Row],[1Y Return vs Nifty Z-Score]],Table2[1Y Return vs Nifty Z-Score])</f>
        <v>682</v>
      </c>
      <c r="AT593">
        <f>_xlfn.RANK.AVG(Table2[[#This Row],[6M Return vs Nifty Z-Score]],Table2[6M Return vs Nifty Z-Score])</f>
        <v>364</v>
      </c>
      <c r="AU593">
        <f>_xlfn.RANK.AVG(Table2[[#This Row],[Sharpe Ratio Z-Score]],Table2[Sharpe Ratio Z-Score])</f>
        <v>541</v>
      </c>
      <c r="AV593">
        <f>(Table2[[#This Row],[Rank 1Y]]+Table2[[#This Row],[Rank 6M]]+Table2[[#This Row],[Rank Sharpe]])/3</f>
        <v>529</v>
      </c>
    </row>
    <row r="594" spans="1:48" hidden="1" x14ac:dyDescent="0.3">
      <c r="A594" t="s">
        <v>1645</v>
      </c>
      <c r="B594" t="s">
        <v>1646</v>
      </c>
      <c r="C594" t="s">
        <v>3128</v>
      </c>
      <c r="D594" t="s">
        <v>273</v>
      </c>
      <c r="E594">
        <v>5429.6415800000004</v>
      </c>
      <c r="F594">
        <v>1993.75</v>
      </c>
      <c r="G594">
        <v>-34.736269575168002</v>
      </c>
      <c r="H594">
        <f>(Table2[[#This Row],[1Y Return vs Nifty]]-AVERAGE(Table2[1Y Return vs Nifty]))/_xlfn.STDEV.P(Table2[1Y Return vs Nifty])</f>
        <v>-0.95851579857350333</v>
      </c>
      <c r="I594">
        <v>-7.9239006123267703</v>
      </c>
      <c r="J594">
        <f>(Table2[[#This Row],[1M Return vs Nifty]]-AVERAGE(Table2[1M Return vs Nifty]))/_xlfn.STDEV.P(Table2[1M Return vs Nifty])</f>
        <v>-0.33120608987556982</v>
      </c>
      <c r="K594">
        <v>-27.762849562047201</v>
      </c>
      <c r="L594">
        <f>(Table2[[#This Row],[6M Return vs Nifty]]-AVERAGE(Table2[6M Return vs Nifty]))/_xlfn.STDEV.P(Table2[6M Return vs Nifty])</f>
        <v>-0.96025478506058881</v>
      </c>
      <c r="M594">
        <v>-1.0568824381105499</v>
      </c>
      <c r="N594">
        <f>(Table2[[#This Row],[1W Return vs Nifty]]-AVERAGE(Table2[1W Return vs Nifty]))/_xlfn.STDEV.P(Table2[1W Return vs Nifty])</f>
        <v>0.39287964239148759</v>
      </c>
      <c r="O594">
        <v>2104.4499999999998</v>
      </c>
      <c r="P594">
        <v>2219.8727940218901</v>
      </c>
      <c r="Q594">
        <v>2266.88921986069</v>
      </c>
      <c r="R594">
        <v>33.591792676304102</v>
      </c>
      <c r="S594" s="1">
        <f>(Table2[[#This Row],[Close Price]]-Table2[[#This Row],[20D EMA]])/Table2[[#This Row],[20D EMA]]</f>
        <v>-5.2602817838389999E-2</v>
      </c>
      <c r="T594" s="1">
        <f>(Table2[[#This Row],[Close Price]]-Table2[[#This Row],[50D EMA]])/Table2[[#This Row],[50D EMA]]</f>
        <v>-0.10186295117037246</v>
      </c>
      <c r="U594" s="1">
        <f>(Table2[[#This Row],[Close Price]]-Table2[[#This Row],[200D EMA]])/Table2[[#This Row],[200D EMA]]</f>
        <v>-0.12049076658341318</v>
      </c>
      <c r="V594">
        <v>0.76472932799663396</v>
      </c>
      <c r="W594">
        <v>1980</v>
      </c>
      <c r="X594">
        <v>2030.1</v>
      </c>
      <c r="Y594">
        <v>1980</v>
      </c>
      <c r="Z594">
        <v>2115</v>
      </c>
      <c r="AA594">
        <v>1910.25</v>
      </c>
      <c r="AB594">
        <v>2319.9499999999998</v>
      </c>
      <c r="AC594" s="1">
        <f>(Table2[[#This Row],[Close Price]]/Table2[[#This Row],[Day Low]])-1</f>
        <v>6.9444444444444198E-3</v>
      </c>
      <c r="AD594" s="1">
        <f>(Table2[[#This Row],[Day High]]/Table2[[#This Row],[Close Price]])-1</f>
        <v>1.8231974921629979E-2</v>
      </c>
      <c r="AE594" s="1">
        <f>(Table2[[#This Row],[Close Price]]/Table2[[#This Row],[Current Week Low]])-1</f>
        <v>6.9444444444444198E-3</v>
      </c>
      <c r="AF594" s="1">
        <f>(Table2[[#This Row],[Current Week High]]/Table2[[#This Row],[Close Price]])-1</f>
        <v>6.0815047021943514E-2</v>
      </c>
      <c r="AG594" s="1">
        <f>(Table2[[#This Row],[Close Price]]/Table2[[#This Row],[Current Month Low]])-1</f>
        <v>4.3711556079047309E-2</v>
      </c>
      <c r="AH594" s="1">
        <f>(Table2[[#This Row],[Current Month High]]/Table2[[#This Row],[Close Price]])-1</f>
        <v>0.16361128526645752</v>
      </c>
      <c r="AI594">
        <v>40.137931034482698</v>
      </c>
      <c r="AJ594">
        <v>15.915697674418601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-0.14000000000000001</v>
      </c>
      <c r="AM594" t="s">
        <v>3169</v>
      </c>
      <c r="AN594">
        <v>-11.78</v>
      </c>
      <c r="AO594" t="s">
        <v>3169</v>
      </c>
      <c r="AP594">
        <v>7.4717356345739006E-2</v>
      </c>
      <c r="AQ594">
        <f>(Table2[[#This Row],[Sharpe Ratio]]-AVERAGE(Table2[Sharpe Ratio]))/_xlfn.STDEV.P(Table2[Sharpe Ratio])</f>
        <v>0.19512594637414779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645</v>
      </c>
      <c r="AT594">
        <f>_xlfn.RANK.AVG(Table2[[#This Row],[6M Return vs Nifty Z-Score]],Table2[6M Return vs Nifty Z-Score])</f>
        <v>648</v>
      </c>
      <c r="AU594">
        <f>_xlfn.RANK.AVG(Table2[[#This Row],[Sharpe Ratio Z-Score]],Table2[Sharpe Ratio Z-Score])</f>
        <v>295</v>
      </c>
      <c r="AV594">
        <f>(Table2[[#This Row],[Rank 1Y]]+Table2[[#This Row],[Rank 6M]]+Table2[[#This Row],[Rank Sharpe]])/3</f>
        <v>529.33333333333337</v>
      </c>
    </row>
    <row r="595" spans="1:48" hidden="1" x14ac:dyDescent="0.3">
      <c r="A595" t="s">
        <v>63</v>
      </c>
      <c r="B595" t="s">
        <v>64</v>
      </c>
      <c r="C595" t="s">
        <v>3123</v>
      </c>
      <c r="D595" t="s">
        <v>24</v>
      </c>
      <c r="E595">
        <v>350205.17420175002</v>
      </c>
      <c r="F595">
        <v>1761.45</v>
      </c>
      <c r="G595">
        <v>-19.766359843940201</v>
      </c>
      <c r="H595">
        <f>(Table2[[#This Row],[1Y Return vs Nifty]]-AVERAGE(Table2[1Y Return vs Nifty]))/_xlfn.STDEV.P(Table2[1Y Return vs Nifty])</f>
        <v>-0.65909992510124182</v>
      </c>
      <c r="I595">
        <v>-0.79332840500085799</v>
      </c>
      <c r="J595">
        <f>(Table2[[#This Row],[1M Return vs Nifty]]-AVERAGE(Table2[1M Return vs Nifty]))/_xlfn.STDEV.P(Table2[1M Return vs Nifty])</f>
        <v>0.3734381012993625</v>
      </c>
      <c r="K595">
        <v>-2.1524500572454599</v>
      </c>
      <c r="L595">
        <f>(Table2[[#This Row],[6M Return vs Nifty]]-AVERAGE(Table2[6M Return vs Nifty]))/_xlfn.STDEV.P(Table2[6M Return vs Nifty])</f>
        <v>-0.10506976586469088</v>
      </c>
      <c r="M595">
        <v>-0.24093389673027099</v>
      </c>
      <c r="N595">
        <f>(Table2[[#This Row],[1W Return vs Nifty]]-AVERAGE(Table2[1W Return vs Nifty]))/_xlfn.STDEV.P(Table2[1W Return vs Nifty])</f>
        <v>0.59043687187660432</v>
      </c>
      <c r="O595">
        <v>1749.42</v>
      </c>
      <c r="P595">
        <v>1778.20057296562</v>
      </c>
      <c r="Q595">
        <v>1782.8737392374401</v>
      </c>
      <c r="R595">
        <v>60.240151295579601</v>
      </c>
      <c r="S595" s="1">
        <f>(Table2[[#This Row],[Close Price]]-Table2[[#This Row],[20D EMA]])/Table2[[#This Row],[20D EMA]]</f>
        <v>6.8765648043351349E-3</v>
      </c>
      <c r="T595" s="1">
        <f>(Table2[[#This Row],[Close Price]]-Table2[[#This Row],[50D EMA]])/Table2[[#This Row],[50D EMA]]</f>
        <v>-9.4199570173818924E-3</v>
      </c>
      <c r="U595" s="1">
        <f>(Table2[[#This Row],[Close Price]]-Table2[[#This Row],[200D EMA]])/Table2[[#This Row],[200D EMA]]</f>
        <v>-1.2016408546464576E-2</v>
      </c>
      <c r="V595">
        <v>0.73774564876160298</v>
      </c>
      <c r="W595">
        <v>1732.9</v>
      </c>
      <c r="X595">
        <v>1772.2</v>
      </c>
      <c r="Y595">
        <v>1699.7</v>
      </c>
      <c r="Z595">
        <v>1772.2</v>
      </c>
      <c r="AA595">
        <v>1679.05</v>
      </c>
      <c r="AB595">
        <v>1772.2</v>
      </c>
      <c r="AC595" s="1">
        <f>(Table2[[#This Row],[Close Price]]/Table2[[#This Row],[Day Low]])-1</f>
        <v>1.6475272664319807E-2</v>
      </c>
      <c r="AD595" s="1">
        <f>(Table2[[#This Row],[Day High]]/Table2[[#This Row],[Close Price]])-1</f>
        <v>6.102926566181166E-3</v>
      </c>
      <c r="AE595" s="1">
        <f>(Table2[[#This Row],[Close Price]]/Table2[[#This Row],[Current Week Low]])-1</f>
        <v>3.6329940577749076E-2</v>
      </c>
      <c r="AF595" s="1">
        <f>(Table2[[#This Row],[Current Week High]]/Table2[[#This Row],[Close Price]])-1</f>
        <v>6.102926566181166E-3</v>
      </c>
      <c r="AG595" s="1">
        <f>(Table2[[#This Row],[Close Price]]/Table2[[#This Row],[Current Month Low]])-1</f>
        <v>4.9075370000893459E-2</v>
      </c>
      <c r="AH595" s="1">
        <f>(Table2[[#This Row],[Current Month High]]/Table2[[#This Row],[Close Price]])-1</f>
        <v>6.102926566181166E-3</v>
      </c>
      <c r="AI595">
        <v>10.250078060688599</v>
      </c>
      <c r="AJ595">
        <v>14.094633546005101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0</v>
      </c>
      <c r="AM595" t="s">
        <v>3168</v>
      </c>
      <c r="AN595">
        <v>1.86</v>
      </c>
      <c r="AO595" t="s">
        <v>3170</v>
      </c>
      <c r="AP595">
        <v>-0.105206133153899</v>
      </c>
      <c r="AQ595">
        <f>(Table2[[#This Row],[Sharpe Ratio]]-AVERAGE(Table2[Sharpe Ratio]))/_xlfn.STDEV.P(Table2[Sharpe Ratio])</f>
        <v>-1.9059393318779998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548</v>
      </c>
      <c r="AT595">
        <f>_xlfn.RANK.AVG(Table2[[#This Row],[6M Return vs Nifty Z-Score]],Table2[6M Return vs Nifty Z-Score])</f>
        <v>333</v>
      </c>
      <c r="AU595">
        <f>_xlfn.RANK.AVG(Table2[[#This Row],[Sharpe Ratio Z-Score]],Table2[Sharpe Ratio Z-Score])</f>
        <v>714</v>
      </c>
      <c r="AV595">
        <f>(Table2[[#This Row],[Rank 1Y]]+Table2[[#This Row],[Rank 6M]]+Table2[[#This Row],[Rank Sharpe]])/3</f>
        <v>531.66666666666663</v>
      </c>
    </row>
    <row r="596" spans="1:48" hidden="1" x14ac:dyDescent="0.3">
      <c r="A596" t="s">
        <v>1425</v>
      </c>
      <c r="B596" t="s">
        <v>1426</v>
      </c>
      <c r="C596" t="s">
        <v>3136</v>
      </c>
      <c r="D596" t="s">
        <v>134</v>
      </c>
      <c r="E596">
        <v>7153.3425802499996</v>
      </c>
      <c r="F596">
        <v>461.25</v>
      </c>
      <c r="G596">
        <v>-32.931310841648603</v>
      </c>
      <c r="H596">
        <f>(Table2[[#This Row],[1Y Return vs Nifty]]-AVERAGE(Table2[1Y Return vs Nifty]))/_xlfn.STDEV.P(Table2[1Y Return vs Nifty])</f>
        <v>-0.92241449232108597</v>
      </c>
      <c r="I596">
        <v>-8.1622411906298495</v>
      </c>
      <c r="J596">
        <f>(Table2[[#This Row],[1M Return vs Nifty]]-AVERAGE(Table2[1M Return vs Nifty]))/_xlfn.STDEV.P(Table2[1M Return vs Nifty])</f>
        <v>-0.35475894077440695</v>
      </c>
      <c r="K596">
        <v>-28.887546021948499</v>
      </c>
      <c r="L596">
        <f>(Table2[[#This Row],[6M Return vs Nifty]]-AVERAGE(Table2[6M Return vs Nifty]))/_xlfn.STDEV.P(Table2[6M Return vs Nifty])</f>
        <v>-0.9978107616266676</v>
      </c>
      <c r="M596">
        <v>-5.5502343054050298</v>
      </c>
      <c r="N596">
        <f>(Table2[[#This Row],[1W Return vs Nifty]]-AVERAGE(Table2[1W Return vs Nifty]))/_xlfn.STDEV.P(Table2[1W Return vs Nifty])</f>
        <v>-0.69504943767381588</v>
      </c>
      <c r="O596">
        <v>486.06</v>
      </c>
      <c r="P596">
        <v>509.98582889153801</v>
      </c>
      <c r="Q596">
        <v>547.96766510255895</v>
      </c>
      <c r="R596">
        <v>31.6327028645821</v>
      </c>
      <c r="S596" s="1">
        <f>(Table2[[#This Row],[Close Price]]-Table2[[#This Row],[20D EMA]])/Table2[[#This Row],[20D EMA]]</f>
        <v>-5.1043081101098634E-2</v>
      </c>
      <c r="T596" s="1">
        <f>(Table2[[#This Row],[Close Price]]-Table2[[#This Row],[50D EMA]])/Table2[[#This Row],[50D EMA]]</f>
        <v>-9.5563104169906196E-2</v>
      </c>
      <c r="U596" s="1">
        <f>(Table2[[#This Row],[Close Price]]-Table2[[#This Row],[200D EMA]])/Table2[[#This Row],[200D EMA]]</f>
        <v>-0.15825325219934039</v>
      </c>
      <c r="V596">
        <v>0.75400646230090296</v>
      </c>
      <c r="W596">
        <v>455</v>
      </c>
      <c r="X596">
        <v>464.95</v>
      </c>
      <c r="Y596">
        <v>453.1</v>
      </c>
      <c r="Z596">
        <v>479</v>
      </c>
      <c r="AA596">
        <v>453.1</v>
      </c>
      <c r="AB596">
        <v>530.29999999999995</v>
      </c>
      <c r="AC596" s="1">
        <f>(Table2[[#This Row],[Close Price]]/Table2[[#This Row],[Day Low]])-1</f>
        <v>1.3736263736263687E-2</v>
      </c>
      <c r="AD596" s="1">
        <f>(Table2[[#This Row],[Day High]]/Table2[[#This Row],[Close Price]])-1</f>
        <v>8.0216802168020518E-3</v>
      </c>
      <c r="AE596" s="1">
        <f>(Table2[[#This Row],[Close Price]]/Table2[[#This Row],[Current Week Low]])-1</f>
        <v>1.7987199293754141E-2</v>
      </c>
      <c r="AF596" s="1">
        <f>(Table2[[#This Row],[Current Week High]]/Table2[[#This Row],[Close Price]])-1</f>
        <v>3.8482384823848248E-2</v>
      </c>
      <c r="AG596" s="1">
        <f>(Table2[[#This Row],[Close Price]]/Table2[[#This Row],[Current Month Low]])-1</f>
        <v>1.7987199293754141E-2</v>
      </c>
      <c r="AH596" s="1">
        <f>(Table2[[#This Row],[Current Month High]]/Table2[[#This Row],[Close Price]])-1</f>
        <v>0.14970189701897008</v>
      </c>
      <c r="AI596">
        <v>47.165311653116497</v>
      </c>
      <c r="AJ596">
        <v>1.7987199293754099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-0.15</v>
      </c>
      <c r="AM596" t="s">
        <v>3169</v>
      </c>
      <c r="AN596">
        <v>-4.79</v>
      </c>
      <c r="AO596" t="s">
        <v>3169</v>
      </c>
      <c r="AP596">
        <v>7.4439341313990007E-2</v>
      </c>
      <c r="AQ596">
        <f>(Table2[[#This Row],[Sharpe Ratio]]-AVERAGE(Table2[Sharpe Ratio]))/_xlfn.STDEV.P(Table2[Sharpe Ratio])</f>
        <v>0.19187941235202299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642</v>
      </c>
      <c r="AT596">
        <f>_xlfn.RANK.AVG(Table2[[#This Row],[6M Return vs Nifty Z-Score]],Table2[6M Return vs Nifty Z-Score])</f>
        <v>662</v>
      </c>
      <c r="AU596">
        <f>_xlfn.RANK.AVG(Table2[[#This Row],[Sharpe Ratio Z-Score]],Table2[Sharpe Ratio Z-Score])</f>
        <v>296</v>
      </c>
      <c r="AV596">
        <f>(Table2[[#This Row],[Rank 1Y]]+Table2[[#This Row],[Rank 6M]]+Table2[[#This Row],[Rank Sharpe]])/3</f>
        <v>533.33333333333337</v>
      </c>
    </row>
    <row r="597" spans="1:48" hidden="1" x14ac:dyDescent="0.3">
      <c r="A597" t="s">
        <v>928</v>
      </c>
      <c r="B597" t="s">
        <v>929</v>
      </c>
      <c r="C597" t="s">
        <v>3122</v>
      </c>
      <c r="D597" t="s">
        <v>21</v>
      </c>
      <c r="E597">
        <v>15536.663678139999</v>
      </c>
      <c r="F597">
        <v>561.70000000000005</v>
      </c>
      <c r="G597">
        <v>-30.770698578309499</v>
      </c>
      <c r="H597">
        <f>(Table2[[#This Row],[1Y Return vs Nifty]]-AVERAGE(Table2[1Y Return vs Nifty]))/_xlfn.STDEV.P(Table2[1Y Return vs Nifty])</f>
        <v>-0.87919969546008314</v>
      </c>
      <c r="I597">
        <v>-6.1587573750231899</v>
      </c>
      <c r="J597">
        <f>(Table2[[#This Row],[1M Return vs Nifty]]-AVERAGE(Table2[1M Return vs Nifty]))/_xlfn.STDEV.P(Table2[1M Return vs Nifty])</f>
        <v>-0.1567743763197052</v>
      </c>
      <c r="K597">
        <v>-12.380321540213901</v>
      </c>
      <c r="L597">
        <f>(Table2[[#This Row],[6M Return vs Nifty]]-AVERAGE(Table2[6M Return vs Nifty]))/_xlfn.STDEV.P(Table2[6M Return vs Nifty])</f>
        <v>-0.44659987236910542</v>
      </c>
      <c r="M597">
        <v>-3.81463407502067</v>
      </c>
      <c r="N597">
        <f>(Table2[[#This Row],[1W Return vs Nifty]]-AVERAGE(Table2[1W Return vs Nifty]))/_xlfn.STDEV.P(Table2[1W Return vs Nifty])</f>
        <v>-0.27482640200487612</v>
      </c>
      <c r="O597">
        <v>564.87</v>
      </c>
      <c r="P597">
        <v>586.26139064117501</v>
      </c>
      <c r="Q597">
        <v>623.15398361265295</v>
      </c>
      <c r="R597">
        <v>50.927040170132102</v>
      </c>
      <c r="S597" s="1">
        <f>(Table2[[#This Row],[Close Price]]-Table2[[#This Row],[20D EMA]])/Table2[[#This Row],[20D EMA]]</f>
        <v>-5.6119107051179192E-3</v>
      </c>
      <c r="T597" s="1">
        <f>(Table2[[#This Row],[Close Price]]-Table2[[#This Row],[50D EMA]])/Table2[[#This Row],[50D EMA]]</f>
        <v>-4.1894948282903251E-2</v>
      </c>
      <c r="U597" s="1">
        <f>(Table2[[#This Row],[Close Price]]-Table2[[#This Row],[200D EMA]])/Table2[[#This Row],[200D EMA]]</f>
        <v>-9.8617653467256275E-2</v>
      </c>
      <c r="V597">
        <v>0.44096524554474997</v>
      </c>
      <c r="W597">
        <v>546.1</v>
      </c>
      <c r="X597">
        <v>564</v>
      </c>
      <c r="Y597">
        <v>540.1</v>
      </c>
      <c r="Z597">
        <v>564</v>
      </c>
      <c r="AA597">
        <v>536.29999999999995</v>
      </c>
      <c r="AB597">
        <v>585</v>
      </c>
      <c r="AC597" s="1">
        <f>(Table2[[#This Row],[Close Price]]/Table2[[#This Row],[Day Low]])-1</f>
        <v>2.8566196667277E-2</v>
      </c>
      <c r="AD597" s="1">
        <f>(Table2[[#This Row],[Day High]]/Table2[[#This Row],[Close Price]])-1</f>
        <v>4.0947124799715073E-3</v>
      </c>
      <c r="AE597" s="1">
        <f>(Table2[[#This Row],[Close Price]]/Table2[[#This Row],[Current Week Low]])-1</f>
        <v>3.9992593964080836E-2</v>
      </c>
      <c r="AF597" s="1">
        <f>(Table2[[#This Row],[Current Week High]]/Table2[[#This Row],[Close Price]])-1</f>
        <v>4.0947124799715073E-3</v>
      </c>
      <c r="AG597" s="1">
        <f>(Table2[[#This Row],[Close Price]]/Table2[[#This Row],[Current Month Low]])-1</f>
        <v>4.7361551370501687E-2</v>
      </c>
      <c r="AH597" s="1">
        <f>(Table2[[#This Row],[Current Month High]]/Table2[[#This Row],[Close Price]])-1</f>
        <v>4.1481217731885289E-2</v>
      </c>
      <c r="AI597">
        <v>53.435997863628202</v>
      </c>
      <c r="AJ597">
        <v>4.7361551370501598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-0.17</v>
      </c>
      <c r="AM597" t="s">
        <v>3169</v>
      </c>
      <c r="AN597">
        <v>2.16</v>
      </c>
      <c r="AO597" t="s">
        <v>3170</v>
      </c>
      <c r="AP597">
        <v>7.1131674660170003E-3</v>
      </c>
      <c r="AQ597">
        <f>(Table2[[#This Row],[Sharpe Ratio]]-AVERAGE(Table2[Sharpe Ratio]))/_xlfn.STDEV.P(Table2[Sharpe Ratio])</f>
        <v>-0.59432524932350805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629</v>
      </c>
      <c r="AT597">
        <f>_xlfn.RANK.AVG(Table2[[#This Row],[6M Return vs Nifty Z-Score]],Table2[6M Return vs Nifty Z-Score])</f>
        <v>474</v>
      </c>
      <c r="AU597">
        <f>_xlfn.RANK.AVG(Table2[[#This Row],[Sharpe Ratio Z-Score]],Table2[Sharpe Ratio Z-Score])</f>
        <v>498</v>
      </c>
      <c r="AV597">
        <f>(Table2[[#This Row],[Rank 1Y]]+Table2[[#This Row],[Rank 6M]]+Table2[[#This Row],[Rank Sharpe]])/3</f>
        <v>533.66666666666663</v>
      </c>
    </row>
    <row r="598" spans="1:48" hidden="1" x14ac:dyDescent="0.3">
      <c r="A598" t="s">
        <v>1753</v>
      </c>
      <c r="B598" t="s">
        <v>1754</v>
      </c>
      <c r="C598" t="s">
        <v>3134</v>
      </c>
      <c r="D598" t="s">
        <v>134</v>
      </c>
      <c r="E598">
        <v>4516.1099999999997</v>
      </c>
      <c r="F598">
        <v>158.46</v>
      </c>
      <c r="G598">
        <v>-7.44531462693487</v>
      </c>
      <c r="H598">
        <f>(Table2[[#This Row],[1Y Return vs Nifty]]-AVERAGE(Table2[1Y Return vs Nifty]))/_xlfn.STDEV.P(Table2[1Y Return vs Nifty])</f>
        <v>-0.41266447011347768</v>
      </c>
      <c r="I598">
        <v>-13.9650217464722</v>
      </c>
      <c r="J598">
        <f>(Table2[[#This Row],[1M Return vs Nifty]]-AVERAGE(Table2[1M Return vs Nifty]))/_xlfn.STDEV.P(Table2[1M Return vs Nifty])</f>
        <v>-0.92819056623866447</v>
      </c>
      <c r="K598">
        <v>-29.776360832549098</v>
      </c>
      <c r="L598">
        <f>(Table2[[#This Row],[6M Return vs Nifty]]-AVERAGE(Table2[6M Return vs Nifty]))/_xlfn.STDEV.P(Table2[6M Return vs Nifty])</f>
        <v>-1.0274901545905517</v>
      </c>
      <c r="M598">
        <v>-5.4398733245750401</v>
      </c>
      <c r="N598">
        <f>(Table2[[#This Row],[1W Return vs Nifty]]-AVERAGE(Table2[1W Return vs Nifty]))/_xlfn.STDEV.P(Table2[1W Return vs Nifty])</f>
        <v>-0.6683288682869879</v>
      </c>
      <c r="O598">
        <v>172.4</v>
      </c>
      <c r="P598">
        <v>181.90890112653</v>
      </c>
      <c r="Q598">
        <v>186.102293070624</v>
      </c>
      <c r="R598">
        <v>20.7757012124802</v>
      </c>
      <c r="S598" s="1">
        <f>(Table2[[#This Row],[Close Price]]-Table2[[#This Row],[20D EMA]])/Table2[[#This Row],[20D EMA]]</f>
        <v>-8.0858468677494189E-2</v>
      </c>
      <c r="T598" s="1">
        <f>(Table2[[#This Row],[Close Price]]-Table2[[#This Row],[50D EMA]])/Table2[[#This Row],[50D EMA]]</f>
        <v>-0.12890463842788916</v>
      </c>
      <c r="U598" s="1">
        <f>(Table2[[#This Row],[Close Price]]-Table2[[#This Row],[200D EMA]])/Table2[[#This Row],[200D EMA]]</f>
        <v>-0.14853279137261363</v>
      </c>
      <c r="V598">
        <v>0.75034178524024298</v>
      </c>
      <c r="W598">
        <v>156.46</v>
      </c>
      <c r="X598">
        <v>160.30000000000001</v>
      </c>
      <c r="Y598">
        <v>156.30000000000001</v>
      </c>
      <c r="Z598">
        <v>166.39</v>
      </c>
      <c r="AA598">
        <v>156.30000000000001</v>
      </c>
      <c r="AB598">
        <v>186.5</v>
      </c>
      <c r="AC598" s="1">
        <f>(Table2[[#This Row],[Close Price]]/Table2[[#This Row],[Day Low]])-1</f>
        <v>1.2782819890067687E-2</v>
      </c>
      <c r="AD598" s="1">
        <f>(Table2[[#This Row],[Day High]]/Table2[[#This Row],[Close Price]])-1</f>
        <v>1.1611763221002214E-2</v>
      </c>
      <c r="AE598" s="1">
        <f>(Table2[[#This Row],[Close Price]]/Table2[[#This Row],[Current Week Low]])-1</f>
        <v>1.3819577735124655E-2</v>
      </c>
      <c r="AF598" s="1">
        <f>(Table2[[#This Row],[Current Week High]]/Table2[[#This Row],[Close Price]])-1</f>
        <v>5.0044175186166662E-2</v>
      </c>
      <c r="AG598" s="1">
        <f>(Table2[[#This Row],[Close Price]]/Table2[[#This Row],[Current Month Low]])-1</f>
        <v>1.3819577735124655E-2</v>
      </c>
      <c r="AH598" s="1">
        <f>(Table2[[#This Row],[Current Month High]]/Table2[[#This Row],[Close Price]])-1</f>
        <v>0.17695317430266311</v>
      </c>
      <c r="AI598">
        <v>67.203079641549905</v>
      </c>
      <c r="AJ598">
        <v>17.290895632864501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-0.18</v>
      </c>
      <c r="AM598" t="s">
        <v>3169</v>
      </c>
      <c r="AN598">
        <v>-11.21</v>
      </c>
      <c r="AO598" t="s">
        <v>3169</v>
      </c>
      <c r="AP598">
        <v>9.6261187045490002E-3</v>
      </c>
      <c r="AQ598">
        <f>(Table2[[#This Row],[Sharpe Ratio]]-AVERAGE(Table2[Sharpe Ratio]))/_xlfn.STDEV.P(Table2[Sharpe Ratio])</f>
        <v>-0.56498013931089386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447</v>
      </c>
      <c r="AT598">
        <f>_xlfn.RANK.AVG(Table2[[#This Row],[6M Return vs Nifty Z-Score]],Table2[6M Return vs Nifty Z-Score])</f>
        <v>670</v>
      </c>
      <c r="AU598">
        <f>_xlfn.RANK.AVG(Table2[[#This Row],[Sharpe Ratio Z-Score]],Table2[Sharpe Ratio Z-Score])</f>
        <v>487</v>
      </c>
      <c r="AV598">
        <f>(Table2[[#This Row],[Rank 1Y]]+Table2[[#This Row],[Rank 6M]]+Table2[[#This Row],[Rank Sharpe]])/3</f>
        <v>534.66666666666663</v>
      </c>
    </row>
    <row r="599" spans="1:48" hidden="1" x14ac:dyDescent="0.3">
      <c r="A599" t="s">
        <v>1588</v>
      </c>
      <c r="B599" t="s">
        <v>1589</v>
      </c>
      <c r="C599" t="s">
        <v>3135</v>
      </c>
      <c r="D599" t="s">
        <v>436</v>
      </c>
      <c r="E599">
        <v>5846.4725179999996</v>
      </c>
      <c r="F599">
        <v>1082.5</v>
      </c>
      <c r="G599">
        <v>-34.7280743427063</v>
      </c>
      <c r="H599">
        <f>(Table2[[#This Row],[1Y Return vs Nifty]]-AVERAGE(Table2[1Y Return vs Nifty]))/_xlfn.STDEV.P(Table2[1Y Return vs Nifty])</f>
        <v>-0.95835188424603679</v>
      </c>
      <c r="I599">
        <v>-9.4382619084348605</v>
      </c>
      <c r="J599">
        <f>(Table2[[#This Row],[1M Return vs Nifty]]-AVERAGE(Table2[1M Return vs Nifty]))/_xlfn.STDEV.P(Table2[1M Return vs Nifty])</f>
        <v>-0.48085549522713322</v>
      </c>
      <c r="K599">
        <v>1.86864474338244</v>
      </c>
      <c r="L599">
        <f>(Table2[[#This Row],[6M Return vs Nifty]]-AVERAGE(Table2[6M Return vs Nifty]))/_xlfn.STDEV.P(Table2[6M Return vs Nifty])</f>
        <v>2.9203033496316848E-2</v>
      </c>
      <c r="M599">
        <v>-4.5834968559768701</v>
      </c>
      <c r="N599">
        <f>(Table2[[#This Row],[1W Return vs Nifty]]-AVERAGE(Table2[1W Return vs Nifty]))/_xlfn.STDEV.P(Table2[1W Return vs Nifty])</f>
        <v>-0.4609832405268014</v>
      </c>
      <c r="O599">
        <v>1144.46</v>
      </c>
      <c r="P599">
        <v>1178.4989701315201</v>
      </c>
      <c r="Q599">
        <v>1158.9065252889</v>
      </c>
      <c r="R599">
        <v>34.967094954492602</v>
      </c>
      <c r="S599" s="1">
        <f>(Table2[[#This Row],[Close Price]]-Table2[[#This Row],[20D EMA]])/Table2[[#This Row],[20D EMA]]</f>
        <v>-5.4139069954388996E-2</v>
      </c>
      <c r="T599" s="1">
        <f>(Table2[[#This Row],[Close Price]]-Table2[[#This Row],[50D EMA]])/Table2[[#This Row],[50D EMA]]</f>
        <v>-8.1458679697281905E-2</v>
      </c>
      <c r="U599" s="1">
        <f>(Table2[[#This Row],[Close Price]]-Table2[[#This Row],[200D EMA]])/Table2[[#This Row],[200D EMA]]</f>
        <v>-6.5929843021509282E-2</v>
      </c>
      <c r="V599">
        <v>0.62814085357447103</v>
      </c>
      <c r="W599">
        <v>1061.0999999999999</v>
      </c>
      <c r="X599">
        <v>1089.95</v>
      </c>
      <c r="Y599">
        <v>1050.7</v>
      </c>
      <c r="Z599">
        <v>1117.5</v>
      </c>
      <c r="AA599">
        <v>1050.7</v>
      </c>
      <c r="AB599">
        <v>1252</v>
      </c>
      <c r="AC599" s="1">
        <f>(Table2[[#This Row],[Close Price]]/Table2[[#This Row],[Day Low]])-1</f>
        <v>2.0167750447648736E-2</v>
      </c>
      <c r="AD599" s="1">
        <f>(Table2[[#This Row],[Day High]]/Table2[[#This Row],[Close Price]])-1</f>
        <v>6.8822170900693092E-3</v>
      </c>
      <c r="AE599" s="1">
        <f>(Table2[[#This Row],[Close Price]]/Table2[[#This Row],[Current Week Low]])-1</f>
        <v>3.0265537260873554E-2</v>
      </c>
      <c r="AF599" s="1">
        <f>(Table2[[#This Row],[Current Week High]]/Table2[[#This Row],[Close Price]])-1</f>
        <v>3.2332563510392598E-2</v>
      </c>
      <c r="AG599" s="1">
        <f>(Table2[[#This Row],[Close Price]]/Table2[[#This Row],[Current Month Low]])-1</f>
        <v>3.0265537260873554E-2</v>
      </c>
      <c r="AH599" s="1">
        <f>(Table2[[#This Row],[Current Month High]]/Table2[[#This Row],[Close Price]])-1</f>
        <v>0.15658198614318697</v>
      </c>
      <c r="AI599">
        <v>30.0508083140877</v>
      </c>
      <c r="AJ599">
        <v>15.986285224472301</v>
      </c>
      <c r="AK599" t="str">
        <f>IF(AND(Table2[[#This Row],[20D EMA]]&gt;Table2[[#This Row],[50D EMA]],Table2[[#This Row],[50D EMA]]&gt;Table2[[#This Row],[200D EMA]]),"Uptrend","Downtrend/NoTrend")</f>
        <v>Downtrend/NoTrend</v>
      </c>
      <c r="AL599">
        <v>0</v>
      </c>
      <c r="AM599" t="s">
        <v>3168</v>
      </c>
      <c r="AN599">
        <v>-7.23</v>
      </c>
      <c r="AO599" t="s">
        <v>3169</v>
      </c>
      <c r="AP599">
        <v>-4.9344587379183999E-2</v>
      </c>
      <c r="AQ599">
        <f>(Table2[[#This Row],[Sharpe Ratio]]-AVERAGE(Table2[Sharpe Ratio]))/_xlfn.STDEV.P(Table2[Sharpe Ratio])</f>
        <v>-1.2536134207746428</v>
      </c>
      <c r="AR5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9">
        <f>_xlfn.RANK.AVG(Table2[[#This Row],[1Y Return vs Nifty Z-Score]],Table2[1Y Return vs Nifty Z-Score])</f>
        <v>644</v>
      </c>
      <c r="AT599">
        <f>_xlfn.RANK.AVG(Table2[[#This Row],[6M Return vs Nifty Z-Score]],Table2[6M Return vs Nifty Z-Score])</f>
        <v>299</v>
      </c>
      <c r="AU599">
        <f>_xlfn.RANK.AVG(Table2[[#This Row],[Sharpe Ratio Z-Score]],Table2[Sharpe Ratio Z-Score])</f>
        <v>666</v>
      </c>
      <c r="AV599">
        <f>(Table2[[#This Row],[Rank 1Y]]+Table2[[#This Row],[Rank 6M]]+Table2[[#This Row],[Rank Sharpe]])/3</f>
        <v>536.33333333333337</v>
      </c>
    </row>
    <row r="600" spans="1:48" hidden="1" x14ac:dyDescent="0.3">
      <c r="A600" t="s">
        <v>92</v>
      </c>
      <c r="B600" t="s">
        <v>93</v>
      </c>
      <c r="C600" t="s">
        <v>3123</v>
      </c>
      <c r="D600" t="s">
        <v>43</v>
      </c>
      <c r="E600">
        <v>255254.38645148501</v>
      </c>
      <c r="F600">
        <v>1600.85</v>
      </c>
      <c r="G600">
        <v>-22.0908892023734</v>
      </c>
      <c r="H600">
        <f>(Table2[[#This Row],[1Y Return vs Nifty]]-AVERAGE(Table2[1Y Return vs Nifty]))/_xlfn.STDEV.P(Table2[1Y Return vs Nifty])</f>
        <v>-0.70559325744347412</v>
      </c>
      <c r="I600">
        <v>-8.4589488000737703</v>
      </c>
      <c r="J600">
        <f>(Table2[[#This Row],[1M Return vs Nifty]]-AVERAGE(Table2[1M Return vs Nifty]))/_xlfn.STDEV.P(Table2[1M Return vs Nifty])</f>
        <v>-0.38407963024968611</v>
      </c>
      <c r="K600">
        <v>-4.7276377528789597</v>
      </c>
      <c r="L600">
        <f>(Table2[[#This Row],[6M Return vs Nifty]]-AVERAGE(Table2[6M Return vs Nifty]))/_xlfn.STDEV.P(Table2[6M Return vs Nifty])</f>
        <v>-0.19106069070405032</v>
      </c>
      <c r="M600">
        <v>-5.8735388877075803</v>
      </c>
      <c r="N600">
        <f>(Table2[[#This Row],[1W Return vs Nifty]]-AVERAGE(Table2[1W Return vs Nifty]))/_xlfn.STDEV.P(Table2[1W Return vs Nifty])</f>
        <v>-0.77332785147119676</v>
      </c>
      <c r="O600">
        <v>1690.13</v>
      </c>
      <c r="P600">
        <v>1739.87864719453</v>
      </c>
      <c r="Q600">
        <v>1683.6497877234599</v>
      </c>
      <c r="R600">
        <v>29.244953249416099</v>
      </c>
      <c r="S600" s="1">
        <f>(Table2[[#This Row],[Close Price]]-Table2[[#This Row],[20D EMA]])/Table2[[#This Row],[20D EMA]]</f>
        <v>-5.2824338956175082E-2</v>
      </c>
      <c r="T600" s="1">
        <f>(Table2[[#This Row],[Close Price]]-Table2[[#This Row],[50D EMA]])/Table2[[#This Row],[50D EMA]]</f>
        <v>-7.9907094335979728E-2</v>
      </c>
      <c r="U600" s="1">
        <f>(Table2[[#This Row],[Close Price]]-Table2[[#This Row],[200D EMA]])/Table2[[#This Row],[200D EMA]]</f>
        <v>-4.9178747461143556E-2</v>
      </c>
      <c r="V600">
        <v>0.66069503528307705</v>
      </c>
      <c r="W600">
        <v>1562.05</v>
      </c>
      <c r="X600">
        <v>1606</v>
      </c>
      <c r="Y600">
        <v>1562.05</v>
      </c>
      <c r="Z600">
        <v>1641.95</v>
      </c>
      <c r="AA600">
        <v>1562.05</v>
      </c>
      <c r="AB600">
        <v>1772.15</v>
      </c>
      <c r="AC600" s="1">
        <f>(Table2[[#This Row],[Close Price]]/Table2[[#This Row],[Day Low]])-1</f>
        <v>2.4839153676258663E-2</v>
      </c>
      <c r="AD600" s="1">
        <f>(Table2[[#This Row],[Day High]]/Table2[[#This Row],[Close Price]])-1</f>
        <v>3.2170409469969297E-3</v>
      </c>
      <c r="AE600" s="1">
        <f>(Table2[[#This Row],[Close Price]]/Table2[[#This Row],[Current Week Low]])-1</f>
        <v>2.4839153676258663E-2</v>
      </c>
      <c r="AF600" s="1">
        <f>(Table2[[#This Row],[Current Week High]]/Table2[[#This Row],[Close Price]])-1</f>
        <v>2.5673860761470602E-2</v>
      </c>
      <c r="AG600" s="1">
        <f>(Table2[[#This Row],[Close Price]]/Table2[[#This Row],[Current Month Low]])-1</f>
        <v>2.4839153676258663E-2</v>
      </c>
      <c r="AH600" s="1">
        <f>(Table2[[#This Row],[Current Month High]]/Table2[[#This Row],[Close Price]])-1</f>
        <v>0.10700565324671274</v>
      </c>
      <c r="AI600">
        <v>26.801386763282</v>
      </c>
      <c r="AJ600">
        <v>12.8113879003558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-0.13</v>
      </c>
      <c r="AM600" t="s">
        <v>3169</v>
      </c>
      <c r="AN600">
        <v>-6.52</v>
      </c>
      <c r="AO600" t="s">
        <v>3169</v>
      </c>
      <c r="AP600">
        <v>-5.5141136453413002E-2</v>
      </c>
      <c r="AQ600">
        <f>(Table2[[#This Row],[Sharpe Ratio]]-AVERAGE(Table2[Sharpe Ratio]))/_xlfn.STDEV.P(Table2[Sharpe Ratio])</f>
        <v>-1.3213029038288924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569</v>
      </c>
      <c r="AT600">
        <f>_xlfn.RANK.AVG(Table2[[#This Row],[6M Return vs Nifty Z-Score]],Table2[6M Return vs Nifty Z-Score])</f>
        <v>366</v>
      </c>
      <c r="AU600">
        <f>_xlfn.RANK.AVG(Table2[[#This Row],[Sharpe Ratio Z-Score]],Table2[Sharpe Ratio Z-Score])</f>
        <v>677</v>
      </c>
      <c r="AV600">
        <f>(Table2[[#This Row],[Rank 1Y]]+Table2[[#This Row],[Rank 6M]]+Table2[[#This Row],[Rank Sharpe]])/3</f>
        <v>537.33333333333337</v>
      </c>
    </row>
    <row r="601" spans="1:48" hidden="1" x14ac:dyDescent="0.3">
      <c r="A601" t="s">
        <v>1695</v>
      </c>
      <c r="B601" t="s">
        <v>1696</v>
      </c>
      <c r="C601" t="s">
        <v>3132</v>
      </c>
      <c r="D601" t="s">
        <v>273</v>
      </c>
      <c r="E601">
        <v>4987.5621383600001</v>
      </c>
      <c r="F601">
        <v>628.9</v>
      </c>
      <c r="G601">
        <v>-23.212920411626801</v>
      </c>
      <c r="H601">
        <f>(Table2[[#This Row],[1Y Return vs Nifty]]-AVERAGE(Table2[1Y Return vs Nifty]))/_xlfn.STDEV.P(Table2[1Y Return vs Nifty])</f>
        <v>-0.72803520670125299</v>
      </c>
      <c r="I601">
        <v>-8.4184305616837598</v>
      </c>
      <c r="J601">
        <f>(Table2[[#This Row],[1M Return vs Nifty]]-AVERAGE(Table2[1M Return vs Nifty]))/_xlfn.STDEV.P(Table2[1M Return vs Nifty])</f>
        <v>-0.3800756119902779</v>
      </c>
      <c r="K601">
        <v>-14.0111697248584</v>
      </c>
      <c r="L601">
        <f>(Table2[[#This Row],[6M Return vs Nifty]]-AVERAGE(Table2[6M Return vs Nifty]))/_xlfn.STDEV.P(Table2[6M Return vs Nifty])</f>
        <v>-0.50105731790131236</v>
      </c>
      <c r="M601">
        <v>-3.4815276633363501</v>
      </c>
      <c r="N601">
        <f>(Table2[[#This Row],[1W Return vs Nifty]]-AVERAGE(Table2[1W Return vs Nifty]))/_xlfn.STDEV.P(Table2[1W Return vs Nifty])</f>
        <v>-0.19417477205678996</v>
      </c>
      <c r="O601">
        <v>640.88</v>
      </c>
      <c r="P601">
        <v>666.88052257165998</v>
      </c>
      <c r="Q601">
        <v>688.89876159989797</v>
      </c>
      <c r="R601">
        <v>45.689702515936297</v>
      </c>
      <c r="S601" s="1">
        <f>(Table2[[#This Row],[Close Price]]-Table2[[#This Row],[20D EMA]])/Table2[[#This Row],[20D EMA]]</f>
        <v>-1.8693047060292126E-2</v>
      </c>
      <c r="T601" s="1">
        <f>(Table2[[#This Row],[Close Price]]-Table2[[#This Row],[50D EMA]])/Table2[[#This Row],[50D EMA]]</f>
        <v>-5.695251441022374E-2</v>
      </c>
      <c r="U601" s="1">
        <f>(Table2[[#This Row],[Close Price]]-Table2[[#This Row],[200D EMA]])/Table2[[#This Row],[200D EMA]]</f>
        <v>-8.7093728344868712E-2</v>
      </c>
      <c r="V601">
        <v>0.56015946540314299</v>
      </c>
      <c r="W601">
        <v>619</v>
      </c>
      <c r="X601">
        <v>630.79999999999995</v>
      </c>
      <c r="Y601">
        <v>618.4</v>
      </c>
      <c r="Z601">
        <v>642.4</v>
      </c>
      <c r="AA601">
        <v>611.20000000000005</v>
      </c>
      <c r="AB601">
        <v>668.9</v>
      </c>
      <c r="AC601" s="1">
        <f>(Table2[[#This Row],[Close Price]]/Table2[[#This Row],[Day Low]])-1</f>
        <v>1.5993537964458682E-2</v>
      </c>
      <c r="AD601" s="1">
        <f>(Table2[[#This Row],[Day High]]/Table2[[#This Row],[Close Price]])-1</f>
        <v>3.0211480362536403E-3</v>
      </c>
      <c r="AE601" s="1">
        <f>(Table2[[#This Row],[Close Price]]/Table2[[#This Row],[Current Week Low]])-1</f>
        <v>1.697930142302706E-2</v>
      </c>
      <c r="AF601" s="1">
        <f>(Table2[[#This Row],[Current Week High]]/Table2[[#This Row],[Close Price]])-1</f>
        <v>2.1466051836539934E-2</v>
      </c>
      <c r="AG601" s="1">
        <f>(Table2[[#This Row],[Close Price]]/Table2[[#This Row],[Current Month Low]])-1</f>
        <v>2.8959424083769614E-2</v>
      </c>
      <c r="AH601" s="1">
        <f>(Table2[[#This Row],[Current Month High]]/Table2[[#This Row],[Close Price]])-1</f>
        <v>6.3603116552711114E-2</v>
      </c>
      <c r="AI601">
        <v>40.531086023215103</v>
      </c>
      <c r="AJ601">
        <v>8.31898036513949</v>
      </c>
      <c r="AK601" t="str">
        <f>IF(AND(Table2[[#This Row],[20D EMA]]&gt;Table2[[#This Row],[50D EMA]],Table2[[#This Row],[50D EMA]]&gt;Table2[[#This Row],[200D EMA]]),"Uptrend","Downtrend/NoTrend")</f>
        <v>Downtrend/NoTrend</v>
      </c>
      <c r="AL601">
        <v>-0.05</v>
      </c>
      <c r="AM601" t="s">
        <v>3169</v>
      </c>
      <c r="AN601">
        <v>-0.64</v>
      </c>
      <c r="AO601" t="s">
        <v>3169</v>
      </c>
      <c r="AQ601">
        <f>(Table2[[#This Row],[Sharpe Ratio]]-AVERAGE(Table2[Sharpe Ratio]))/_xlfn.STDEV.P(Table2[Sharpe Ratio])</f>
        <v>-0.67738960752822819</v>
      </c>
      <c r="AR6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1">
        <f>_xlfn.RANK.AVG(Table2[[#This Row],[1Y Return vs Nifty Z-Score]],Table2[1Y Return vs Nifty Z-Score])</f>
        <v>580</v>
      </c>
      <c r="AT601">
        <f>_xlfn.RANK.AVG(Table2[[#This Row],[6M Return vs Nifty Z-Score]],Table2[6M Return vs Nifty Z-Score])</f>
        <v>493</v>
      </c>
      <c r="AU601">
        <f>_xlfn.RANK.AVG(Table2[[#This Row],[Sharpe Ratio Z-Score]],Table2[Sharpe Ratio Z-Score])</f>
        <v>541</v>
      </c>
      <c r="AV601">
        <f>(Table2[[#This Row],[Rank 1Y]]+Table2[[#This Row],[Rank 6M]]+Table2[[#This Row],[Rank Sharpe]])/3</f>
        <v>538</v>
      </c>
    </row>
    <row r="602" spans="1:48" hidden="1" x14ac:dyDescent="0.3">
      <c r="A602" t="s">
        <v>1069</v>
      </c>
      <c r="B602" t="s">
        <v>1070</v>
      </c>
      <c r="C602" t="s">
        <v>3130</v>
      </c>
      <c r="D602" t="s">
        <v>69</v>
      </c>
      <c r="E602">
        <v>12073.663752164999</v>
      </c>
      <c r="F602">
        <v>338.05</v>
      </c>
      <c r="G602">
        <v>-25.480116703220499</v>
      </c>
      <c r="H602">
        <f>(Table2[[#This Row],[1Y Return vs Nifty]]-AVERAGE(Table2[1Y Return vs Nifty]))/_xlfn.STDEV.P(Table2[1Y Return vs Nifty])</f>
        <v>-0.77338180999870132</v>
      </c>
      <c r="I602">
        <v>-0.52369404818010401</v>
      </c>
      <c r="J602">
        <f>(Table2[[#This Row],[1M Return vs Nifty]]-AVERAGE(Table2[1M Return vs Nifty]))/_xlfn.STDEV.P(Table2[1M Return vs Nifty])</f>
        <v>0.4000834079803231</v>
      </c>
      <c r="K602">
        <v>-0.76118997138818401</v>
      </c>
      <c r="L602">
        <f>(Table2[[#This Row],[6M Return vs Nifty]]-AVERAGE(Table2[6M Return vs Nifty]))/_xlfn.STDEV.P(Table2[6M Return vs Nifty])</f>
        <v>-5.8612670066272507E-2</v>
      </c>
      <c r="M602">
        <v>-1.2165775680433299</v>
      </c>
      <c r="N602">
        <f>(Table2[[#This Row],[1W Return vs Nifty]]-AVERAGE(Table2[1W Return vs Nifty]))/_xlfn.STDEV.P(Table2[1W Return vs Nifty])</f>
        <v>0.35421430281208621</v>
      </c>
      <c r="O602">
        <v>343.08</v>
      </c>
      <c r="P602">
        <v>346.51914557439898</v>
      </c>
      <c r="Q602">
        <v>345.23536214110101</v>
      </c>
      <c r="R602">
        <v>44.5757086122277</v>
      </c>
      <c r="S602" s="1">
        <f>(Table2[[#This Row],[Close Price]]-Table2[[#This Row],[20D EMA]])/Table2[[#This Row],[20D EMA]]</f>
        <v>-1.466130348606731E-2</v>
      </c>
      <c r="T602" s="1">
        <f>(Table2[[#This Row],[Close Price]]-Table2[[#This Row],[50D EMA]])/Table2[[#This Row],[50D EMA]]</f>
        <v>-2.4440628122755794E-2</v>
      </c>
      <c r="U602" s="1">
        <f>(Table2[[#This Row],[Close Price]]-Table2[[#This Row],[200D EMA]])/Table2[[#This Row],[200D EMA]]</f>
        <v>-2.0812937865166515E-2</v>
      </c>
      <c r="V602">
        <v>0.17725304860685101</v>
      </c>
      <c r="W602">
        <v>332.6</v>
      </c>
      <c r="X602">
        <v>345.55</v>
      </c>
      <c r="Y602">
        <v>327.7</v>
      </c>
      <c r="Z602">
        <v>345.55</v>
      </c>
      <c r="AA602">
        <v>327.39999999999998</v>
      </c>
      <c r="AB602">
        <v>362.65</v>
      </c>
      <c r="AC602" s="1">
        <f>(Table2[[#This Row],[Close Price]]/Table2[[#This Row],[Day Low]])-1</f>
        <v>1.6386049308478645E-2</v>
      </c>
      <c r="AD602" s="1">
        <f>(Table2[[#This Row],[Day High]]/Table2[[#This Row],[Close Price]])-1</f>
        <v>2.2186067149829958E-2</v>
      </c>
      <c r="AE602" s="1">
        <f>(Table2[[#This Row],[Close Price]]/Table2[[#This Row],[Current Week Low]])-1</f>
        <v>3.1583765639304318E-2</v>
      </c>
      <c r="AF602" s="1">
        <f>(Table2[[#This Row],[Current Week High]]/Table2[[#This Row],[Close Price]])-1</f>
        <v>2.2186067149829958E-2</v>
      </c>
      <c r="AG602" s="1">
        <f>(Table2[[#This Row],[Close Price]]/Table2[[#This Row],[Current Month Low]])-1</f>
        <v>3.2529016493585861E-2</v>
      </c>
      <c r="AH602" s="1">
        <f>(Table2[[#This Row],[Current Month High]]/Table2[[#This Row],[Close Price]])-1</f>
        <v>7.2770300251441933E-2</v>
      </c>
      <c r="AI602">
        <v>17.734063008430699</v>
      </c>
      <c r="AJ602">
        <v>16.048746996223802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0.09</v>
      </c>
      <c r="AM602" t="s">
        <v>3170</v>
      </c>
      <c r="AN602">
        <v>-5.69</v>
      </c>
      <c r="AO602" t="s">
        <v>3169</v>
      </c>
      <c r="AP602">
        <v>-9.7282066455823005E-2</v>
      </c>
      <c r="AQ602">
        <f>(Table2[[#This Row],[Sharpe Ratio]]-AVERAGE(Table2[Sharpe Ratio]))/_xlfn.STDEV.P(Table2[Sharpe Ratio])</f>
        <v>-1.813405658547286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592</v>
      </c>
      <c r="AT602">
        <f>_xlfn.RANK.AVG(Table2[[#This Row],[6M Return vs Nifty Z-Score]],Table2[6M Return vs Nifty Z-Score])</f>
        <v>322</v>
      </c>
      <c r="AU602">
        <f>_xlfn.RANK.AVG(Table2[[#This Row],[Sharpe Ratio Z-Score]],Table2[Sharpe Ratio Z-Score])</f>
        <v>710</v>
      </c>
      <c r="AV602">
        <f>(Table2[[#This Row],[Rank 1Y]]+Table2[[#This Row],[Rank 6M]]+Table2[[#This Row],[Rank Sharpe]])/3</f>
        <v>541.33333333333337</v>
      </c>
    </row>
    <row r="603" spans="1:48" hidden="1" x14ac:dyDescent="0.3">
      <c r="A603" t="s">
        <v>735</v>
      </c>
      <c r="B603" t="s">
        <v>736</v>
      </c>
      <c r="C603" t="s">
        <v>3132</v>
      </c>
      <c r="D603" t="s">
        <v>273</v>
      </c>
      <c r="E603">
        <v>22862.572800000002</v>
      </c>
      <c r="F603">
        <v>2064.9</v>
      </c>
      <c r="G603">
        <v>-21.749362771259399</v>
      </c>
      <c r="H603">
        <f>(Table2[[#This Row],[1Y Return vs Nifty]]-AVERAGE(Table2[1Y Return vs Nifty]))/_xlfn.STDEV.P(Table2[1Y Return vs Nifty])</f>
        <v>-0.69876232549252537</v>
      </c>
      <c r="I603">
        <v>-12.8014586862245</v>
      </c>
      <c r="J603">
        <f>(Table2[[#This Row],[1M Return vs Nifty]]-AVERAGE(Table2[1M Return vs Nifty]))/_xlfn.STDEV.P(Table2[1M Return vs Nifty])</f>
        <v>-0.81320709399685598</v>
      </c>
      <c r="K603">
        <v>-19.0195023737399</v>
      </c>
      <c r="L603">
        <f>(Table2[[#This Row],[6M Return vs Nifty]]-AVERAGE(Table2[6M Return vs Nifty]))/_xlfn.STDEV.P(Table2[6M Return vs Nifty])</f>
        <v>-0.66829606213371417</v>
      </c>
      <c r="M603">
        <v>-5.5967189209466204</v>
      </c>
      <c r="N603">
        <f>(Table2[[#This Row],[1W Return vs Nifty]]-AVERAGE(Table2[1W Return vs Nifty]))/_xlfn.STDEV.P(Table2[1W Return vs Nifty])</f>
        <v>-0.70630427960850783</v>
      </c>
      <c r="O603">
        <v>2158.0500000000002</v>
      </c>
      <c r="P603">
        <v>2268.5654261687901</v>
      </c>
      <c r="Q603">
        <v>2331.8930362204301</v>
      </c>
      <c r="R603">
        <v>34.793248000644198</v>
      </c>
      <c r="S603" s="1">
        <f>(Table2[[#This Row],[Close Price]]-Table2[[#This Row],[20D EMA]])/Table2[[#This Row],[20D EMA]]</f>
        <v>-4.3163967470633252E-2</v>
      </c>
      <c r="T603" s="1">
        <f>(Table2[[#This Row],[Close Price]]-Table2[[#This Row],[50D EMA]])/Table2[[#This Row],[50D EMA]]</f>
        <v>-8.9777188623007986E-2</v>
      </c>
      <c r="U603" s="1">
        <f>(Table2[[#This Row],[Close Price]]-Table2[[#This Row],[200D EMA]])/Table2[[#This Row],[200D EMA]]</f>
        <v>-0.11449626208120446</v>
      </c>
      <c r="V603">
        <v>0.46872838349748402</v>
      </c>
      <c r="W603">
        <v>2022.1</v>
      </c>
      <c r="X603">
        <v>2085</v>
      </c>
      <c r="Y603">
        <v>2015.6</v>
      </c>
      <c r="Z603">
        <v>2124</v>
      </c>
      <c r="AA603">
        <v>2015.6</v>
      </c>
      <c r="AB603">
        <v>2304.75</v>
      </c>
      <c r="AC603" s="1">
        <f>(Table2[[#This Row],[Close Price]]/Table2[[#This Row],[Day Low]])-1</f>
        <v>2.1166114435487993E-2</v>
      </c>
      <c r="AD603" s="1">
        <f>(Table2[[#This Row],[Day High]]/Table2[[#This Row],[Close Price]])-1</f>
        <v>9.7341275606566136E-3</v>
      </c>
      <c r="AE603" s="1">
        <f>(Table2[[#This Row],[Close Price]]/Table2[[#This Row],[Current Week Low]])-1</f>
        <v>2.4459218098829227E-2</v>
      </c>
      <c r="AF603" s="1">
        <f>(Table2[[#This Row],[Current Week High]]/Table2[[#This Row],[Close Price]])-1</f>
        <v>2.8621240738050169E-2</v>
      </c>
      <c r="AG603" s="1">
        <f>(Table2[[#This Row],[Close Price]]/Table2[[#This Row],[Current Month Low]])-1</f>
        <v>2.4459218098829227E-2</v>
      </c>
      <c r="AH603" s="1">
        <f>(Table2[[#This Row],[Current Month High]]/Table2[[#This Row],[Close Price]])-1</f>
        <v>0.11615574604097056</v>
      </c>
      <c r="AI603">
        <v>43.348346166884497</v>
      </c>
      <c r="AJ603">
        <v>10.1162542662116</v>
      </c>
      <c r="AK603" t="str">
        <f>IF(AND(Table2[[#This Row],[20D EMA]]&gt;Table2[[#This Row],[50D EMA]],Table2[[#This Row],[50D EMA]]&gt;Table2[[#This Row],[200D EMA]]),"Uptrend","Downtrend/NoTrend")</f>
        <v>Downtrend/NoTrend</v>
      </c>
      <c r="AL603">
        <v>-0.08</v>
      </c>
      <c r="AM603" t="s">
        <v>3169</v>
      </c>
      <c r="AN603">
        <v>-6.23</v>
      </c>
      <c r="AO603" t="s">
        <v>3169</v>
      </c>
      <c r="AP603">
        <v>7.0329784736000001E-5</v>
      </c>
      <c r="AQ603">
        <f>(Table2[[#This Row],[Sharpe Ratio]]-AVERAGE(Table2[Sharpe Ratio]))/_xlfn.STDEV.P(Table2[Sharpe Ratio])</f>
        <v>-0.67656832805467704</v>
      </c>
      <c r="AR6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3">
        <f>_xlfn.RANK.AVG(Table2[[#This Row],[1Y Return vs Nifty Z-Score]],Table2[1Y Return vs Nifty Z-Score])</f>
        <v>565</v>
      </c>
      <c r="AT603">
        <f>_xlfn.RANK.AVG(Table2[[#This Row],[6M Return vs Nifty Z-Score]],Table2[6M Return vs Nifty Z-Score])</f>
        <v>551</v>
      </c>
      <c r="AU603">
        <f>_xlfn.RANK.AVG(Table2[[#This Row],[Sharpe Ratio Z-Score]],Table2[Sharpe Ratio Z-Score])</f>
        <v>517</v>
      </c>
      <c r="AV603">
        <f>(Table2[[#This Row],[Rank 1Y]]+Table2[[#This Row],[Rank 6M]]+Table2[[#This Row],[Rank Sharpe]])/3</f>
        <v>544.33333333333337</v>
      </c>
    </row>
    <row r="604" spans="1:48" hidden="1" x14ac:dyDescent="0.3">
      <c r="A604" t="s">
        <v>1707</v>
      </c>
      <c r="B604" t="s">
        <v>1708</v>
      </c>
      <c r="C604" t="s">
        <v>3129</v>
      </c>
      <c r="D604" t="s">
        <v>974</v>
      </c>
      <c r="E604">
        <v>4863.1207057089996</v>
      </c>
      <c r="F604">
        <v>164.29</v>
      </c>
      <c r="G604">
        <v>-16.894118046799399</v>
      </c>
      <c r="H604">
        <f>(Table2[[#This Row],[1Y Return vs Nifty]]-AVERAGE(Table2[1Y Return vs Nifty]))/_xlfn.STDEV.P(Table2[1Y Return vs Nifty])</f>
        <v>-0.6016516971589938</v>
      </c>
      <c r="I604">
        <v>-7.4860217647716203</v>
      </c>
      <c r="J604">
        <f>(Table2[[#This Row],[1M Return vs Nifty]]-AVERAGE(Table2[1M Return vs Nifty]))/_xlfn.STDEV.P(Table2[1M Return vs Nifty])</f>
        <v>-0.28793483794839508</v>
      </c>
      <c r="K604">
        <v>-33.769163179762501</v>
      </c>
      <c r="L604">
        <f>(Table2[[#This Row],[6M Return vs Nifty]]-AVERAGE(Table2[6M Return vs Nifty]))/_xlfn.STDEV.P(Table2[6M Return vs Nifty])</f>
        <v>-1.1608182095202264</v>
      </c>
      <c r="M604">
        <v>-4.6454172960197297</v>
      </c>
      <c r="N604">
        <f>(Table2[[#This Row],[1W Return vs Nifty]]-AVERAGE(Table2[1W Return vs Nifty]))/_xlfn.STDEV.P(Table2[1W Return vs Nifty])</f>
        <v>-0.47597539991307014</v>
      </c>
      <c r="O604">
        <v>175.54</v>
      </c>
      <c r="P604">
        <v>187.54759437965501</v>
      </c>
      <c r="Q604">
        <v>194.68765723769101</v>
      </c>
      <c r="R604">
        <v>33.104148107224603</v>
      </c>
      <c r="S604" s="1">
        <f>(Table2[[#This Row],[Close Price]]-Table2[[#This Row],[20D EMA]])/Table2[[#This Row],[20D EMA]]</f>
        <v>-6.4087957160761086E-2</v>
      </c>
      <c r="T604" s="1">
        <f>(Table2[[#This Row],[Close Price]]-Table2[[#This Row],[50D EMA]])/Table2[[#This Row],[50D EMA]]</f>
        <v>-0.12400902531745819</v>
      </c>
      <c r="U604" s="1">
        <f>(Table2[[#This Row],[Close Price]]-Table2[[#This Row],[200D EMA]])/Table2[[#This Row],[200D EMA]]</f>
        <v>-0.15613551300059569</v>
      </c>
      <c r="V604">
        <v>0.84186827197748404</v>
      </c>
      <c r="W604">
        <v>161.05000000000001</v>
      </c>
      <c r="X604">
        <v>165.74</v>
      </c>
      <c r="Y604">
        <v>158.01</v>
      </c>
      <c r="Z604">
        <v>173.13</v>
      </c>
      <c r="AA604">
        <v>158.01</v>
      </c>
      <c r="AB604">
        <v>189.78</v>
      </c>
      <c r="AC604" s="1">
        <f>(Table2[[#This Row],[Close Price]]/Table2[[#This Row],[Day Low]])-1</f>
        <v>2.011797578391783E-2</v>
      </c>
      <c r="AD604" s="1">
        <f>(Table2[[#This Row],[Day High]]/Table2[[#This Row],[Close Price]])-1</f>
        <v>8.8258567167813773E-3</v>
      </c>
      <c r="AE604" s="1">
        <f>(Table2[[#This Row],[Close Price]]/Table2[[#This Row],[Current Week Low]])-1</f>
        <v>3.9744319979748033E-2</v>
      </c>
      <c r="AF604" s="1">
        <f>(Table2[[#This Row],[Current Week High]]/Table2[[#This Row],[Close Price]])-1</f>
        <v>5.3807291983687389E-2</v>
      </c>
      <c r="AG604" s="1">
        <f>(Table2[[#This Row],[Close Price]]/Table2[[#This Row],[Current Month Low]])-1</f>
        <v>3.9744319979748033E-2</v>
      </c>
      <c r="AH604" s="1">
        <f>(Table2[[#This Row],[Current Month High]]/Table2[[#This Row],[Close Price]])-1</f>
        <v>0.15515247428327972</v>
      </c>
      <c r="AI604">
        <v>54.969870351208201</v>
      </c>
      <c r="AJ604">
        <v>7.6252866033409603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</v>
      </c>
      <c r="AM604" t="s">
        <v>3169</v>
      </c>
      <c r="AN604">
        <v>-8.73</v>
      </c>
      <c r="AO604" t="s">
        <v>3169</v>
      </c>
      <c r="AP604">
        <v>3.5693678367848002E-2</v>
      </c>
      <c r="AQ604">
        <f>(Table2[[#This Row],[Sharpe Ratio]]-AVERAGE(Table2[Sharpe Ratio]))/_xlfn.STDEV.P(Table2[Sharpe Ratio])</f>
        <v>-0.26057494658349312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526</v>
      </c>
      <c r="AT604">
        <f>_xlfn.RANK.AVG(Table2[[#This Row],[6M Return vs Nifty Z-Score]],Table2[6M Return vs Nifty Z-Score])</f>
        <v>693</v>
      </c>
      <c r="AU604">
        <f>_xlfn.RANK.AVG(Table2[[#This Row],[Sharpe Ratio Z-Score]],Table2[Sharpe Ratio Z-Score])</f>
        <v>415</v>
      </c>
      <c r="AV604">
        <f>(Table2[[#This Row],[Rank 1Y]]+Table2[[#This Row],[Rank 6M]]+Table2[[#This Row],[Rank Sharpe]])/3</f>
        <v>544.66666666666663</v>
      </c>
    </row>
    <row r="605" spans="1:48" hidden="1" x14ac:dyDescent="0.3">
      <c r="A605" t="s">
        <v>1260</v>
      </c>
      <c r="B605" t="s">
        <v>1261</v>
      </c>
      <c r="C605" t="s">
        <v>3135</v>
      </c>
      <c r="D605" t="s">
        <v>117</v>
      </c>
      <c r="E605">
        <v>8862.2257752599999</v>
      </c>
      <c r="F605">
        <v>741.8</v>
      </c>
      <c r="G605">
        <v>-31.280289281311799</v>
      </c>
      <c r="H605">
        <f>(Table2[[#This Row],[1Y Return vs Nifty]]-AVERAGE(Table2[1Y Return vs Nifty]))/_xlfn.STDEV.P(Table2[1Y Return vs Nifty])</f>
        <v>-0.88939211132579077</v>
      </c>
      <c r="I605">
        <v>9.3823744637173299</v>
      </c>
      <c r="J605">
        <f>(Table2[[#This Row],[1M Return vs Nifty]]-AVERAGE(Table2[1M Return vs Nifty]))/_xlfn.STDEV.P(Table2[1M Return vs Nifty])</f>
        <v>1.3790025509795285</v>
      </c>
      <c r="K605">
        <v>0.47286872718330802</v>
      </c>
      <c r="L605">
        <f>(Table2[[#This Row],[6M Return vs Nifty]]-AVERAGE(Table2[6M Return vs Nifty]))/_xlfn.STDEV.P(Table2[6M Return vs Nifty])</f>
        <v>-1.7404858699298045E-2</v>
      </c>
      <c r="M605">
        <v>1.7229916697793199</v>
      </c>
      <c r="N605">
        <f>(Table2[[#This Row],[1W Return vs Nifty]]-AVERAGE(Table2[1W Return vs Nifty]))/_xlfn.STDEV.P(Table2[1W Return vs Nifty])</f>
        <v>1.0659419731888675</v>
      </c>
      <c r="O605">
        <v>694.52</v>
      </c>
      <c r="P605">
        <v>682.53636047977</v>
      </c>
      <c r="Q605">
        <v>693.10491968066401</v>
      </c>
      <c r="R605">
        <v>80.864000856499203</v>
      </c>
      <c r="S605" s="1">
        <f>(Table2[[#This Row],[Close Price]]-Table2[[#This Row],[20D EMA]])/Table2[[#This Row],[20D EMA]]</f>
        <v>6.8075793353683078E-2</v>
      </c>
      <c r="T605" s="1">
        <f>(Table2[[#This Row],[Close Price]]-Table2[[#This Row],[50D EMA]])/Table2[[#This Row],[50D EMA]]</f>
        <v>8.6828545630260962E-2</v>
      </c>
      <c r="U605" s="1">
        <f>(Table2[[#This Row],[Close Price]]-Table2[[#This Row],[200D EMA]])/Table2[[#This Row],[200D EMA]]</f>
        <v>7.0256434396355677E-2</v>
      </c>
      <c r="V605">
        <v>1.1775861137861601</v>
      </c>
      <c r="W605">
        <v>732.1</v>
      </c>
      <c r="X605">
        <v>751.9</v>
      </c>
      <c r="Y605">
        <v>702.7</v>
      </c>
      <c r="Z605">
        <v>751.9</v>
      </c>
      <c r="AA605">
        <v>651</v>
      </c>
      <c r="AB605">
        <v>751.9</v>
      </c>
      <c r="AC605" s="1">
        <f>(Table2[[#This Row],[Close Price]]/Table2[[#This Row],[Day Low]])-1</f>
        <v>1.3249556071574853E-2</v>
      </c>
      <c r="AD605" s="1">
        <f>(Table2[[#This Row],[Day High]]/Table2[[#This Row],[Close Price]])-1</f>
        <v>1.3615529792396996E-2</v>
      </c>
      <c r="AE605" s="1">
        <f>(Table2[[#This Row],[Close Price]]/Table2[[#This Row],[Current Week Low]])-1</f>
        <v>5.5642521702006453E-2</v>
      </c>
      <c r="AF605" s="1">
        <f>(Table2[[#This Row],[Current Week High]]/Table2[[#This Row],[Close Price]])-1</f>
        <v>1.3615529792396996E-2</v>
      </c>
      <c r="AG605" s="1">
        <f>(Table2[[#This Row],[Close Price]]/Table2[[#This Row],[Current Month Low]])-1</f>
        <v>0.13947772657450064</v>
      </c>
      <c r="AH605" s="1">
        <f>(Table2[[#This Row],[Current Month High]]/Table2[[#This Row],[Close Price]])-1</f>
        <v>1.3615529792396996E-2</v>
      </c>
      <c r="AI605">
        <v>13.231329199245099</v>
      </c>
      <c r="AJ605">
        <v>23.922485800200398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0.11</v>
      </c>
      <c r="AM605" t="s">
        <v>3170</v>
      </c>
      <c r="AN605">
        <v>10.66</v>
      </c>
      <c r="AO605" t="s">
        <v>3170</v>
      </c>
      <c r="AP605">
        <v>-7.3389803700475001E-2</v>
      </c>
      <c r="AQ605">
        <f>(Table2[[#This Row],[Sharpe Ratio]]-AVERAGE(Table2[Sharpe Ratio]))/_xlfn.STDEV.P(Table2[Sharpe Ratio])</f>
        <v>-1.5344026010046539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632</v>
      </c>
      <c r="AT605">
        <f>_xlfn.RANK.AVG(Table2[[#This Row],[6M Return vs Nifty Z-Score]],Table2[6M Return vs Nifty Z-Score])</f>
        <v>312</v>
      </c>
      <c r="AU605">
        <f>_xlfn.RANK.AVG(Table2[[#This Row],[Sharpe Ratio Z-Score]],Table2[Sharpe Ratio Z-Score])</f>
        <v>693</v>
      </c>
      <c r="AV605">
        <f>(Table2[[#This Row],[Rank 1Y]]+Table2[[#This Row],[Rank 6M]]+Table2[[#This Row],[Rank Sharpe]])/3</f>
        <v>545.66666666666663</v>
      </c>
    </row>
    <row r="606" spans="1:48" hidden="1" x14ac:dyDescent="0.3">
      <c r="A606" t="s">
        <v>38</v>
      </c>
      <c r="B606" t="s">
        <v>39</v>
      </c>
      <c r="C606" t="s">
        <v>3125</v>
      </c>
      <c r="D606" t="s">
        <v>40</v>
      </c>
      <c r="E606">
        <v>574533.80334055005</v>
      </c>
      <c r="F606">
        <v>2382.8000000000002</v>
      </c>
      <c r="G606">
        <v>-26.187149444394802</v>
      </c>
      <c r="H606">
        <f>(Table2[[#This Row],[1Y Return vs Nifty]]-AVERAGE(Table2[1Y Return vs Nifty]))/_xlfn.STDEV.P(Table2[1Y Return vs Nifty])</f>
        <v>-0.78752329979877567</v>
      </c>
      <c r="I606">
        <v>-9.2893978878841104</v>
      </c>
      <c r="J606">
        <f>(Table2[[#This Row],[1M Return vs Nifty]]-AVERAGE(Table2[1M Return vs Nifty]))/_xlfn.STDEV.P(Table2[1M Return vs Nifty])</f>
        <v>-0.46614473088647312</v>
      </c>
      <c r="K606">
        <v>-5.1228258682785599</v>
      </c>
      <c r="L606">
        <f>(Table2[[#This Row],[6M Return vs Nifty]]-AVERAGE(Table2[6M Return vs Nifty]))/_xlfn.STDEV.P(Table2[6M Return vs Nifty])</f>
        <v>-0.20425685173975119</v>
      </c>
      <c r="M606">
        <v>-1.8093705156797999</v>
      </c>
      <c r="N606">
        <f>(Table2[[#This Row],[1W Return vs Nifty]]-AVERAGE(Table2[1W Return vs Nifty]))/_xlfn.STDEV.P(Table2[1W Return vs Nifty])</f>
        <v>0.21068744241073079</v>
      </c>
      <c r="O606">
        <v>2505.25</v>
      </c>
      <c r="P606">
        <v>2625.6870905821602</v>
      </c>
      <c r="Q606">
        <v>2602.4279240327201</v>
      </c>
      <c r="R606">
        <v>44.587374830375602</v>
      </c>
      <c r="S606" s="1">
        <f>(Table2[[#This Row],[Close Price]]-Table2[[#This Row],[20D EMA]])/Table2[[#This Row],[20D EMA]]</f>
        <v>-4.8877357549146717E-2</v>
      </c>
      <c r="T606" s="1">
        <f>(Table2[[#This Row],[Close Price]]-Table2[[#This Row],[50D EMA]])/Table2[[#This Row],[50D EMA]]</f>
        <v>-9.2504202596474558E-2</v>
      </c>
      <c r="U606" s="1">
        <f>(Table2[[#This Row],[Close Price]]-Table2[[#This Row],[200D EMA]])/Table2[[#This Row],[200D EMA]]</f>
        <v>-8.4393470422183536E-2</v>
      </c>
      <c r="V606">
        <v>0.87536408184987702</v>
      </c>
      <c r="W606">
        <v>2377.85</v>
      </c>
      <c r="X606">
        <v>2452.1</v>
      </c>
      <c r="Y606">
        <v>2375.75</v>
      </c>
      <c r="Z606">
        <v>2452.1</v>
      </c>
      <c r="AA606">
        <v>2375.75</v>
      </c>
      <c r="AB606">
        <v>2547</v>
      </c>
      <c r="AC606" s="1">
        <f>(Table2[[#This Row],[Close Price]]/Table2[[#This Row],[Day Low]])-1</f>
        <v>2.081712471350361E-3</v>
      </c>
      <c r="AD606" s="1">
        <f>(Table2[[#This Row],[Day High]]/Table2[[#This Row],[Close Price]])-1</f>
        <v>2.908343125734425E-2</v>
      </c>
      <c r="AE606" s="1">
        <f>(Table2[[#This Row],[Close Price]]/Table2[[#This Row],[Current Week Low]])-1</f>
        <v>2.9674839524360674E-3</v>
      </c>
      <c r="AF606" s="1">
        <f>(Table2[[#This Row],[Current Week High]]/Table2[[#This Row],[Close Price]])-1</f>
        <v>2.908343125734425E-2</v>
      </c>
      <c r="AG606" s="1">
        <f>(Table2[[#This Row],[Close Price]]/Table2[[#This Row],[Current Month Low]])-1</f>
        <v>2.9674839524360674E-3</v>
      </c>
      <c r="AH606" s="1">
        <f>(Table2[[#This Row],[Current Month High]]/Table2[[#This Row],[Close Price]])-1</f>
        <v>6.8910525432264391E-2</v>
      </c>
      <c r="AI606">
        <v>27.371159979855602</v>
      </c>
      <c r="AJ606">
        <v>9.7028153127230095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-0.02</v>
      </c>
      <c r="AM606" t="s">
        <v>3169</v>
      </c>
      <c r="AN606">
        <v>-3.15</v>
      </c>
      <c r="AO606" t="s">
        <v>3169</v>
      </c>
      <c r="AP606">
        <v>-5.0068828962994999E-2</v>
      </c>
      <c r="AQ606">
        <f>(Table2[[#This Row],[Sharpe Ratio]]-AVERAGE(Table2[Sharpe Ratio]))/_xlfn.STDEV.P(Table2[Sharpe Ratio])</f>
        <v>-1.2620707870087202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594</v>
      </c>
      <c r="AT606">
        <f>_xlfn.RANK.AVG(Table2[[#This Row],[6M Return vs Nifty Z-Score]],Table2[6M Return vs Nifty Z-Score])</f>
        <v>376</v>
      </c>
      <c r="AU606">
        <f>_xlfn.RANK.AVG(Table2[[#This Row],[Sharpe Ratio Z-Score]],Table2[Sharpe Ratio Z-Score])</f>
        <v>668</v>
      </c>
      <c r="AV606">
        <f>(Table2[[#This Row],[Rank 1Y]]+Table2[[#This Row],[Rank 6M]]+Table2[[#This Row],[Rank Sharpe]])/3</f>
        <v>546</v>
      </c>
    </row>
    <row r="607" spans="1:48" hidden="1" x14ac:dyDescent="0.3">
      <c r="A607" t="s">
        <v>517</v>
      </c>
      <c r="B607" t="s">
        <v>518</v>
      </c>
      <c r="C607" t="s">
        <v>3132</v>
      </c>
      <c r="D607" t="s">
        <v>464</v>
      </c>
      <c r="E607">
        <v>39359.9212893</v>
      </c>
      <c r="F607">
        <v>1418.25</v>
      </c>
      <c r="G607">
        <v>-35.234719836196298</v>
      </c>
      <c r="H607">
        <f>(Table2[[#This Row],[1Y Return vs Nifty]]-AVERAGE(Table2[1Y Return vs Nifty]))/_xlfn.STDEV.P(Table2[1Y Return vs Nifty])</f>
        <v>-0.9684853924433271</v>
      </c>
      <c r="I607">
        <v>-4.0860390035100096</v>
      </c>
      <c r="J607">
        <f>(Table2[[#This Row],[1M Return vs Nifty]]-AVERAGE(Table2[1M Return vs Nifty]))/_xlfn.STDEV.P(Table2[1M Return vs Nifty])</f>
        <v>4.8051957102427205E-2</v>
      </c>
      <c r="K607">
        <v>-22.568840961287499</v>
      </c>
      <c r="L607">
        <f>(Table2[[#This Row],[6M Return vs Nifty]]-AVERAGE(Table2[6M Return vs Nifty]))/_xlfn.STDEV.P(Table2[6M Return vs Nifty])</f>
        <v>-0.78681593089076074</v>
      </c>
      <c r="M607">
        <v>-4.7480236905708102</v>
      </c>
      <c r="N607">
        <f>(Table2[[#This Row],[1W Return vs Nifty]]-AVERAGE(Table2[1W Return vs Nifty]))/_xlfn.STDEV.P(Table2[1W Return vs Nifty])</f>
        <v>-0.50081843106878232</v>
      </c>
      <c r="O607">
        <v>1492.23</v>
      </c>
      <c r="P607">
        <v>1500.92417023803</v>
      </c>
      <c r="Q607">
        <v>1506.2615794241599</v>
      </c>
      <c r="R607">
        <v>20.349942512552801</v>
      </c>
      <c r="S607" s="1">
        <f>(Table2[[#This Row],[Close Price]]-Table2[[#This Row],[20D EMA]])/Table2[[#This Row],[20D EMA]]</f>
        <v>-4.9576807864739364E-2</v>
      </c>
      <c r="T607" s="1">
        <f>(Table2[[#This Row],[Close Price]]-Table2[[#This Row],[50D EMA]])/Table2[[#This Row],[50D EMA]]</f>
        <v>-5.5082176619834694E-2</v>
      </c>
      <c r="U607" s="1">
        <f>(Table2[[#This Row],[Close Price]]-Table2[[#This Row],[200D EMA]])/Table2[[#This Row],[200D EMA]]</f>
        <v>-5.8430474909813804E-2</v>
      </c>
      <c r="V607">
        <v>0.72416811009916604</v>
      </c>
      <c r="W607">
        <v>1400</v>
      </c>
      <c r="X607">
        <v>1451</v>
      </c>
      <c r="Y607">
        <v>1400</v>
      </c>
      <c r="Z607">
        <v>1519.2</v>
      </c>
      <c r="AA607">
        <v>1400</v>
      </c>
      <c r="AB607">
        <v>1556.7</v>
      </c>
      <c r="AC607" s="1">
        <f>(Table2[[#This Row],[Close Price]]/Table2[[#This Row],[Day Low]])-1</f>
        <v>1.3035714285714262E-2</v>
      </c>
      <c r="AD607" s="1">
        <f>(Table2[[#This Row],[Day High]]/Table2[[#This Row],[Close Price]])-1</f>
        <v>2.3091838533403797E-2</v>
      </c>
      <c r="AE607" s="1">
        <f>(Table2[[#This Row],[Close Price]]/Table2[[#This Row],[Current Week Low]])-1</f>
        <v>1.3035714285714262E-2</v>
      </c>
      <c r="AF607" s="1">
        <f>(Table2[[#This Row],[Current Week High]]/Table2[[#This Row],[Close Price]])-1</f>
        <v>7.117927022739301E-2</v>
      </c>
      <c r="AG607" s="1">
        <f>(Table2[[#This Row],[Close Price]]/Table2[[#This Row],[Current Month Low]])-1</f>
        <v>1.3035714285714262E-2</v>
      </c>
      <c r="AH607" s="1">
        <f>(Table2[[#This Row],[Current Month High]]/Table2[[#This Row],[Close Price]])-1</f>
        <v>9.7620306716023286E-2</v>
      </c>
      <c r="AI607">
        <v>25.083729948880599</v>
      </c>
      <c r="AJ607">
        <v>8.6781609195402307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0.04</v>
      </c>
      <c r="AM607" t="s">
        <v>3170</v>
      </c>
      <c r="AN607">
        <v>-6.34</v>
      </c>
      <c r="AO607" t="s">
        <v>3169</v>
      </c>
      <c r="AP607">
        <v>4.6523643074979998E-2</v>
      </c>
      <c r="AQ607">
        <f>(Table2[[#This Row],[Sharpe Ratio]]-AVERAGE(Table2[Sharpe Ratio]))/_xlfn.STDEV.P(Table2[Sharpe Ratio])</f>
        <v>-0.13410750826217815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649</v>
      </c>
      <c r="AT607">
        <f>_xlfn.RANK.AVG(Table2[[#This Row],[6M Return vs Nifty Z-Score]],Table2[6M Return vs Nifty Z-Score])</f>
        <v>600</v>
      </c>
      <c r="AU607">
        <f>_xlfn.RANK.AVG(Table2[[#This Row],[Sharpe Ratio Z-Score]],Table2[Sharpe Ratio Z-Score])</f>
        <v>389</v>
      </c>
      <c r="AV607">
        <f>(Table2[[#This Row],[Rank 1Y]]+Table2[[#This Row],[Rank 6M]]+Table2[[#This Row],[Rank Sharpe]])/3</f>
        <v>546</v>
      </c>
    </row>
    <row r="608" spans="1:48" hidden="1" x14ac:dyDescent="0.3">
      <c r="A608" t="s">
        <v>89</v>
      </c>
      <c r="B608" t="s">
        <v>90</v>
      </c>
      <c r="C608" t="s">
        <v>3133</v>
      </c>
      <c r="D608" t="s">
        <v>91</v>
      </c>
      <c r="E608">
        <v>257151.46642119999</v>
      </c>
      <c r="F608">
        <v>2228</v>
      </c>
      <c r="G608">
        <v>-18.1238866800844</v>
      </c>
      <c r="H608">
        <f>(Table2[[#This Row],[1Y Return vs Nifty]]-AVERAGE(Table2[1Y Return vs Nifty]))/_xlfn.STDEV.P(Table2[1Y Return vs Nifty])</f>
        <v>-0.62624852213087134</v>
      </c>
      <c r="I608">
        <v>-23.687387829383699</v>
      </c>
      <c r="J608">
        <f>(Table2[[#This Row],[1M Return vs Nifty]]-AVERAGE(Table2[1M Return vs Nifty]))/_xlfn.STDEV.P(Table2[1M Return vs Nifty])</f>
        <v>-1.8889562082668432</v>
      </c>
      <c r="K608">
        <v>-34.860637520505499</v>
      </c>
      <c r="L608">
        <f>(Table2[[#This Row],[6M Return vs Nifty]]-AVERAGE(Table2[6M Return vs Nifty]))/_xlfn.STDEV.P(Table2[6M Return vs Nifty])</f>
        <v>-1.1972648297638944</v>
      </c>
      <c r="M608">
        <v>-24.9279325889527</v>
      </c>
      <c r="N608">
        <f>(Table2[[#This Row],[1W Return vs Nifty]]-AVERAGE(Table2[1W Return vs Nifty]))/_xlfn.STDEV.P(Table2[1W Return vs Nifty])</f>
        <v>-5.3867722517379146</v>
      </c>
      <c r="O608">
        <v>2774.65</v>
      </c>
      <c r="P608">
        <v>2906.0668484298799</v>
      </c>
      <c r="Q608">
        <v>2975.8346315192898</v>
      </c>
      <c r="R608">
        <v>14.976395932167399</v>
      </c>
      <c r="S608" s="1">
        <f>(Table2[[#This Row],[Close Price]]-Table2[[#This Row],[20D EMA]])/Table2[[#This Row],[20D EMA]]</f>
        <v>-0.19701583983565496</v>
      </c>
      <c r="T608" s="1">
        <f>(Table2[[#This Row],[Close Price]]-Table2[[#This Row],[50D EMA]])/Table2[[#This Row],[50D EMA]]</f>
        <v>-0.23332802849880516</v>
      </c>
      <c r="U608" s="1">
        <f>(Table2[[#This Row],[Close Price]]-Table2[[#This Row],[200D EMA]])/Table2[[#This Row],[200D EMA]]</f>
        <v>-0.25130248287267515</v>
      </c>
      <c r="V608">
        <v>2.7781477481858499</v>
      </c>
      <c r="W608">
        <v>2025</v>
      </c>
      <c r="X608">
        <v>2289.6999999999998</v>
      </c>
      <c r="Y608">
        <v>2025</v>
      </c>
      <c r="Z608">
        <v>2894.8</v>
      </c>
      <c r="AA608">
        <v>2025</v>
      </c>
      <c r="AB608">
        <v>3070</v>
      </c>
      <c r="AC608" s="1">
        <f>(Table2[[#This Row],[Close Price]]/Table2[[#This Row],[Day Low]])-1</f>
        <v>0.10024691358024684</v>
      </c>
      <c r="AD608" s="1">
        <f>(Table2[[#This Row],[Day High]]/Table2[[#This Row],[Close Price]])-1</f>
        <v>2.7692998204667862E-2</v>
      </c>
      <c r="AE608" s="1">
        <f>(Table2[[#This Row],[Close Price]]/Table2[[#This Row],[Current Week Low]])-1</f>
        <v>0.10024691358024684</v>
      </c>
      <c r="AF608" s="1">
        <f>(Table2[[#This Row],[Current Week High]]/Table2[[#This Row],[Close Price]])-1</f>
        <v>0.29928186714542204</v>
      </c>
      <c r="AG608" s="1">
        <f>(Table2[[#This Row],[Close Price]]/Table2[[#This Row],[Current Month Low]])-1</f>
        <v>0.10024691358024684</v>
      </c>
      <c r="AH608" s="1">
        <f>(Table2[[#This Row],[Current Month High]]/Table2[[#This Row],[Close Price]])-1</f>
        <v>0.37791741472172347</v>
      </c>
      <c r="AI608">
        <v>68.038599640933498</v>
      </c>
      <c r="AJ608">
        <v>10.024691358024601</v>
      </c>
      <c r="AK608" t="str">
        <f>IF(AND(Table2[[#This Row],[20D EMA]]&gt;Table2[[#This Row],[50D EMA]],Table2[[#This Row],[50D EMA]]&gt;Table2[[#This Row],[200D EMA]]),"Uptrend","Downtrend/NoTrend")</f>
        <v>Downtrend/NoTrend</v>
      </c>
      <c r="AL608">
        <v>-0.25</v>
      </c>
      <c r="AM608" t="s">
        <v>3169</v>
      </c>
      <c r="AN608">
        <v>-23.1</v>
      </c>
      <c r="AO608" t="s">
        <v>3169</v>
      </c>
      <c r="AP608">
        <v>3.9770401844365998E-2</v>
      </c>
      <c r="AQ608">
        <f>(Table2[[#This Row],[Sharpe Ratio]]-AVERAGE(Table2[Sharpe Ratio]))/_xlfn.STDEV.P(Table2[Sharpe Ratio])</f>
        <v>-0.2129688103898941</v>
      </c>
      <c r="AR6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8">
        <f>_xlfn.RANK.AVG(Table2[[#This Row],[1Y Return vs Nifty Z-Score]],Table2[1Y Return vs Nifty Z-Score])</f>
        <v>539</v>
      </c>
      <c r="AT608">
        <f>_xlfn.RANK.AVG(Table2[[#This Row],[6M Return vs Nifty Z-Score]],Table2[6M Return vs Nifty Z-Score])</f>
        <v>699</v>
      </c>
      <c r="AU608">
        <f>_xlfn.RANK.AVG(Table2[[#This Row],[Sharpe Ratio Z-Score]],Table2[Sharpe Ratio Z-Score])</f>
        <v>405</v>
      </c>
      <c r="AV608">
        <f>(Table2[[#This Row],[Rank 1Y]]+Table2[[#This Row],[Rank 6M]]+Table2[[#This Row],[Rank Sharpe]])/3</f>
        <v>547.66666666666663</v>
      </c>
    </row>
    <row r="609" spans="1:48" hidden="1" x14ac:dyDescent="0.3">
      <c r="A609" t="s">
        <v>1356</v>
      </c>
      <c r="B609" t="s">
        <v>1357</v>
      </c>
      <c r="C609" t="s">
        <v>3131</v>
      </c>
      <c r="D609" t="s">
        <v>436</v>
      </c>
      <c r="E609">
        <v>7984.640096055</v>
      </c>
      <c r="F609">
        <v>261.45</v>
      </c>
      <c r="G609">
        <v>-23.115496674894398</v>
      </c>
      <c r="H609">
        <f>(Table2[[#This Row],[1Y Return vs Nifty]]-AVERAGE(Table2[1Y Return vs Nifty]))/_xlfn.STDEV.P(Table2[1Y Return vs Nifty])</f>
        <v>-0.72608661691317866</v>
      </c>
      <c r="I609">
        <v>-10.9768039504899</v>
      </c>
      <c r="J609">
        <f>(Table2[[#This Row],[1M Return vs Nifty]]-AVERAGE(Table2[1M Return vs Nifty]))/_xlfn.STDEV.P(Table2[1M Return vs Nifty])</f>
        <v>-0.63289444543910611</v>
      </c>
      <c r="K609">
        <v>-5.6605423664933996</v>
      </c>
      <c r="L609">
        <f>(Table2[[#This Row],[6M Return vs Nifty]]-AVERAGE(Table2[6M Return vs Nifty]))/_xlfn.STDEV.P(Table2[6M Return vs Nifty])</f>
        <v>-0.2222123347755231</v>
      </c>
      <c r="M609">
        <v>-8.8324962563368494</v>
      </c>
      <c r="N609">
        <f>(Table2[[#This Row],[1W Return vs Nifty]]-AVERAGE(Table2[1W Return vs Nifty]))/_xlfn.STDEV.P(Table2[1W Return vs Nifty])</f>
        <v>-1.4897497705815703</v>
      </c>
      <c r="O609">
        <v>285.02999999999997</v>
      </c>
      <c r="P609">
        <v>295.71997060164398</v>
      </c>
      <c r="Q609">
        <v>291.15267895623998</v>
      </c>
      <c r="R609">
        <v>29.4201197900511</v>
      </c>
      <c r="S609" s="1">
        <f>(Table2[[#This Row],[Close Price]]-Table2[[#This Row],[20D EMA]])/Table2[[#This Row],[20D EMA]]</f>
        <v>-8.2728133880644095E-2</v>
      </c>
      <c r="T609" s="1">
        <f>(Table2[[#This Row],[Close Price]]-Table2[[#This Row],[50D EMA]])/Table2[[#This Row],[50D EMA]]</f>
        <v>-0.11588656164114158</v>
      </c>
      <c r="U609" s="1">
        <f>(Table2[[#This Row],[Close Price]]-Table2[[#This Row],[200D EMA]])/Table2[[#This Row],[200D EMA]]</f>
        <v>-0.10201753616941399</v>
      </c>
      <c r="V609">
        <v>0.59324782070720605</v>
      </c>
      <c r="W609">
        <v>255.25</v>
      </c>
      <c r="X609">
        <v>263.7</v>
      </c>
      <c r="Y609">
        <v>255.25</v>
      </c>
      <c r="Z609">
        <v>277.95</v>
      </c>
      <c r="AA609">
        <v>255.25</v>
      </c>
      <c r="AB609">
        <v>323</v>
      </c>
      <c r="AC609" s="1">
        <f>(Table2[[#This Row],[Close Price]]/Table2[[#This Row],[Day Low]])-1</f>
        <v>2.4289911851126389E-2</v>
      </c>
      <c r="AD609" s="1">
        <f>(Table2[[#This Row],[Day High]]/Table2[[#This Row],[Close Price]])-1</f>
        <v>8.6058519793459354E-3</v>
      </c>
      <c r="AE609" s="1">
        <f>(Table2[[#This Row],[Close Price]]/Table2[[#This Row],[Current Week Low]])-1</f>
        <v>2.4289911851126389E-2</v>
      </c>
      <c r="AF609" s="1">
        <f>(Table2[[#This Row],[Current Week High]]/Table2[[#This Row],[Close Price]])-1</f>
        <v>6.3109581181870267E-2</v>
      </c>
      <c r="AG609" s="1">
        <f>(Table2[[#This Row],[Close Price]]/Table2[[#This Row],[Current Month Low]])-1</f>
        <v>2.4289911851126389E-2</v>
      </c>
      <c r="AH609" s="1">
        <f>(Table2[[#This Row],[Current Month High]]/Table2[[#This Row],[Close Price]])-1</f>
        <v>0.23541786192388603</v>
      </c>
      <c r="AI609">
        <v>42.245171160833799</v>
      </c>
      <c r="AJ609">
        <v>22.746478873239401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0.01</v>
      </c>
      <c r="AM609" t="s">
        <v>3170</v>
      </c>
      <c r="AN609">
        <v>-9.91</v>
      </c>
      <c r="AO609" t="s">
        <v>3169</v>
      </c>
      <c r="AP609">
        <v>-6.7970517733998995E-2</v>
      </c>
      <c r="AQ609">
        <f>(Table2[[#This Row],[Sharpe Ratio]]-AVERAGE(Table2[Sharpe Ratio]))/_xlfn.STDEV.P(Table2[Sharpe Ratio])</f>
        <v>-1.471118626195435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9">
        <f>_xlfn.RANK.AVG(Table2[[#This Row],[1Y Return vs Nifty Z-Score]],Table2[1Y Return vs Nifty Z-Score])</f>
        <v>579</v>
      </c>
      <c r="AT609">
        <f>_xlfn.RANK.AVG(Table2[[#This Row],[6M Return vs Nifty Z-Score]],Table2[6M Return vs Nifty Z-Score])</f>
        <v>386</v>
      </c>
      <c r="AU609">
        <f>_xlfn.RANK.AVG(Table2[[#This Row],[Sharpe Ratio Z-Score]],Table2[Sharpe Ratio Z-Score])</f>
        <v>686</v>
      </c>
      <c r="AV609">
        <f>(Table2[[#This Row],[Rank 1Y]]+Table2[[#This Row],[Rank 6M]]+Table2[[#This Row],[Rank Sharpe]])/3</f>
        <v>550.33333333333337</v>
      </c>
    </row>
    <row r="610" spans="1:48" hidden="1" x14ac:dyDescent="0.3">
      <c r="A610" t="s">
        <v>1529</v>
      </c>
      <c r="B610" t="s">
        <v>1530</v>
      </c>
      <c r="C610" t="s">
        <v>3135</v>
      </c>
      <c r="D610" t="s">
        <v>270</v>
      </c>
      <c r="E610">
        <v>6385.6752029139998</v>
      </c>
      <c r="F610">
        <v>159.65</v>
      </c>
      <c r="G610">
        <v>-46.207847421163102</v>
      </c>
      <c r="H610">
        <f>(Table2[[#This Row],[1Y Return vs Nifty]]-AVERAGE(Table2[1Y Return vs Nifty]))/_xlfn.STDEV.P(Table2[1Y Return vs Nifty])</f>
        <v>-1.1879609029550349</v>
      </c>
      <c r="I610">
        <v>-19.224349302463899</v>
      </c>
      <c r="J610">
        <f>(Table2[[#This Row],[1M Return vs Nifty]]-AVERAGE(Table2[1M Return vs Nifty]))/_xlfn.STDEV.P(Table2[1M Return vs Nifty])</f>
        <v>-1.4479180865642178</v>
      </c>
      <c r="K610">
        <v>-33.944905655369098</v>
      </c>
      <c r="L610">
        <f>(Table2[[#This Row],[6M Return vs Nifty]]-AVERAGE(Table2[6M Return vs Nifty]))/_xlfn.STDEV.P(Table2[6M Return vs Nifty])</f>
        <v>-1.1666866198254613</v>
      </c>
      <c r="M610">
        <v>-9.3083780775740497</v>
      </c>
      <c r="N610">
        <f>(Table2[[#This Row],[1W Return vs Nifty]]-AVERAGE(Table2[1W Return vs Nifty]))/_xlfn.STDEV.P(Table2[1W Return vs Nifty])</f>
        <v>-1.6049701422080904</v>
      </c>
      <c r="O610">
        <v>181.78</v>
      </c>
      <c r="P610">
        <v>196.995743916761</v>
      </c>
      <c r="Q610">
        <v>202.413368068095</v>
      </c>
      <c r="R610">
        <v>35.8777657783507</v>
      </c>
      <c r="S610" s="1">
        <f>(Table2[[#This Row],[Close Price]]-Table2[[#This Row],[20D EMA]])/Table2[[#This Row],[20D EMA]]</f>
        <v>-0.12174056551875892</v>
      </c>
      <c r="T610" s="1">
        <f>(Table2[[#This Row],[Close Price]]-Table2[[#This Row],[50D EMA]])/Table2[[#This Row],[50D EMA]]</f>
        <v>-0.18957639984618727</v>
      </c>
      <c r="U610" s="1">
        <f>(Table2[[#This Row],[Close Price]]-Table2[[#This Row],[200D EMA]])/Table2[[#This Row],[200D EMA]]</f>
        <v>-0.2112675090397623</v>
      </c>
      <c r="V610">
        <v>1.58419277988714</v>
      </c>
      <c r="W610">
        <v>157.35</v>
      </c>
      <c r="X610">
        <v>166.98</v>
      </c>
      <c r="Y610">
        <v>157.35</v>
      </c>
      <c r="Z610">
        <v>177.73</v>
      </c>
      <c r="AA610">
        <v>153.87</v>
      </c>
      <c r="AB610">
        <v>210.5</v>
      </c>
      <c r="AC610" s="1">
        <f>(Table2[[#This Row],[Close Price]]/Table2[[#This Row],[Day Low]])-1</f>
        <v>1.4617095646647593E-2</v>
      </c>
      <c r="AD610" s="1">
        <f>(Table2[[#This Row],[Day High]]/Table2[[#This Row],[Close Price]])-1</f>
        <v>4.5912934544315664E-2</v>
      </c>
      <c r="AE610" s="1">
        <f>(Table2[[#This Row],[Close Price]]/Table2[[#This Row],[Current Week Low]])-1</f>
        <v>1.4617095646647593E-2</v>
      </c>
      <c r="AF610" s="1">
        <f>(Table2[[#This Row],[Current Week High]]/Table2[[#This Row],[Close Price]])-1</f>
        <v>0.11324772940808003</v>
      </c>
      <c r="AG610" s="1">
        <f>(Table2[[#This Row],[Close Price]]/Table2[[#This Row],[Current Month Low]])-1</f>
        <v>3.7564177552479316E-2</v>
      </c>
      <c r="AH610" s="1">
        <f>(Table2[[#This Row],[Current Month High]]/Table2[[#This Row],[Close Price]])-1</f>
        <v>0.31850923896022554</v>
      </c>
      <c r="AI610">
        <v>64.108988412151504</v>
      </c>
      <c r="AJ610">
        <v>3.7564177552479299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-0.2</v>
      </c>
      <c r="AM610" t="s">
        <v>3169</v>
      </c>
      <c r="AN610">
        <v>-18.59</v>
      </c>
      <c r="AO610" t="s">
        <v>3169</v>
      </c>
      <c r="AP610">
        <v>8.6631818081302006E-2</v>
      </c>
      <c r="AQ610">
        <f>(Table2[[#This Row],[Sharpe Ratio]]-AVERAGE(Table2[Sharpe Ratio]))/_xlfn.STDEV.P(Table2[Sharpe Ratio])</f>
        <v>0.33425765136314872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700</v>
      </c>
      <c r="AT610">
        <f>_xlfn.RANK.AVG(Table2[[#This Row],[6M Return vs Nifty Z-Score]],Table2[6M Return vs Nifty Z-Score])</f>
        <v>695</v>
      </c>
      <c r="AU610">
        <f>_xlfn.RANK.AVG(Table2[[#This Row],[Sharpe Ratio Z-Score]],Table2[Sharpe Ratio Z-Score])</f>
        <v>260</v>
      </c>
      <c r="AV610">
        <f>(Table2[[#This Row],[Rank 1Y]]+Table2[[#This Row],[Rank 6M]]+Table2[[#This Row],[Rank Sharpe]])/3</f>
        <v>551.66666666666663</v>
      </c>
    </row>
    <row r="611" spans="1:48" hidden="1" x14ac:dyDescent="0.3">
      <c r="A611" t="s">
        <v>471</v>
      </c>
      <c r="B611" t="s">
        <v>472</v>
      </c>
      <c r="C611" t="s">
        <v>3133</v>
      </c>
      <c r="D611" t="s">
        <v>105</v>
      </c>
      <c r="E611">
        <v>46604.716835786901</v>
      </c>
      <c r="F611">
        <v>112.83</v>
      </c>
      <c r="G611">
        <v>3.23889732151008</v>
      </c>
      <c r="H611">
        <f>(Table2[[#This Row],[1Y Return vs Nifty]]-AVERAGE(Table2[1Y Return vs Nifty]))/_xlfn.STDEV.P(Table2[1Y Return vs Nifty])</f>
        <v>-0.1989676135296912</v>
      </c>
      <c r="I611">
        <v>-10.544501218059301</v>
      </c>
      <c r="J611">
        <f>(Table2[[#This Row],[1M Return vs Nifty]]-AVERAGE(Table2[1M Return vs Nifty]))/_xlfn.STDEV.P(Table2[1M Return vs Nifty])</f>
        <v>-0.59017422602623648</v>
      </c>
      <c r="K611">
        <v>-39.051023631851798</v>
      </c>
      <c r="L611">
        <f>(Table2[[#This Row],[6M Return vs Nifty]]-AVERAGE(Table2[6M Return vs Nifty]))/_xlfn.STDEV.P(Table2[6M Return vs Nifty])</f>
        <v>-1.337190621487605</v>
      </c>
      <c r="M611">
        <v>-3.0704569426177599</v>
      </c>
      <c r="N611">
        <f>(Table2[[#This Row],[1W Return vs Nifty]]-AVERAGE(Table2[1W Return vs Nifty]))/_xlfn.STDEV.P(Table2[1W Return vs Nifty])</f>
        <v>-9.4646445711309923E-2</v>
      </c>
      <c r="O611">
        <v>116.51</v>
      </c>
      <c r="P611">
        <v>123.220332725764</v>
      </c>
      <c r="Q611">
        <v>129.69748678935699</v>
      </c>
      <c r="R611">
        <v>42.0632600761882</v>
      </c>
      <c r="S611" s="1">
        <f>(Table2[[#This Row],[Close Price]]-Table2[[#This Row],[20D EMA]])/Table2[[#This Row],[20D EMA]]</f>
        <v>-3.1585271650502157E-2</v>
      </c>
      <c r="T611" s="1">
        <f>(Table2[[#This Row],[Close Price]]-Table2[[#This Row],[50D EMA]])/Table2[[#This Row],[50D EMA]]</f>
        <v>-8.4323199718089173E-2</v>
      </c>
      <c r="U611" s="1">
        <f>(Table2[[#This Row],[Close Price]]-Table2[[#This Row],[200D EMA]])/Table2[[#This Row],[200D EMA]]</f>
        <v>-0.13005253383785026</v>
      </c>
      <c r="V611">
        <v>0.97061325987276204</v>
      </c>
      <c r="W611">
        <v>110.4</v>
      </c>
      <c r="X611">
        <v>113.64</v>
      </c>
      <c r="Y611">
        <v>108.65</v>
      </c>
      <c r="Z611">
        <v>115.11</v>
      </c>
      <c r="AA611">
        <v>108.65</v>
      </c>
      <c r="AB611">
        <v>126.85</v>
      </c>
      <c r="AC611" s="1">
        <f>(Table2[[#This Row],[Close Price]]/Table2[[#This Row],[Day Low]])-1</f>
        <v>2.201086956521725E-2</v>
      </c>
      <c r="AD611" s="1">
        <f>(Table2[[#This Row],[Day High]]/Table2[[#This Row],[Close Price]])-1</f>
        <v>7.1789417708056913E-3</v>
      </c>
      <c r="AE611" s="1">
        <f>(Table2[[#This Row],[Close Price]]/Table2[[#This Row],[Current Week Low]])-1</f>
        <v>3.8472158306488646E-2</v>
      </c>
      <c r="AF611" s="1">
        <f>(Table2[[#This Row],[Current Week High]]/Table2[[#This Row],[Close Price]])-1</f>
        <v>2.0207391651156703E-2</v>
      </c>
      <c r="AG611" s="1">
        <f>(Table2[[#This Row],[Close Price]]/Table2[[#This Row],[Current Month Low]])-1</f>
        <v>3.8472158306488646E-2</v>
      </c>
      <c r="AH611" s="1">
        <f>(Table2[[#This Row],[Current Month High]]/Table2[[#This Row],[Close Price]])-1</f>
        <v>0.124257732872463</v>
      </c>
      <c r="AI611">
        <v>55.410795001329397</v>
      </c>
      <c r="AJ611">
        <v>27.997731140102001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</v>
      </c>
      <c r="AM611" t="s">
        <v>3169</v>
      </c>
      <c r="AN611">
        <v>-0.94</v>
      </c>
      <c r="AO611" t="s">
        <v>3169</v>
      </c>
      <c r="AP611">
        <v>-6.7108652285290003E-3</v>
      </c>
      <c r="AQ611">
        <f>(Table2[[#This Row],[Sharpe Ratio]]-AVERAGE(Table2[Sharpe Ratio]))/_xlfn.STDEV.P(Table2[Sharpe Ratio])</f>
        <v>-0.75575606183557587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369</v>
      </c>
      <c r="AT611">
        <f>_xlfn.RANK.AVG(Table2[[#This Row],[6M Return vs Nifty Z-Score]],Table2[6M Return vs Nifty Z-Score])</f>
        <v>713</v>
      </c>
      <c r="AU611">
        <f>_xlfn.RANK.AVG(Table2[[#This Row],[Sharpe Ratio Z-Score]],Table2[Sharpe Ratio Z-Score])</f>
        <v>583</v>
      </c>
      <c r="AV611">
        <f>(Table2[[#This Row],[Rank 1Y]]+Table2[[#This Row],[Rank 6M]]+Table2[[#This Row],[Rank Sharpe]])/3</f>
        <v>555</v>
      </c>
    </row>
    <row r="612" spans="1:48" hidden="1" x14ac:dyDescent="0.3">
      <c r="A612" t="s">
        <v>881</v>
      </c>
      <c r="B612" t="s">
        <v>882</v>
      </c>
      <c r="C612" t="s">
        <v>3137</v>
      </c>
      <c r="D612" t="s">
        <v>497</v>
      </c>
      <c r="E612">
        <v>16497.9374088</v>
      </c>
      <c r="F612">
        <v>3326.9</v>
      </c>
      <c r="G612">
        <v>-28.525058481697702</v>
      </c>
      <c r="H612">
        <f>(Table2[[#This Row],[1Y Return vs Nifty]]-AVERAGE(Table2[1Y Return vs Nifty]))/_xlfn.STDEV.P(Table2[1Y Return vs Nifty])</f>
        <v>-0.83428424151925251</v>
      </c>
      <c r="I612">
        <v>0.57174517373303702</v>
      </c>
      <c r="J612">
        <f>(Table2[[#This Row],[1M Return vs Nifty]]-AVERAGE(Table2[1M Return vs Nifty]))/_xlfn.STDEV.P(Table2[1M Return vs Nifty])</f>
        <v>0.50833487252804088</v>
      </c>
      <c r="K612">
        <v>-6.4796959270885699</v>
      </c>
      <c r="L612">
        <f>(Table2[[#This Row],[6M Return vs Nifty]]-AVERAGE(Table2[6M Return vs Nifty]))/_xlfn.STDEV.P(Table2[6M Return vs Nifty])</f>
        <v>-0.24956559231883574</v>
      </c>
      <c r="M612">
        <v>-3.0266820667634202</v>
      </c>
      <c r="N612">
        <f>(Table2[[#This Row],[1W Return vs Nifty]]-AVERAGE(Table2[1W Return vs Nifty]))/_xlfn.STDEV.P(Table2[1W Return vs Nifty])</f>
        <v>-8.4047685181376217E-2</v>
      </c>
      <c r="O612">
        <v>3350.13</v>
      </c>
      <c r="P612">
        <v>3365.48177525138</v>
      </c>
      <c r="Q612">
        <v>3452.4200844226998</v>
      </c>
      <c r="R612">
        <v>48.123378526868301</v>
      </c>
      <c r="S612" s="1">
        <f>(Table2[[#This Row],[Close Price]]-Table2[[#This Row],[20D EMA]])/Table2[[#This Row],[20D EMA]]</f>
        <v>-6.9340592753117094E-3</v>
      </c>
      <c r="T612" s="1">
        <f>(Table2[[#This Row],[Close Price]]-Table2[[#This Row],[50D EMA]])/Table2[[#This Row],[50D EMA]]</f>
        <v>-1.1463967962951778E-2</v>
      </c>
      <c r="U612" s="1">
        <f>(Table2[[#This Row],[Close Price]]-Table2[[#This Row],[200D EMA]])/Table2[[#This Row],[200D EMA]]</f>
        <v>-3.6357129594120262E-2</v>
      </c>
      <c r="V612">
        <v>0.55609705737791904</v>
      </c>
      <c r="W612">
        <v>3258.05</v>
      </c>
      <c r="X612">
        <v>3334.25</v>
      </c>
      <c r="Y612">
        <v>3224.55</v>
      </c>
      <c r="Z612">
        <v>3393.65</v>
      </c>
      <c r="AA612">
        <v>3204.6</v>
      </c>
      <c r="AB612">
        <v>3560.25</v>
      </c>
      <c r="AC612" s="1">
        <f>(Table2[[#This Row],[Close Price]]/Table2[[#This Row],[Day Low]])-1</f>
        <v>2.1132272371510608E-2</v>
      </c>
      <c r="AD612" s="1">
        <f>(Table2[[#This Row],[Day High]]/Table2[[#This Row],[Close Price]])-1</f>
        <v>2.2092638792869934E-3</v>
      </c>
      <c r="AE612" s="1">
        <f>(Table2[[#This Row],[Close Price]]/Table2[[#This Row],[Current Week Low]])-1</f>
        <v>3.1740863066164193E-2</v>
      </c>
      <c r="AF612" s="1">
        <f>(Table2[[#This Row],[Current Week High]]/Table2[[#This Row],[Close Price]])-1</f>
        <v>2.0063722985361743E-2</v>
      </c>
      <c r="AG612" s="1">
        <f>(Table2[[#This Row],[Close Price]]/Table2[[#This Row],[Current Month Low]])-1</f>
        <v>3.8163889408974638E-2</v>
      </c>
      <c r="AH612" s="1">
        <f>(Table2[[#This Row],[Current Month High]]/Table2[[#This Row],[Close Price]])-1</f>
        <v>7.0140370915867667E-2</v>
      </c>
      <c r="AI612">
        <v>19.6143557065135</v>
      </c>
      <c r="AJ612">
        <v>15.6800361619638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0.14000000000000001</v>
      </c>
      <c r="AM612" t="s">
        <v>3170</v>
      </c>
      <c r="AN612">
        <v>0.28999999999999998</v>
      </c>
      <c r="AO612" t="s">
        <v>3170</v>
      </c>
      <c r="AP612">
        <v>-4.5454299013675002E-2</v>
      </c>
      <c r="AQ612">
        <f>(Table2[[#This Row],[Sharpe Ratio]]-AVERAGE(Table2[Sharpe Ratio]))/_xlfn.STDEV.P(Table2[Sharpe Ratio])</f>
        <v>-1.2081843896354056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612</v>
      </c>
      <c r="AT612">
        <f>_xlfn.RANK.AVG(Table2[[#This Row],[6M Return vs Nifty Z-Score]],Table2[6M Return vs Nifty Z-Score])</f>
        <v>396</v>
      </c>
      <c r="AU612">
        <f>_xlfn.RANK.AVG(Table2[[#This Row],[Sharpe Ratio Z-Score]],Table2[Sharpe Ratio Z-Score])</f>
        <v>659</v>
      </c>
      <c r="AV612">
        <f>(Table2[[#This Row],[Rank 1Y]]+Table2[[#This Row],[Rank 6M]]+Table2[[#This Row],[Rank Sharpe]])/3</f>
        <v>555.66666666666663</v>
      </c>
    </row>
    <row r="613" spans="1:48" hidden="1" x14ac:dyDescent="0.3">
      <c r="A613" t="s">
        <v>1574</v>
      </c>
      <c r="B613" t="s">
        <v>1575</v>
      </c>
      <c r="C613" t="s">
        <v>3133</v>
      </c>
      <c r="D613" t="s">
        <v>1467</v>
      </c>
      <c r="E613">
        <v>6005.8660026650005</v>
      </c>
      <c r="F613">
        <v>295.14999999999998</v>
      </c>
      <c r="G613">
        <v>-23.011639793454599</v>
      </c>
      <c r="H613">
        <f>(Table2[[#This Row],[1Y Return vs Nifty]]-AVERAGE(Table2[1Y Return vs Nifty]))/_xlfn.STDEV.P(Table2[1Y Return vs Nifty])</f>
        <v>-0.72400935663367727</v>
      </c>
      <c r="I613">
        <v>-17.482947695117801</v>
      </c>
      <c r="J613">
        <f>(Table2[[#This Row],[1M Return vs Nifty]]-AVERAGE(Table2[1M Return vs Nifty]))/_xlfn.STDEV.P(Table2[1M Return vs Nifty])</f>
        <v>-1.2758325243622906</v>
      </c>
      <c r="K613">
        <v>-47.2214610346618</v>
      </c>
      <c r="L613">
        <f>(Table2[[#This Row],[6M Return vs Nifty]]-AVERAGE(Table2[6M Return vs Nifty]))/_xlfn.STDEV.P(Table2[6M Return vs Nifty])</f>
        <v>-1.6100186836133403</v>
      </c>
      <c r="M613">
        <v>-5.3516418097616203</v>
      </c>
      <c r="N613">
        <f>(Table2[[#This Row],[1W Return vs Nifty]]-AVERAGE(Table2[1W Return vs Nifty]))/_xlfn.STDEV.P(Table2[1W Return vs Nifty])</f>
        <v>-0.64696627893750769</v>
      </c>
      <c r="O613">
        <v>318.47000000000003</v>
      </c>
      <c r="P613">
        <v>351.24068856380802</v>
      </c>
      <c r="Q613">
        <v>374.43375621008403</v>
      </c>
      <c r="R613">
        <v>31.1305110481896</v>
      </c>
      <c r="S613" s="1">
        <f>(Table2[[#This Row],[Close Price]]-Table2[[#This Row],[20D EMA]])/Table2[[#This Row],[20D EMA]]</f>
        <v>-7.3225107545451848E-2</v>
      </c>
      <c r="T613" s="1">
        <f>(Table2[[#This Row],[Close Price]]-Table2[[#This Row],[50D EMA]])/Table2[[#This Row],[50D EMA]]</f>
        <v>-0.15969302643482988</v>
      </c>
      <c r="U613" s="1">
        <f>(Table2[[#This Row],[Close Price]]-Table2[[#This Row],[200D EMA]])/Table2[[#This Row],[200D EMA]]</f>
        <v>-0.21174307843548221</v>
      </c>
      <c r="V613">
        <v>0.83429034861518603</v>
      </c>
      <c r="W613">
        <v>284.60000000000002</v>
      </c>
      <c r="X613">
        <v>297</v>
      </c>
      <c r="Y613">
        <v>280.7</v>
      </c>
      <c r="Z613">
        <v>303.75</v>
      </c>
      <c r="AA613">
        <v>280.7</v>
      </c>
      <c r="AB613">
        <v>345.3</v>
      </c>
      <c r="AC613" s="1">
        <f>(Table2[[#This Row],[Close Price]]/Table2[[#This Row],[Day Low]])-1</f>
        <v>3.7069571328179673E-2</v>
      </c>
      <c r="AD613" s="1">
        <f>(Table2[[#This Row],[Day High]]/Table2[[#This Row],[Close Price]])-1</f>
        <v>6.2679993223784258E-3</v>
      </c>
      <c r="AE613" s="1">
        <f>(Table2[[#This Row],[Close Price]]/Table2[[#This Row],[Current Week Low]])-1</f>
        <v>5.1478446740292005E-2</v>
      </c>
      <c r="AF613" s="1">
        <f>(Table2[[#This Row],[Current Week High]]/Table2[[#This Row],[Close Price]])-1</f>
        <v>2.9137726579705259E-2</v>
      </c>
      <c r="AG613" s="1">
        <f>(Table2[[#This Row],[Close Price]]/Table2[[#This Row],[Current Month Low]])-1</f>
        <v>5.1478446740292005E-2</v>
      </c>
      <c r="AH613" s="1">
        <f>(Table2[[#This Row],[Current Month High]]/Table2[[#This Row],[Close Price]])-1</f>
        <v>0.16991360325258364</v>
      </c>
      <c r="AI613">
        <v>99.220735219380003</v>
      </c>
      <c r="AJ613">
        <v>13.7379576107899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</v>
      </c>
      <c r="AM613" t="s">
        <v>3169</v>
      </c>
      <c r="AN613">
        <v>-8.5399999999999991</v>
      </c>
      <c r="AO613" t="s">
        <v>3169</v>
      </c>
      <c r="AP613">
        <v>5.4498136857656997E-2</v>
      </c>
      <c r="AQ613">
        <f>(Table2[[#This Row],[Sharpe Ratio]]-AVERAGE(Table2[Sharpe Ratio]))/_xlfn.STDEV.P(Table2[Sharpe Ratio])</f>
        <v>-4.0984970204388994E-2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578</v>
      </c>
      <c r="AT613">
        <f>_xlfn.RANK.AVG(Table2[[#This Row],[6M Return vs Nifty Z-Score]],Table2[6M Return vs Nifty Z-Score])</f>
        <v>730</v>
      </c>
      <c r="AU613">
        <f>_xlfn.RANK.AVG(Table2[[#This Row],[Sharpe Ratio Z-Score]],Table2[Sharpe Ratio Z-Score])</f>
        <v>360</v>
      </c>
      <c r="AV613">
        <f>(Table2[[#This Row],[Rank 1Y]]+Table2[[#This Row],[Rank 6M]]+Table2[[#This Row],[Rank Sharpe]])/3</f>
        <v>556</v>
      </c>
    </row>
    <row r="614" spans="1:48" hidden="1" x14ac:dyDescent="0.3">
      <c r="A614" t="s">
        <v>153</v>
      </c>
      <c r="B614" t="s">
        <v>154</v>
      </c>
      <c r="C614" t="s">
        <v>3129</v>
      </c>
      <c r="D614" t="s">
        <v>155</v>
      </c>
      <c r="E614">
        <v>166608.53603603999</v>
      </c>
      <c r="F614">
        <v>1051.8</v>
      </c>
      <c r="G614">
        <v>-5.6515094727347703</v>
      </c>
      <c r="H614">
        <f>(Table2[[#This Row],[1Y Return vs Nifty]]-AVERAGE(Table2[1Y Return vs Nifty]))/_xlfn.STDEV.P(Table2[1Y Return vs Nifty])</f>
        <v>-0.37678624861936477</v>
      </c>
      <c r="I614">
        <v>-31.230162240392499</v>
      </c>
      <c r="J614">
        <f>(Table2[[#This Row],[1M Return vs Nifty]]-AVERAGE(Table2[1M Return vs Nifty]))/_xlfn.STDEV.P(Table2[1M Return vs Nifty])</f>
        <v>-2.6343342816561988</v>
      </c>
      <c r="K614">
        <v>-49.441621082758601</v>
      </c>
      <c r="L614">
        <f>(Table2[[#This Row],[6M Return vs Nifty]]-AVERAGE(Table2[6M Return vs Nifty]))/_xlfn.STDEV.P(Table2[6M Return vs Nifty])</f>
        <v>-1.6841544897726175</v>
      </c>
      <c r="M614">
        <v>-25.6243704343239</v>
      </c>
      <c r="N614">
        <f>(Table2[[#This Row],[1W Return vs Nifty]]-AVERAGE(Table2[1W Return vs Nifty]))/_xlfn.STDEV.P(Table2[1W Return vs Nifty])</f>
        <v>-5.5553935853913501</v>
      </c>
      <c r="O614">
        <v>1500.83</v>
      </c>
      <c r="P614">
        <v>1651.9893104018099</v>
      </c>
      <c r="Q614">
        <v>1703.31935466344</v>
      </c>
      <c r="R614">
        <v>8.7846632901199104</v>
      </c>
      <c r="S614" s="1">
        <f>(Table2[[#This Row],[Close Price]]-Table2[[#This Row],[20D EMA]])/Table2[[#This Row],[20D EMA]]</f>
        <v>-0.29918778276020602</v>
      </c>
      <c r="T614" s="1">
        <f>(Table2[[#This Row],[Close Price]]-Table2[[#This Row],[50D EMA]])/Table2[[#This Row],[50D EMA]]</f>
        <v>-0.3633130714724947</v>
      </c>
      <c r="U614" s="1">
        <f>(Table2[[#This Row],[Close Price]]-Table2[[#This Row],[200D EMA]])/Table2[[#This Row],[200D EMA]]</f>
        <v>-0.38249982475668759</v>
      </c>
      <c r="V614">
        <v>2.5203235755838</v>
      </c>
      <c r="W614">
        <v>1021</v>
      </c>
      <c r="X614">
        <v>1219</v>
      </c>
      <c r="Y614">
        <v>1021</v>
      </c>
      <c r="Z614">
        <v>1517.75</v>
      </c>
      <c r="AA614">
        <v>1021</v>
      </c>
      <c r="AB614">
        <v>1733.95</v>
      </c>
      <c r="AC614" s="1">
        <f>(Table2[[#This Row],[Close Price]]/Table2[[#This Row],[Day Low]])-1</f>
        <v>3.0166503428011637E-2</v>
      </c>
      <c r="AD614" s="1">
        <f>(Table2[[#This Row],[Day High]]/Table2[[#This Row],[Close Price]])-1</f>
        <v>0.15896558281042039</v>
      </c>
      <c r="AE614" s="1">
        <f>(Table2[[#This Row],[Close Price]]/Table2[[#This Row],[Current Week Low]])-1</f>
        <v>3.0166503428011637E-2</v>
      </c>
      <c r="AF614" s="1">
        <f>(Table2[[#This Row],[Current Week High]]/Table2[[#This Row],[Close Price]])-1</f>
        <v>0.4430024719528427</v>
      </c>
      <c r="AG614" s="1">
        <f>(Table2[[#This Row],[Close Price]]/Table2[[#This Row],[Current Month Low]])-1</f>
        <v>3.0166503428011637E-2</v>
      </c>
      <c r="AH614" s="1">
        <f>(Table2[[#This Row],[Current Month High]]/Table2[[#This Row],[Close Price]])-1</f>
        <v>0.64855485833808713</v>
      </c>
      <c r="AI614">
        <v>106.702795208214</v>
      </c>
      <c r="AJ614">
        <v>15.5824175824175</v>
      </c>
      <c r="AK614" t="str">
        <f>IF(AND(Table2[[#This Row],[20D EMA]]&gt;Table2[[#This Row],[50D EMA]],Table2[[#This Row],[50D EMA]]&gt;Table2[[#This Row],[200D EMA]]),"Uptrend","Downtrend/NoTrend")</f>
        <v>Downtrend/NoTrend</v>
      </c>
      <c r="AL614">
        <v>-0.34</v>
      </c>
      <c r="AM614" t="s">
        <v>3169</v>
      </c>
      <c r="AN614">
        <v>-34.75</v>
      </c>
      <c r="AO614" t="s">
        <v>3169</v>
      </c>
      <c r="AP614">
        <v>5.6395642887449998E-3</v>
      </c>
      <c r="AQ614">
        <f>(Table2[[#This Row],[Sharpe Ratio]]-AVERAGE(Table2[Sharpe Ratio]))/_xlfn.STDEV.P(Table2[Sharpe Ratio])</f>
        <v>-0.61153332192313647</v>
      </c>
      <c r="AR6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4">
        <f>_xlfn.RANK.AVG(Table2[[#This Row],[1Y Return vs Nifty Z-Score]],Table2[1Y Return vs Nifty Z-Score])</f>
        <v>435</v>
      </c>
      <c r="AT614">
        <f>_xlfn.RANK.AVG(Table2[[#This Row],[6M Return vs Nifty Z-Score]],Table2[6M Return vs Nifty Z-Score])</f>
        <v>731</v>
      </c>
      <c r="AU614">
        <f>_xlfn.RANK.AVG(Table2[[#This Row],[Sharpe Ratio Z-Score]],Table2[Sharpe Ratio Z-Score])</f>
        <v>503</v>
      </c>
      <c r="AV614">
        <f>(Table2[[#This Row],[Rank 1Y]]+Table2[[#This Row],[Rank 6M]]+Table2[[#This Row],[Rank Sharpe]])/3</f>
        <v>556.33333333333337</v>
      </c>
    </row>
    <row r="615" spans="1:48" hidden="1" x14ac:dyDescent="0.3">
      <c r="A615" t="s">
        <v>1576</v>
      </c>
      <c r="B615" t="s">
        <v>1577</v>
      </c>
      <c r="C615" t="s">
        <v>3123</v>
      </c>
      <c r="D615" t="s">
        <v>491</v>
      </c>
      <c r="E615">
        <v>5959.5776856499997</v>
      </c>
      <c r="F615">
        <v>262.7</v>
      </c>
      <c r="G615">
        <v>-44.605912040733699</v>
      </c>
      <c r="H615">
        <f>(Table2[[#This Row],[1Y Return vs Nifty]]-AVERAGE(Table2[1Y Return vs Nifty]))/_xlfn.STDEV.P(Table2[1Y Return vs Nifty])</f>
        <v>-1.1559203035266474</v>
      </c>
      <c r="I615">
        <v>-11.8842506957679</v>
      </c>
      <c r="J615">
        <f>(Table2[[#This Row],[1M Return vs Nifty]]-AVERAGE(Table2[1M Return vs Nifty]))/_xlfn.STDEV.P(Table2[1M Return vs Nifty])</f>
        <v>-0.72256846587799839</v>
      </c>
      <c r="K615">
        <v>-22.1135152248917</v>
      </c>
      <c r="L615">
        <f>(Table2[[#This Row],[6M Return vs Nifty]]-AVERAGE(Table2[6M Return vs Nifty]))/_xlfn.STDEV.P(Table2[6M Return vs Nifty])</f>
        <v>-0.77161164840594354</v>
      </c>
      <c r="M615">
        <v>-7.3494626054259999</v>
      </c>
      <c r="N615">
        <f>(Table2[[#This Row],[1W Return vs Nifty]]-AVERAGE(Table2[1W Return vs Nifty]))/_xlfn.STDEV.P(Table2[1W Return vs Nifty])</f>
        <v>-1.1306780835220824</v>
      </c>
      <c r="O615">
        <v>283.12</v>
      </c>
      <c r="P615">
        <v>294.27471404375001</v>
      </c>
      <c r="Q615">
        <v>306.976053361109</v>
      </c>
      <c r="R615">
        <v>41.119613082361901</v>
      </c>
      <c r="S615" s="1">
        <f>(Table2[[#This Row],[Close Price]]-Table2[[#This Row],[20D EMA]])/Table2[[#This Row],[20D EMA]]</f>
        <v>-7.212489403786386E-2</v>
      </c>
      <c r="T615" s="1">
        <f>(Table2[[#This Row],[Close Price]]-Table2[[#This Row],[50D EMA]])/Table2[[#This Row],[50D EMA]]</f>
        <v>-0.1072967283184779</v>
      </c>
      <c r="U615" s="1">
        <f>(Table2[[#This Row],[Close Price]]-Table2[[#This Row],[200D EMA]])/Table2[[#This Row],[200D EMA]]</f>
        <v>-0.14423292265414983</v>
      </c>
      <c r="V615">
        <v>0.45782480329467401</v>
      </c>
      <c r="W615">
        <v>261.8</v>
      </c>
      <c r="X615">
        <v>275.25</v>
      </c>
      <c r="Y615">
        <v>261.10000000000002</v>
      </c>
      <c r="Z615">
        <v>278.75</v>
      </c>
      <c r="AA615">
        <v>261.10000000000002</v>
      </c>
      <c r="AB615">
        <v>299.64999999999998</v>
      </c>
      <c r="AC615" s="1">
        <f>(Table2[[#This Row],[Close Price]]/Table2[[#This Row],[Day Low]])-1</f>
        <v>3.4377387318562658E-3</v>
      </c>
      <c r="AD615" s="1">
        <f>(Table2[[#This Row],[Day High]]/Table2[[#This Row],[Close Price]])-1</f>
        <v>4.7773125237914105E-2</v>
      </c>
      <c r="AE615" s="1">
        <f>(Table2[[#This Row],[Close Price]]/Table2[[#This Row],[Current Week Low]])-1</f>
        <v>6.127920337035464E-3</v>
      </c>
      <c r="AF615" s="1">
        <f>(Table2[[#This Row],[Current Week High]]/Table2[[#This Row],[Close Price]])-1</f>
        <v>6.1096307575180919E-2</v>
      </c>
      <c r="AG615" s="1">
        <f>(Table2[[#This Row],[Close Price]]/Table2[[#This Row],[Current Month Low]])-1</f>
        <v>6.127920337035464E-3</v>
      </c>
      <c r="AH615" s="1">
        <f>(Table2[[#This Row],[Current Month High]]/Table2[[#This Row],[Close Price]])-1</f>
        <v>0.14065473924628846</v>
      </c>
      <c r="AI615">
        <v>54.2748382185002</v>
      </c>
      <c r="AJ615">
        <v>0.61279203370354596</v>
      </c>
      <c r="AK615" t="str">
        <f>IF(AND(Table2[[#This Row],[20D EMA]]&gt;Table2[[#This Row],[50D EMA]],Table2[[#This Row],[50D EMA]]&gt;Table2[[#This Row],[200D EMA]]),"Uptrend","Downtrend/NoTrend")</f>
        <v>Downtrend/NoTrend</v>
      </c>
      <c r="AL615">
        <v>-0.03</v>
      </c>
      <c r="AM615" t="s">
        <v>3169</v>
      </c>
      <c r="AN615">
        <v>-5.73</v>
      </c>
      <c r="AO615" t="s">
        <v>3169</v>
      </c>
      <c r="AP615">
        <v>4.7477333752052001E-2</v>
      </c>
      <c r="AQ615">
        <f>(Table2[[#This Row],[Sharpe Ratio]]-AVERAGE(Table2[Sharpe Ratio]))/_xlfn.STDEV.P(Table2[Sharpe Ratio])</f>
        <v>-0.12297073910901654</v>
      </c>
      <c r="AR6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5">
        <f>_xlfn.RANK.AVG(Table2[[#This Row],[1Y Return vs Nifty Z-Score]],Table2[1Y Return vs Nifty Z-Score])</f>
        <v>697</v>
      </c>
      <c r="AT615">
        <f>_xlfn.RANK.AVG(Table2[[#This Row],[6M Return vs Nifty Z-Score]],Table2[6M Return vs Nifty Z-Score])</f>
        <v>589</v>
      </c>
      <c r="AU615">
        <f>_xlfn.RANK.AVG(Table2[[#This Row],[Sharpe Ratio Z-Score]],Table2[Sharpe Ratio Z-Score])</f>
        <v>385</v>
      </c>
      <c r="AV615">
        <f>(Table2[[#This Row],[Rank 1Y]]+Table2[[#This Row],[Rank 6M]]+Table2[[#This Row],[Rank Sharpe]])/3</f>
        <v>557</v>
      </c>
    </row>
    <row r="616" spans="1:48" hidden="1" x14ac:dyDescent="0.3">
      <c r="A616" t="s">
        <v>52</v>
      </c>
      <c r="B616" t="s">
        <v>53</v>
      </c>
      <c r="C616" t="s">
        <v>3123</v>
      </c>
      <c r="D616" t="s">
        <v>54</v>
      </c>
      <c r="E616">
        <v>413512.57262315002</v>
      </c>
      <c r="F616">
        <v>6683.95</v>
      </c>
      <c r="G616">
        <v>-26.905728609834899</v>
      </c>
      <c r="H616">
        <f>(Table2[[#This Row],[1Y Return vs Nifty]]-AVERAGE(Table2[1Y Return vs Nifty]))/_xlfn.STDEV.P(Table2[1Y Return vs Nifty])</f>
        <v>-0.80189573172001805</v>
      </c>
      <c r="I616">
        <v>-2.1514436092501699</v>
      </c>
      <c r="J616">
        <f>(Table2[[#This Row],[1M Return vs Nifty]]-AVERAGE(Table2[1M Return vs Nifty]))/_xlfn.STDEV.P(Table2[1M Return vs Nifty])</f>
        <v>0.23922895765764607</v>
      </c>
      <c r="K616">
        <v>-6.6930938598120999</v>
      </c>
      <c r="L616">
        <f>(Table2[[#This Row],[6M Return vs Nifty]]-AVERAGE(Table2[6M Return vs Nifty]))/_xlfn.STDEV.P(Table2[6M Return vs Nifty])</f>
        <v>-0.25669139741056501</v>
      </c>
      <c r="M616">
        <v>-3.4785649959211802</v>
      </c>
      <c r="N616">
        <f>(Table2[[#This Row],[1W Return vs Nifty]]-AVERAGE(Table2[1W Return vs Nifty]))/_xlfn.STDEV.P(Table2[1W Return vs Nifty])</f>
        <v>-0.1934574518622631</v>
      </c>
      <c r="O616">
        <v>6773.44</v>
      </c>
      <c r="P616">
        <v>6945.4326891871297</v>
      </c>
      <c r="Q616">
        <v>7012.5422689135503</v>
      </c>
      <c r="R616">
        <v>47.903083816233298</v>
      </c>
      <c r="S616" s="1">
        <f>(Table2[[#This Row],[Close Price]]-Table2[[#This Row],[20D EMA]])/Table2[[#This Row],[20D EMA]]</f>
        <v>-1.3211898237822995E-2</v>
      </c>
      <c r="T616" s="1">
        <f>(Table2[[#This Row],[Close Price]]-Table2[[#This Row],[50D EMA]])/Table2[[#This Row],[50D EMA]]</f>
        <v>-3.7648149638569585E-2</v>
      </c>
      <c r="U616" s="1">
        <f>(Table2[[#This Row],[Close Price]]-Table2[[#This Row],[200D EMA]])/Table2[[#This Row],[200D EMA]]</f>
        <v>-4.6857795120921121E-2</v>
      </c>
      <c r="V616">
        <v>0.66750106330827896</v>
      </c>
      <c r="W616">
        <v>6456.05</v>
      </c>
      <c r="X616">
        <v>6722.4</v>
      </c>
      <c r="Y616">
        <v>6451</v>
      </c>
      <c r="Z616">
        <v>6722.4</v>
      </c>
      <c r="AA616">
        <v>6451</v>
      </c>
      <c r="AB616">
        <v>7038.95</v>
      </c>
      <c r="AC616" s="1">
        <f>(Table2[[#This Row],[Close Price]]/Table2[[#This Row],[Day Low]])-1</f>
        <v>3.5300222272132364E-2</v>
      </c>
      <c r="AD616" s="1">
        <f>(Table2[[#This Row],[Day High]]/Table2[[#This Row],[Close Price]])-1</f>
        <v>5.7525864197067733E-3</v>
      </c>
      <c r="AE616" s="1">
        <f>(Table2[[#This Row],[Close Price]]/Table2[[#This Row],[Current Week Low]])-1</f>
        <v>3.6110680514648941E-2</v>
      </c>
      <c r="AF616" s="1">
        <f>(Table2[[#This Row],[Current Week High]]/Table2[[#This Row],[Close Price]])-1</f>
        <v>5.7525864197067733E-3</v>
      </c>
      <c r="AG616" s="1">
        <f>(Table2[[#This Row],[Close Price]]/Table2[[#This Row],[Current Month Low]])-1</f>
        <v>3.6110680514648941E-2</v>
      </c>
      <c r="AH616" s="1">
        <f>(Table2[[#This Row],[Current Month High]]/Table2[[#This Row],[Close Price]])-1</f>
        <v>5.3112306345798554E-2</v>
      </c>
      <c r="AI616">
        <v>17.146298221859801</v>
      </c>
      <c r="AJ616">
        <v>8.0181970975144505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-0.08</v>
      </c>
      <c r="AM616" t="s">
        <v>3169</v>
      </c>
      <c r="AN616">
        <v>-2.33</v>
      </c>
      <c r="AO616" t="s">
        <v>3169</v>
      </c>
      <c r="AP616">
        <v>-5.2685928492383002E-2</v>
      </c>
      <c r="AQ616">
        <f>(Table2[[#This Row],[Sharpe Ratio]]-AVERAGE(Table2[Sharpe Ratio]))/_xlfn.STDEV.P(Table2[Sharpe Ratio])</f>
        <v>-1.2926320937409255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598</v>
      </c>
      <c r="AT616">
        <f>_xlfn.RANK.AVG(Table2[[#This Row],[6M Return vs Nifty Z-Score]],Table2[6M Return vs Nifty Z-Score])</f>
        <v>400</v>
      </c>
      <c r="AU616">
        <f>_xlfn.RANK.AVG(Table2[[#This Row],[Sharpe Ratio Z-Score]],Table2[Sharpe Ratio Z-Score])</f>
        <v>674</v>
      </c>
      <c r="AV616">
        <f>(Table2[[#This Row],[Rank 1Y]]+Table2[[#This Row],[Rank 6M]]+Table2[[#This Row],[Rank Sharpe]])/3</f>
        <v>557.33333333333337</v>
      </c>
    </row>
    <row r="617" spans="1:48" hidden="1" x14ac:dyDescent="0.3">
      <c r="A617" t="s">
        <v>619</v>
      </c>
      <c r="B617" t="s">
        <v>620</v>
      </c>
      <c r="C617" t="s">
        <v>3127</v>
      </c>
      <c r="D617" t="s">
        <v>51</v>
      </c>
      <c r="E617">
        <v>28914.751145114999</v>
      </c>
      <c r="F617">
        <v>1755.05</v>
      </c>
      <c r="G617">
        <v>-18.5861946045111</v>
      </c>
      <c r="H617">
        <f>(Table2[[#This Row],[1Y Return vs Nifty]]-AVERAGE(Table2[1Y Return vs Nifty]))/_xlfn.STDEV.P(Table2[1Y Return vs Nifty])</f>
        <v>-0.63549522658605029</v>
      </c>
      <c r="I617">
        <v>8.4970443812633807</v>
      </c>
      <c r="J617">
        <f>(Table2[[#This Row],[1M Return vs Nifty]]-AVERAGE(Table2[1M Return vs Nifty]))/_xlfn.STDEV.P(Table2[1M Return vs Nifty])</f>
        <v>1.2915141024041576</v>
      </c>
      <c r="K617">
        <v>-7.9138845643584999</v>
      </c>
      <c r="L617">
        <f>(Table2[[#This Row],[6M Return vs Nifty]]-AVERAGE(Table2[6M Return vs Nifty]))/_xlfn.STDEV.P(Table2[6M Return vs Nifty])</f>
        <v>-0.29745616259534646</v>
      </c>
      <c r="M617">
        <v>-0.83608958690421797</v>
      </c>
      <c r="N617">
        <f>(Table2[[#This Row],[1W Return vs Nifty]]-AVERAGE(Table2[1W Return vs Nifty]))/_xlfn.STDEV.P(Table2[1W Return vs Nifty])</f>
        <v>0.44633794492200646</v>
      </c>
      <c r="O617">
        <v>1745.04</v>
      </c>
      <c r="P617">
        <v>1760.7813164701699</v>
      </c>
      <c r="Q617">
        <v>1800.2332688435899</v>
      </c>
      <c r="R617">
        <v>50.312908785541403</v>
      </c>
      <c r="S617" s="1">
        <f>(Table2[[#This Row],[Close Price]]-Table2[[#This Row],[20D EMA]])/Table2[[#This Row],[20D EMA]]</f>
        <v>5.7362581946545591E-3</v>
      </c>
      <c r="T617" s="1">
        <f>(Table2[[#This Row],[Close Price]]-Table2[[#This Row],[50D EMA]])/Table2[[#This Row],[50D EMA]]</f>
        <v>-3.2549848277919767E-3</v>
      </c>
      <c r="U617" s="1">
        <f>(Table2[[#This Row],[Close Price]]-Table2[[#This Row],[200D EMA]])/Table2[[#This Row],[200D EMA]]</f>
        <v>-2.5098563405960284E-2</v>
      </c>
      <c r="V617">
        <v>0.34678464837671102</v>
      </c>
      <c r="W617">
        <v>1748.2</v>
      </c>
      <c r="X617">
        <v>1804.9</v>
      </c>
      <c r="Y617">
        <v>1725</v>
      </c>
      <c r="Z617">
        <v>1804.9</v>
      </c>
      <c r="AA617">
        <v>1600</v>
      </c>
      <c r="AB617">
        <v>1871.7</v>
      </c>
      <c r="AC617" s="1">
        <f>(Table2[[#This Row],[Close Price]]/Table2[[#This Row],[Day Low]])-1</f>
        <v>3.9183159821529756E-3</v>
      </c>
      <c r="AD617" s="1">
        <f>(Table2[[#This Row],[Day High]]/Table2[[#This Row],[Close Price]])-1</f>
        <v>2.8403749180935023E-2</v>
      </c>
      <c r="AE617" s="1">
        <f>(Table2[[#This Row],[Close Price]]/Table2[[#This Row],[Current Week Low]])-1</f>
        <v>1.7420289855072379E-2</v>
      </c>
      <c r="AF617" s="1">
        <f>(Table2[[#This Row],[Current Week High]]/Table2[[#This Row],[Close Price]])-1</f>
        <v>2.8403749180935023E-2</v>
      </c>
      <c r="AG617" s="1">
        <f>(Table2[[#This Row],[Close Price]]/Table2[[#This Row],[Current Month Low]])-1</f>
        <v>9.6906249999999972E-2</v>
      </c>
      <c r="AH617" s="1">
        <f>(Table2[[#This Row],[Current Month High]]/Table2[[#This Row],[Close Price]])-1</f>
        <v>6.6465342867724653E-2</v>
      </c>
      <c r="AI617">
        <v>26.546252243525799</v>
      </c>
      <c r="AJ617">
        <v>10.6798259443778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-0.03</v>
      </c>
      <c r="AM617" t="s">
        <v>3169</v>
      </c>
      <c r="AN617">
        <v>8.9499999999999993</v>
      </c>
      <c r="AO617" t="s">
        <v>3170</v>
      </c>
      <c r="AP617">
        <v>-0.10067734655442701</v>
      </c>
      <c r="AQ617">
        <f>(Table2[[#This Row],[Sharpe Ratio]]-AVERAGE(Table2[Sharpe Ratio]))/_xlfn.STDEV.P(Table2[Sharpe Ratio])</f>
        <v>-1.8530542066326749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542</v>
      </c>
      <c r="AT617">
        <f>_xlfn.RANK.AVG(Table2[[#This Row],[6M Return vs Nifty Z-Score]],Table2[6M Return vs Nifty Z-Score])</f>
        <v>418</v>
      </c>
      <c r="AU617">
        <f>_xlfn.RANK.AVG(Table2[[#This Row],[Sharpe Ratio Z-Score]],Table2[Sharpe Ratio Z-Score])</f>
        <v>713</v>
      </c>
      <c r="AV617">
        <f>(Table2[[#This Row],[Rank 1Y]]+Table2[[#This Row],[Rank 6M]]+Table2[[#This Row],[Rank Sharpe]])/3</f>
        <v>557.66666666666663</v>
      </c>
    </row>
    <row r="618" spans="1:48" hidden="1" x14ac:dyDescent="0.3">
      <c r="A618" t="s">
        <v>479</v>
      </c>
      <c r="B618" t="s">
        <v>480</v>
      </c>
      <c r="C618" t="s">
        <v>3123</v>
      </c>
      <c r="D618" t="s">
        <v>54</v>
      </c>
      <c r="E618">
        <v>44305.8947746099</v>
      </c>
      <c r="F618">
        <v>595.70000000000005</v>
      </c>
      <c r="G618">
        <v>-37.6007653878073</v>
      </c>
      <c r="H618">
        <f>(Table2[[#This Row],[1Y Return vs Nifty]]-AVERAGE(Table2[1Y Return vs Nifty]))/_xlfn.STDEV.P(Table2[1Y Return vs Nifty])</f>
        <v>-1.0158090976780321</v>
      </c>
      <c r="I618">
        <v>-8.3835906674512</v>
      </c>
      <c r="J618">
        <f>(Table2[[#This Row],[1M Return vs Nifty]]-AVERAGE(Table2[1M Return vs Nifty]))/_xlfn.STDEV.P(Table2[1M Return vs Nifty])</f>
        <v>-0.37663272853319713</v>
      </c>
      <c r="K618">
        <v>-7.0543287309437597</v>
      </c>
      <c r="L618">
        <f>(Table2[[#This Row],[6M Return vs Nifty]]-AVERAGE(Table2[6M Return vs Nifty]))/_xlfn.STDEV.P(Table2[6M Return vs Nifty])</f>
        <v>-0.26875378832114161</v>
      </c>
      <c r="M618">
        <v>1.59663964108961</v>
      </c>
      <c r="N618">
        <f>(Table2[[#This Row],[1W Return vs Nifty]]-AVERAGE(Table2[1W Return vs Nifty]))/_xlfn.STDEV.P(Table2[1W Return vs Nifty])</f>
        <v>1.0353496558283426</v>
      </c>
      <c r="O618">
        <v>606.34</v>
      </c>
      <c r="P618">
        <v>638.62800392522399</v>
      </c>
      <c r="Q618">
        <v>656.77217288980205</v>
      </c>
      <c r="R618">
        <v>49.4546786551971</v>
      </c>
      <c r="S618" s="1">
        <f>(Table2[[#This Row],[Close Price]]-Table2[[#This Row],[20D EMA]])/Table2[[#This Row],[20D EMA]]</f>
        <v>-1.7547910413299447E-2</v>
      </c>
      <c r="T618" s="1">
        <f>(Table2[[#This Row],[Close Price]]-Table2[[#This Row],[50D EMA]])/Table2[[#This Row],[50D EMA]]</f>
        <v>-6.7219106680843771E-2</v>
      </c>
      <c r="U618" s="1">
        <f>(Table2[[#This Row],[Close Price]]-Table2[[#This Row],[200D EMA]])/Table2[[#This Row],[200D EMA]]</f>
        <v>-9.298836858614766E-2</v>
      </c>
      <c r="V618">
        <v>0.89069710373213296</v>
      </c>
      <c r="W618">
        <v>590.70000000000005</v>
      </c>
      <c r="X618">
        <v>597</v>
      </c>
      <c r="Y618">
        <v>570.25</v>
      </c>
      <c r="Z618">
        <v>597.1</v>
      </c>
      <c r="AA618">
        <v>557.25</v>
      </c>
      <c r="AB618">
        <v>628.4</v>
      </c>
      <c r="AC618" s="1">
        <f>(Table2[[#This Row],[Close Price]]/Table2[[#This Row],[Day Low]])-1</f>
        <v>8.4645336041984098E-3</v>
      </c>
      <c r="AD618" s="1">
        <f>(Table2[[#This Row],[Day High]]/Table2[[#This Row],[Close Price]])-1</f>
        <v>2.1823065301325162E-3</v>
      </c>
      <c r="AE618" s="1">
        <f>(Table2[[#This Row],[Close Price]]/Table2[[#This Row],[Current Week Low]])-1</f>
        <v>4.4629548443665179E-2</v>
      </c>
      <c r="AF618" s="1">
        <f>(Table2[[#This Row],[Current Week High]]/Table2[[#This Row],[Close Price]])-1</f>
        <v>2.3501762632196499E-3</v>
      </c>
      <c r="AG618" s="1">
        <f>(Table2[[#This Row],[Close Price]]/Table2[[#This Row],[Current Month Low]])-1</f>
        <v>6.8999551368326584E-2</v>
      </c>
      <c r="AH618" s="1">
        <f>(Table2[[#This Row],[Current Month High]]/Table2[[#This Row],[Close Price]])-1</f>
        <v>5.4893402719489615E-2</v>
      </c>
      <c r="AI618">
        <v>36.545240893066897</v>
      </c>
      <c r="AJ618">
        <v>7.5853350189633399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-0.11</v>
      </c>
      <c r="AM618" t="s">
        <v>3169</v>
      </c>
      <c r="AN618">
        <v>-4.76</v>
      </c>
      <c r="AO618" t="s">
        <v>3169</v>
      </c>
      <c r="AP618">
        <v>-2.0156215399582001E-2</v>
      </c>
      <c r="AQ618">
        <f>(Table2[[#This Row],[Sharpe Ratio]]-AVERAGE(Table2[Sharpe Ratio]))/_xlfn.STDEV.P(Table2[Sharpe Ratio])</f>
        <v>-0.91276479080644146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660</v>
      </c>
      <c r="AT618">
        <f>_xlfn.RANK.AVG(Table2[[#This Row],[6M Return vs Nifty Z-Score]],Table2[6M Return vs Nifty Z-Score])</f>
        <v>407</v>
      </c>
      <c r="AU618">
        <f>_xlfn.RANK.AVG(Table2[[#This Row],[Sharpe Ratio Z-Score]],Table2[Sharpe Ratio Z-Score])</f>
        <v>608</v>
      </c>
      <c r="AV618">
        <f>(Table2[[#This Row],[Rank 1Y]]+Table2[[#This Row],[Rank 6M]]+Table2[[#This Row],[Rank Sharpe]])/3</f>
        <v>558.33333333333337</v>
      </c>
    </row>
    <row r="619" spans="1:48" hidden="1" x14ac:dyDescent="0.3">
      <c r="A619" t="s">
        <v>1334</v>
      </c>
      <c r="B619" t="s">
        <v>1335</v>
      </c>
      <c r="C619" t="s">
        <v>3137</v>
      </c>
      <c r="D619" t="s">
        <v>414</v>
      </c>
      <c r="E619">
        <v>8290.3933348600003</v>
      </c>
      <c r="F619">
        <v>564.20000000000005</v>
      </c>
      <c r="G619">
        <v>-39.0748220920634</v>
      </c>
      <c r="H619">
        <f>(Table2[[#This Row],[1Y Return vs Nifty]]-AVERAGE(Table2[1Y Return vs Nifty]))/_xlfn.STDEV.P(Table2[1Y Return vs Nifty])</f>
        <v>-1.0452919725634964</v>
      </c>
      <c r="I619">
        <v>-10.860038899629</v>
      </c>
      <c r="J619">
        <f>(Table2[[#This Row],[1M Return vs Nifty]]-AVERAGE(Table2[1M Return vs Nifty]))/_xlfn.STDEV.P(Table2[1M Return vs Nifty])</f>
        <v>-0.62135570599027945</v>
      </c>
      <c r="K619">
        <v>-20.754271082076901</v>
      </c>
      <c r="L619">
        <f>(Table2[[#This Row],[6M Return vs Nifty]]-AVERAGE(Table2[6M Return vs Nifty]))/_xlfn.STDEV.P(Table2[6M Return vs Nifty])</f>
        <v>-0.72622363217655816</v>
      </c>
      <c r="M619">
        <v>-2.1109095475749098</v>
      </c>
      <c r="N619">
        <f>(Table2[[#This Row],[1W Return vs Nifty]]-AVERAGE(Table2[1W Return vs Nifty]))/_xlfn.STDEV.P(Table2[1W Return vs Nifty])</f>
        <v>0.13767889750659998</v>
      </c>
      <c r="O619">
        <v>593.42999999999995</v>
      </c>
      <c r="P619">
        <v>622.67166578477804</v>
      </c>
      <c r="Q619">
        <v>654.59994112042102</v>
      </c>
      <c r="R619">
        <v>36.407537051015403</v>
      </c>
      <c r="S619" s="1">
        <f>(Table2[[#This Row],[Close Price]]-Table2[[#This Row],[20D EMA]])/Table2[[#This Row],[20D EMA]]</f>
        <v>-4.9256020086614942E-2</v>
      </c>
      <c r="T619" s="1">
        <f>(Table2[[#This Row],[Close Price]]-Table2[[#This Row],[50D EMA]])/Table2[[#This Row],[50D EMA]]</f>
        <v>-9.3904490918313765E-2</v>
      </c>
      <c r="U619" s="1">
        <f>(Table2[[#This Row],[Close Price]]-Table2[[#This Row],[200D EMA]])/Table2[[#This Row],[200D EMA]]</f>
        <v>-0.13809952528515565</v>
      </c>
      <c r="V619">
        <v>1.15180653806503</v>
      </c>
      <c r="W619">
        <v>554</v>
      </c>
      <c r="X619">
        <v>565.5</v>
      </c>
      <c r="Y619">
        <v>546.29999999999995</v>
      </c>
      <c r="Z619">
        <v>568</v>
      </c>
      <c r="AA619">
        <v>524</v>
      </c>
      <c r="AB619">
        <v>647</v>
      </c>
      <c r="AC619" s="1">
        <f>(Table2[[#This Row],[Close Price]]/Table2[[#This Row],[Day Low]])-1</f>
        <v>1.8411552346570437E-2</v>
      </c>
      <c r="AD619" s="1">
        <f>(Table2[[#This Row],[Day High]]/Table2[[#This Row],[Close Price]])-1</f>
        <v>2.3041474654377225E-3</v>
      </c>
      <c r="AE619" s="1">
        <f>(Table2[[#This Row],[Close Price]]/Table2[[#This Row],[Current Week Low]])-1</f>
        <v>3.276587955335919E-2</v>
      </c>
      <c r="AF619" s="1">
        <f>(Table2[[#This Row],[Current Week High]]/Table2[[#This Row],[Close Price]])-1</f>
        <v>6.735200283587206E-3</v>
      </c>
      <c r="AG619" s="1">
        <f>(Table2[[#This Row],[Close Price]]/Table2[[#This Row],[Current Month Low]])-1</f>
        <v>7.6717557251908541E-2</v>
      </c>
      <c r="AH619" s="1">
        <f>(Table2[[#This Row],[Current Month High]]/Table2[[#This Row],[Close Price]])-1</f>
        <v>0.14675646933711439</v>
      </c>
      <c r="AI619">
        <v>44.434597660404002</v>
      </c>
      <c r="AJ619">
        <v>7.6717557251908497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-7.0000000000000007E-2</v>
      </c>
      <c r="AM619" t="s">
        <v>3169</v>
      </c>
      <c r="AN619">
        <v>-7.15</v>
      </c>
      <c r="AO619" t="s">
        <v>3169</v>
      </c>
      <c r="AP619">
        <v>2.7490887798075E-2</v>
      </c>
      <c r="AQ619">
        <f>(Table2[[#This Row],[Sharpe Ratio]]-AVERAGE(Table2[Sharpe Ratio]))/_xlfn.STDEV.P(Table2[Sharpe Ratio])</f>
        <v>-0.35636343144921639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9">
        <f>_xlfn.RANK.AVG(Table2[[#This Row],[1Y Return vs Nifty Z-Score]],Table2[1Y Return vs Nifty Z-Score])</f>
        <v>669</v>
      </c>
      <c r="AT619">
        <f>_xlfn.RANK.AVG(Table2[[#This Row],[6M Return vs Nifty Z-Score]],Table2[6M Return vs Nifty Z-Score])</f>
        <v>578</v>
      </c>
      <c r="AU619">
        <f>_xlfn.RANK.AVG(Table2[[#This Row],[Sharpe Ratio Z-Score]],Table2[Sharpe Ratio Z-Score])</f>
        <v>432</v>
      </c>
      <c r="AV619">
        <f>(Table2[[#This Row],[Rank 1Y]]+Table2[[#This Row],[Rank 6M]]+Table2[[#This Row],[Rank Sharpe]])/3</f>
        <v>559.66666666666663</v>
      </c>
    </row>
    <row r="620" spans="1:48" hidden="1" x14ac:dyDescent="0.3">
      <c r="A620" t="s">
        <v>1655</v>
      </c>
      <c r="B620" t="s">
        <v>1656</v>
      </c>
      <c r="C620" t="s">
        <v>3125</v>
      </c>
      <c r="D620" t="s">
        <v>37</v>
      </c>
      <c r="E620">
        <v>5337.2344168</v>
      </c>
      <c r="F620">
        <v>314.8</v>
      </c>
      <c r="G620">
        <v>-14.6181461497534</v>
      </c>
      <c r="H620">
        <f>(Table2[[#This Row],[1Y Return vs Nifty]]-AVERAGE(Table2[1Y Return vs Nifty]))/_xlfn.STDEV.P(Table2[1Y Return vs Nifty])</f>
        <v>-0.55612957138887031</v>
      </c>
      <c r="I620">
        <v>-11.2969288186678</v>
      </c>
      <c r="J620">
        <f>(Table2[[#This Row],[1M Return vs Nifty]]-AVERAGE(Table2[1M Return vs Nifty]))/_xlfn.STDEV.P(Table2[1M Return vs Nifty])</f>
        <v>-0.66452923185644919</v>
      </c>
      <c r="K620">
        <v>-20.289133564258101</v>
      </c>
      <c r="L620">
        <f>(Table2[[#This Row],[6M Return vs Nifty]]-AVERAGE(Table2[6M Return vs Nifty]))/_xlfn.STDEV.P(Table2[6M Return vs Nifty])</f>
        <v>-0.71069171370609374</v>
      </c>
      <c r="M620">
        <v>-2.5701504253290701</v>
      </c>
      <c r="N620">
        <f>(Table2[[#This Row],[1W Return vs Nifty]]-AVERAGE(Table2[1W Return vs Nifty]))/_xlfn.STDEV.P(Table2[1W Return vs Nifty])</f>
        <v>2.6487626397823802E-2</v>
      </c>
      <c r="O620">
        <v>329.85</v>
      </c>
      <c r="P620">
        <v>352.64739786375799</v>
      </c>
      <c r="Q620">
        <v>360.09400187126499</v>
      </c>
      <c r="R620">
        <v>35.505765575082897</v>
      </c>
      <c r="S620" s="1">
        <f>(Table2[[#This Row],[Close Price]]-Table2[[#This Row],[20D EMA]])/Table2[[#This Row],[20D EMA]]</f>
        <v>-4.5626800060633653E-2</v>
      </c>
      <c r="T620" s="1">
        <f>(Table2[[#This Row],[Close Price]]-Table2[[#This Row],[50D EMA]])/Table2[[#This Row],[50D EMA]]</f>
        <v>-0.1073236272067431</v>
      </c>
      <c r="U620" s="1">
        <f>(Table2[[#This Row],[Close Price]]-Table2[[#This Row],[200D EMA]])/Table2[[#This Row],[200D EMA]]</f>
        <v>-0.12578382765580684</v>
      </c>
      <c r="V620">
        <v>0.23084735121960201</v>
      </c>
      <c r="W620">
        <v>313</v>
      </c>
      <c r="X620">
        <v>318.85000000000002</v>
      </c>
      <c r="Y620">
        <v>312.14999999999998</v>
      </c>
      <c r="Z620">
        <v>322.5</v>
      </c>
      <c r="AA620">
        <v>308.7</v>
      </c>
      <c r="AB620">
        <v>354.95</v>
      </c>
      <c r="AC620" s="1">
        <f>(Table2[[#This Row],[Close Price]]/Table2[[#This Row],[Day Low]])-1</f>
        <v>5.7507987220448697E-3</v>
      </c>
      <c r="AD620" s="1">
        <f>(Table2[[#This Row],[Day High]]/Table2[[#This Row],[Close Price]])-1</f>
        <v>1.2865311308767557E-2</v>
      </c>
      <c r="AE620" s="1">
        <f>(Table2[[#This Row],[Close Price]]/Table2[[#This Row],[Current Week Low]])-1</f>
        <v>8.4895082492393303E-3</v>
      </c>
      <c r="AF620" s="1">
        <f>(Table2[[#This Row],[Current Week High]]/Table2[[#This Row],[Close Price]])-1</f>
        <v>2.4459974587039301E-2</v>
      </c>
      <c r="AG620" s="1">
        <f>(Table2[[#This Row],[Close Price]]/Table2[[#This Row],[Current Month Low]])-1</f>
        <v>1.976028506640759E-2</v>
      </c>
      <c r="AH620" s="1">
        <f>(Table2[[#This Row],[Current Month High]]/Table2[[#This Row],[Close Price]])-1</f>
        <v>0.12754129606099096</v>
      </c>
      <c r="AI620">
        <v>54.431385006353203</v>
      </c>
      <c r="AJ620">
        <v>7.9880872561707497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-0.14000000000000001</v>
      </c>
      <c r="AM620" t="s">
        <v>3169</v>
      </c>
      <c r="AN620">
        <v>-8.06</v>
      </c>
      <c r="AO620" t="s">
        <v>3169</v>
      </c>
      <c r="AP620">
        <v>-1.7525091991447E-2</v>
      </c>
      <c r="AQ620">
        <f>(Table2[[#This Row],[Sharpe Ratio]]-AVERAGE(Table2[Sharpe Ratio]))/_xlfn.STDEV.P(Table2[Sharpe Ratio])</f>
        <v>-0.88203971954975025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513</v>
      </c>
      <c r="AT620">
        <f>_xlfn.RANK.AVG(Table2[[#This Row],[6M Return vs Nifty Z-Score]],Table2[6M Return vs Nifty Z-Score])</f>
        <v>567</v>
      </c>
      <c r="AU620">
        <f>_xlfn.RANK.AVG(Table2[[#This Row],[Sharpe Ratio Z-Score]],Table2[Sharpe Ratio Z-Score])</f>
        <v>599</v>
      </c>
      <c r="AV620">
        <f>(Table2[[#This Row],[Rank 1Y]]+Table2[[#This Row],[Rank 6M]]+Table2[[#This Row],[Rank Sharpe]])/3</f>
        <v>559.66666666666663</v>
      </c>
    </row>
    <row r="621" spans="1:48" hidden="1" x14ac:dyDescent="0.3">
      <c r="A621" t="s">
        <v>455</v>
      </c>
      <c r="B621" t="s">
        <v>456</v>
      </c>
      <c r="C621" t="s">
        <v>3134</v>
      </c>
      <c r="D621" t="s">
        <v>457</v>
      </c>
      <c r="E621">
        <v>48033.71992458</v>
      </c>
      <c r="F621">
        <v>788.35</v>
      </c>
      <c r="G621">
        <v>-15.4458928786062</v>
      </c>
      <c r="H621">
        <f>(Table2[[#This Row],[1Y Return vs Nifty]]-AVERAGE(Table2[1Y Return vs Nifty]))/_xlfn.STDEV.P(Table2[1Y Return vs Nifty])</f>
        <v>-0.5726854835007692</v>
      </c>
      <c r="I621">
        <v>-6.9867897767281804</v>
      </c>
      <c r="J621">
        <f>(Table2[[#This Row],[1M Return vs Nifty]]-AVERAGE(Table2[1M Return vs Nifty]))/_xlfn.STDEV.P(Table2[1M Return vs Nifty])</f>
        <v>-0.23860065968117197</v>
      </c>
      <c r="K621">
        <v>-32.920676776574403</v>
      </c>
      <c r="L621">
        <f>(Table2[[#This Row],[6M Return vs Nifty]]-AVERAGE(Table2[6M Return vs Nifty]))/_xlfn.STDEV.P(Table2[6M Return vs Nifty])</f>
        <v>-1.1324854667661812</v>
      </c>
      <c r="M621">
        <v>-3.6335998046181301</v>
      </c>
      <c r="N621">
        <f>(Table2[[#This Row],[1W Return vs Nifty]]-AVERAGE(Table2[1W Return vs Nifty]))/_xlfn.STDEV.P(Table2[1W Return vs Nifty])</f>
        <v>-0.23099443578543183</v>
      </c>
      <c r="O621">
        <v>816.01</v>
      </c>
      <c r="P621">
        <v>860.17609385140702</v>
      </c>
      <c r="Q621">
        <v>911.95332773420398</v>
      </c>
      <c r="R621">
        <v>38.330824354388497</v>
      </c>
      <c r="S621" s="1">
        <f>(Table2[[#This Row],[Close Price]]-Table2[[#This Row],[20D EMA]])/Table2[[#This Row],[20D EMA]]</f>
        <v>-3.3896643423487416E-2</v>
      </c>
      <c r="T621" s="1">
        <f>(Table2[[#This Row],[Close Price]]-Table2[[#This Row],[50D EMA]])/Table2[[#This Row],[50D EMA]]</f>
        <v>-8.3501615965410392E-2</v>
      </c>
      <c r="U621" s="1">
        <f>(Table2[[#This Row],[Close Price]]-Table2[[#This Row],[200D EMA]])/Table2[[#This Row],[200D EMA]]</f>
        <v>-0.13553690082068445</v>
      </c>
      <c r="V621">
        <v>0.604531376466794</v>
      </c>
      <c r="W621">
        <v>766.3</v>
      </c>
      <c r="X621">
        <v>791.8</v>
      </c>
      <c r="Y621">
        <v>757.25</v>
      </c>
      <c r="Z621">
        <v>810.2</v>
      </c>
      <c r="AA621">
        <v>757.25</v>
      </c>
      <c r="AB621">
        <v>868</v>
      </c>
      <c r="AC621" s="1">
        <f>(Table2[[#This Row],[Close Price]]/Table2[[#This Row],[Day Low]])-1</f>
        <v>2.8774631345426238E-2</v>
      </c>
      <c r="AD621" s="1">
        <f>(Table2[[#This Row],[Day High]]/Table2[[#This Row],[Close Price]])-1</f>
        <v>4.3762288323714316E-3</v>
      </c>
      <c r="AE621" s="1">
        <f>(Table2[[#This Row],[Close Price]]/Table2[[#This Row],[Current Week Low]])-1</f>
        <v>4.1069659953780091E-2</v>
      </c>
      <c r="AF621" s="1">
        <f>(Table2[[#This Row],[Current Week High]]/Table2[[#This Row],[Close Price]])-1</f>
        <v>2.7716115938352326E-2</v>
      </c>
      <c r="AG621" s="1">
        <f>(Table2[[#This Row],[Close Price]]/Table2[[#This Row],[Current Month Low]])-1</f>
        <v>4.1069659953780091E-2</v>
      </c>
      <c r="AH621" s="1">
        <f>(Table2[[#This Row],[Current Month High]]/Table2[[#This Row],[Close Price]])-1</f>
        <v>0.10103380478213997</v>
      </c>
      <c r="AI621">
        <v>49.679710788355401</v>
      </c>
      <c r="AJ621">
        <v>6.7790870919680302</v>
      </c>
      <c r="AK621" t="str">
        <f>IF(AND(Table2[[#This Row],[20D EMA]]&gt;Table2[[#This Row],[50D EMA]],Table2[[#This Row],[50D EMA]]&gt;Table2[[#This Row],[200D EMA]]),"Uptrend","Downtrend/NoTrend")</f>
        <v>Downtrend/NoTrend</v>
      </c>
      <c r="AL621">
        <v>-0.11</v>
      </c>
      <c r="AM621" t="s">
        <v>3169</v>
      </c>
      <c r="AN621">
        <v>-5.95</v>
      </c>
      <c r="AO621" t="s">
        <v>3169</v>
      </c>
      <c r="AP621">
        <v>1.3944187524318001E-2</v>
      </c>
      <c r="AQ621">
        <f>(Table2[[#This Row],[Sharpe Ratio]]-AVERAGE(Table2[Sharpe Ratio]))/_xlfn.STDEV.P(Table2[Sharpe Ratio])</f>
        <v>-0.51455568116176409</v>
      </c>
      <c r="AR6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1">
        <f>_xlfn.RANK.AVG(Table2[[#This Row],[1Y Return vs Nifty Z-Score]],Table2[1Y Return vs Nifty Z-Score])</f>
        <v>516</v>
      </c>
      <c r="AT621">
        <f>_xlfn.RANK.AVG(Table2[[#This Row],[6M Return vs Nifty Z-Score]],Table2[6M Return vs Nifty Z-Score])</f>
        <v>691</v>
      </c>
      <c r="AU621">
        <f>_xlfn.RANK.AVG(Table2[[#This Row],[Sharpe Ratio Z-Score]],Table2[Sharpe Ratio Z-Score])</f>
        <v>474</v>
      </c>
      <c r="AV621">
        <f>(Table2[[#This Row],[Rank 1Y]]+Table2[[#This Row],[Rank 6M]]+Table2[[#This Row],[Rank Sharpe]])/3</f>
        <v>560.33333333333337</v>
      </c>
    </row>
    <row r="622" spans="1:48" hidden="1" x14ac:dyDescent="0.3">
      <c r="A622" t="s">
        <v>803</v>
      </c>
      <c r="B622" t="s">
        <v>804</v>
      </c>
      <c r="C622" t="s">
        <v>3123</v>
      </c>
      <c r="D622" t="s">
        <v>54</v>
      </c>
      <c r="E622">
        <v>18464.8753923</v>
      </c>
      <c r="F622">
        <v>631.29999999999995</v>
      </c>
      <c r="G622">
        <v>-41.803330151026799</v>
      </c>
      <c r="H622">
        <f>(Table2[[#This Row],[1Y Return vs Nifty]]-AVERAGE(Table2[1Y Return vs Nifty]))/_xlfn.STDEV.P(Table2[1Y Return vs Nifty])</f>
        <v>-1.0998653559985629</v>
      </c>
      <c r="I622">
        <v>-23.889319799665898</v>
      </c>
      <c r="J622">
        <f>(Table2[[#This Row],[1M Return vs Nifty]]-AVERAGE(Table2[1M Return vs Nifty]))/_xlfn.STDEV.P(Table2[1M Return vs Nifty])</f>
        <v>-1.9089111551819973</v>
      </c>
      <c r="K622">
        <v>-19.006028622216299</v>
      </c>
      <c r="L622">
        <f>(Table2[[#This Row],[6M Return vs Nifty]]-AVERAGE(Table2[6M Return vs Nifty]))/_xlfn.STDEV.P(Table2[6M Return vs Nifty])</f>
        <v>-0.66784614527657216</v>
      </c>
      <c r="M622">
        <v>-2.5561212446332102</v>
      </c>
      <c r="N622">
        <f>(Table2[[#This Row],[1W Return vs Nifty]]-AVERAGE(Table2[1W Return vs Nifty]))/_xlfn.STDEV.P(Table2[1W Return vs Nifty])</f>
        <v>2.9884367650074479E-2</v>
      </c>
      <c r="O622">
        <v>691.34</v>
      </c>
      <c r="P622">
        <v>739.18399165568405</v>
      </c>
      <c r="Q622">
        <v>744.97054364257394</v>
      </c>
      <c r="R622">
        <v>24.044087470080399</v>
      </c>
      <c r="S622" s="1">
        <f>(Table2[[#This Row],[Close Price]]-Table2[[#This Row],[20D EMA]])/Table2[[#This Row],[20D EMA]]</f>
        <v>-8.6845835623571718E-2</v>
      </c>
      <c r="T622" s="1">
        <f>(Table2[[#This Row],[Close Price]]-Table2[[#This Row],[50D EMA]])/Table2[[#This Row],[50D EMA]]</f>
        <v>-0.14595011914968128</v>
      </c>
      <c r="U622" s="1">
        <f>(Table2[[#This Row],[Close Price]]-Table2[[#This Row],[200D EMA]])/Table2[[#This Row],[200D EMA]]</f>
        <v>-0.15258394390572236</v>
      </c>
      <c r="V622">
        <v>0.43093126565848</v>
      </c>
      <c r="W622">
        <v>629.29999999999995</v>
      </c>
      <c r="X622">
        <v>644</v>
      </c>
      <c r="Y622">
        <v>626</v>
      </c>
      <c r="Z622">
        <v>650</v>
      </c>
      <c r="AA622">
        <v>626</v>
      </c>
      <c r="AB622">
        <v>729</v>
      </c>
      <c r="AC622" s="1">
        <f>(Table2[[#This Row],[Close Price]]/Table2[[#This Row],[Day Low]])-1</f>
        <v>3.1781344350865215E-3</v>
      </c>
      <c r="AD622" s="1">
        <f>(Table2[[#This Row],[Day High]]/Table2[[#This Row],[Close Price]])-1</f>
        <v>2.0117218438143514E-2</v>
      </c>
      <c r="AE622" s="1">
        <f>(Table2[[#This Row],[Close Price]]/Table2[[#This Row],[Current Week Low]])-1</f>
        <v>8.4664536741212437E-3</v>
      </c>
      <c r="AF622" s="1">
        <f>(Table2[[#This Row],[Current Week High]]/Table2[[#This Row],[Close Price]])-1</f>
        <v>2.9621416125455546E-2</v>
      </c>
      <c r="AG622" s="1">
        <f>(Table2[[#This Row],[Close Price]]/Table2[[#This Row],[Current Month Low]])-1</f>
        <v>8.4664536741212437E-3</v>
      </c>
      <c r="AH622" s="1">
        <f>(Table2[[#This Row],[Current Month High]]/Table2[[#This Row],[Close Price]])-1</f>
        <v>0.15476001900839553</v>
      </c>
      <c r="AI622">
        <v>49.493109456676699</v>
      </c>
      <c r="AJ622">
        <v>5.2078993417215198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-0.16</v>
      </c>
      <c r="AM622" t="s">
        <v>3169</v>
      </c>
      <c r="AN622">
        <v>-9.18</v>
      </c>
      <c r="AO622" t="s">
        <v>3169</v>
      </c>
      <c r="AP622">
        <v>2.1748314125436E-2</v>
      </c>
      <c r="AQ622">
        <f>(Table2[[#This Row],[Sharpe Ratio]]-AVERAGE(Table2[Sharpe Ratio]))/_xlfn.STDEV.P(Table2[Sharpe Ratio])</f>
        <v>-0.42342261413259247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684</v>
      </c>
      <c r="AT622">
        <f>_xlfn.RANK.AVG(Table2[[#This Row],[6M Return vs Nifty Z-Score]],Table2[6M Return vs Nifty Z-Score])</f>
        <v>550</v>
      </c>
      <c r="AU622">
        <f>_xlfn.RANK.AVG(Table2[[#This Row],[Sharpe Ratio Z-Score]],Table2[Sharpe Ratio Z-Score])</f>
        <v>451</v>
      </c>
      <c r="AV622">
        <f>(Table2[[#This Row],[Rank 1Y]]+Table2[[#This Row],[Rank 6M]]+Table2[[#This Row],[Rank Sharpe]])/3</f>
        <v>561.66666666666663</v>
      </c>
    </row>
    <row r="623" spans="1:48" hidden="1" x14ac:dyDescent="0.3">
      <c r="A623" t="s">
        <v>1801</v>
      </c>
      <c r="B623" t="s">
        <v>1802</v>
      </c>
      <c r="C623" t="s">
        <v>3123</v>
      </c>
      <c r="D623" t="s">
        <v>54</v>
      </c>
      <c r="E623">
        <v>4236.9714976400001</v>
      </c>
      <c r="F623">
        <v>47.18</v>
      </c>
      <c r="G623">
        <v>-11.690614446136999</v>
      </c>
      <c r="H623">
        <f>(Table2[[#This Row],[1Y Return vs Nifty]]-AVERAGE(Table2[1Y Return vs Nifty]))/_xlfn.STDEV.P(Table2[1Y Return vs Nifty])</f>
        <v>-0.49757548002200475</v>
      </c>
      <c r="I623">
        <v>-6.7246516101771601</v>
      </c>
      <c r="J623">
        <f>(Table2[[#This Row],[1M Return vs Nifty]]-AVERAGE(Table2[1M Return vs Nifty]))/_xlfn.STDEV.P(Table2[1M Return vs Nifty])</f>
        <v>-0.21269612762192866</v>
      </c>
      <c r="K623">
        <v>-35.165848108895901</v>
      </c>
      <c r="L623">
        <f>(Table2[[#This Row],[6M Return vs Nifty]]-AVERAGE(Table2[6M Return vs Nifty]))/_xlfn.STDEV.P(Table2[6M Return vs Nifty])</f>
        <v>-1.2074564522273588</v>
      </c>
      <c r="M623">
        <v>-2.1327650154239302</v>
      </c>
      <c r="N623">
        <f>(Table2[[#This Row],[1W Return vs Nifty]]-AVERAGE(Table2[1W Return vs Nifty]))/_xlfn.STDEV.P(Table2[1W Return vs Nifty])</f>
        <v>0.13238725782788988</v>
      </c>
      <c r="O623">
        <v>45.71</v>
      </c>
      <c r="P623">
        <v>50.683322933627998</v>
      </c>
      <c r="Q623">
        <v>57.750953848448603</v>
      </c>
      <c r="R623">
        <v>64.169315575680102</v>
      </c>
      <c r="S623" s="1">
        <f>(Table2[[#This Row],[Close Price]]-Table2[[#This Row],[20D EMA]])/Table2[[#This Row],[20D EMA]]</f>
        <v>3.2159264931087263E-2</v>
      </c>
      <c r="T623" s="1">
        <f>(Table2[[#This Row],[Close Price]]-Table2[[#This Row],[50D EMA]])/Table2[[#This Row],[50D EMA]]</f>
        <v>-6.9121808335569301E-2</v>
      </c>
      <c r="U623" s="1">
        <f>(Table2[[#This Row],[Close Price]]-Table2[[#This Row],[200D EMA]])/Table2[[#This Row],[200D EMA]]</f>
        <v>-0.18304379657847983</v>
      </c>
      <c r="V623">
        <v>0.61760585912600297</v>
      </c>
      <c r="W623">
        <v>43.65</v>
      </c>
      <c r="X623">
        <v>47.39</v>
      </c>
      <c r="Y623">
        <v>41.51</v>
      </c>
      <c r="Z623">
        <v>47.39</v>
      </c>
      <c r="AA623">
        <v>41.31</v>
      </c>
      <c r="AB623">
        <v>47.86</v>
      </c>
      <c r="AC623" s="1">
        <f>(Table2[[#This Row],[Close Price]]/Table2[[#This Row],[Day Low]])-1</f>
        <v>8.0870561282932352E-2</v>
      </c>
      <c r="AD623" s="1">
        <f>(Table2[[#This Row],[Day High]]/Table2[[#This Row],[Close Price]])-1</f>
        <v>4.451038575667754E-3</v>
      </c>
      <c r="AE623" s="1">
        <f>(Table2[[#This Row],[Close Price]]/Table2[[#This Row],[Current Week Low]])-1</f>
        <v>0.13659359190556497</v>
      </c>
      <c r="AF623" s="1">
        <f>(Table2[[#This Row],[Current Week High]]/Table2[[#This Row],[Close Price]])-1</f>
        <v>4.451038575667754E-3</v>
      </c>
      <c r="AG623" s="1">
        <f>(Table2[[#This Row],[Close Price]]/Table2[[#This Row],[Current Month Low]])-1</f>
        <v>0.14209634471072374</v>
      </c>
      <c r="AH623" s="1">
        <f>(Table2[[#This Row],[Current Month High]]/Table2[[#This Row],[Close Price]])-1</f>
        <v>1.4412886816447701E-2</v>
      </c>
      <c r="AI623">
        <v>111.16998728274601</v>
      </c>
      <c r="AJ623">
        <v>17.436216552582401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-0.23</v>
      </c>
      <c r="AM623" t="s">
        <v>3169</v>
      </c>
      <c r="AN623">
        <v>2.68</v>
      </c>
      <c r="AO623" t="s">
        <v>3170</v>
      </c>
      <c r="AP623">
        <v>7.369725532965E-3</v>
      </c>
      <c r="AQ623">
        <f>(Table2[[#This Row],[Sharpe Ratio]]-AVERAGE(Table2[Sharpe Ratio]))/_xlfn.STDEV.P(Table2[Sharpe Ratio])</f>
        <v>-0.59132928004890695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488</v>
      </c>
      <c r="AT623">
        <f>_xlfn.RANK.AVG(Table2[[#This Row],[6M Return vs Nifty Z-Score]],Table2[6M Return vs Nifty Z-Score])</f>
        <v>702</v>
      </c>
      <c r="AU623">
        <f>_xlfn.RANK.AVG(Table2[[#This Row],[Sharpe Ratio Z-Score]],Table2[Sharpe Ratio Z-Score])</f>
        <v>495</v>
      </c>
      <c r="AV623">
        <f>(Table2[[#This Row],[Rank 1Y]]+Table2[[#This Row],[Rank 6M]]+Table2[[#This Row],[Rank Sharpe]])/3</f>
        <v>561.66666666666663</v>
      </c>
    </row>
    <row r="624" spans="1:48" hidden="1" x14ac:dyDescent="0.3">
      <c r="A624" t="s">
        <v>2019</v>
      </c>
      <c r="B624" t="s">
        <v>2020</v>
      </c>
      <c r="C624" t="s">
        <v>3128</v>
      </c>
      <c r="D624" t="s">
        <v>211</v>
      </c>
      <c r="E624">
        <v>3203.2413818999999</v>
      </c>
      <c r="F624">
        <v>204.12</v>
      </c>
      <c r="G624">
        <v>-49.175845107860901</v>
      </c>
      <c r="H624">
        <f>(Table2[[#This Row],[1Y Return vs Nifty]]-AVERAGE(Table2[1Y Return vs Nifty]))/_xlfn.STDEV.P(Table2[1Y Return vs Nifty])</f>
        <v>-1.2473243617721901</v>
      </c>
      <c r="I624">
        <v>-2.3174537612045301</v>
      </c>
      <c r="J624">
        <f>(Table2[[#This Row],[1M Return vs Nifty]]-AVERAGE(Table2[1M Return vs Nifty]))/_xlfn.STDEV.P(Table2[1M Return vs Nifty])</f>
        <v>0.22282381009732474</v>
      </c>
      <c r="K624">
        <v>-14.383932316656001</v>
      </c>
      <c r="L624">
        <f>(Table2[[#This Row],[6M Return vs Nifty]]-AVERAGE(Table2[6M Return vs Nifty]))/_xlfn.STDEV.P(Table2[6M Return vs Nifty])</f>
        <v>-0.51350464361218917</v>
      </c>
      <c r="M624">
        <v>-2.16473760143798</v>
      </c>
      <c r="N624">
        <f>(Table2[[#This Row],[1W Return vs Nifty]]-AVERAGE(Table2[1W Return vs Nifty]))/_xlfn.STDEV.P(Table2[1W Return vs Nifty])</f>
        <v>0.1246460643676684</v>
      </c>
      <c r="O624">
        <v>205.19</v>
      </c>
      <c r="P624">
        <v>209.489033374239</v>
      </c>
      <c r="Q624">
        <v>222.092820664935</v>
      </c>
      <c r="R624">
        <v>49.275738993923603</v>
      </c>
      <c r="S624" s="1">
        <f>(Table2[[#This Row],[Close Price]]-Table2[[#This Row],[20D EMA]])/Table2[[#This Row],[20D EMA]]</f>
        <v>-5.2146790779277414E-3</v>
      </c>
      <c r="T624" s="1">
        <f>(Table2[[#This Row],[Close Price]]-Table2[[#This Row],[50D EMA]])/Table2[[#This Row],[50D EMA]]</f>
        <v>-2.5629185870782813E-2</v>
      </c>
      <c r="U624" s="1">
        <f>(Table2[[#This Row],[Close Price]]-Table2[[#This Row],[200D EMA]])/Table2[[#This Row],[200D EMA]]</f>
        <v>-8.0924816079715037E-2</v>
      </c>
      <c r="V624">
        <v>0.52296004898085802</v>
      </c>
      <c r="W624">
        <v>199.25</v>
      </c>
      <c r="X624">
        <v>205.21</v>
      </c>
      <c r="Y624">
        <v>195</v>
      </c>
      <c r="Z624">
        <v>210.44</v>
      </c>
      <c r="AA624">
        <v>195</v>
      </c>
      <c r="AB624">
        <v>216.99</v>
      </c>
      <c r="AC624" s="1">
        <f>(Table2[[#This Row],[Close Price]]/Table2[[#This Row],[Day Low]])-1</f>
        <v>2.444165621079053E-2</v>
      </c>
      <c r="AD624" s="1">
        <f>(Table2[[#This Row],[Day High]]/Table2[[#This Row],[Close Price]])-1</f>
        <v>5.3399960807367641E-3</v>
      </c>
      <c r="AE624" s="1">
        <f>(Table2[[#This Row],[Close Price]]/Table2[[#This Row],[Current Week Low]])-1</f>
        <v>4.6769230769230896E-2</v>
      </c>
      <c r="AF624" s="1">
        <f>(Table2[[#This Row],[Current Week High]]/Table2[[#This Row],[Close Price]])-1</f>
        <v>3.096217911032717E-2</v>
      </c>
      <c r="AG624" s="1">
        <f>(Table2[[#This Row],[Close Price]]/Table2[[#This Row],[Current Month Low]])-1</f>
        <v>4.6769230769230896E-2</v>
      </c>
      <c r="AH624" s="1">
        <f>(Table2[[#This Row],[Current Month High]]/Table2[[#This Row],[Close Price]])-1</f>
        <v>6.3051146384479839E-2</v>
      </c>
      <c r="AI624">
        <v>41.828336272780703</v>
      </c>
      <c r="AJ624">
        <v>8.0857823669579094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-0.01</v>
      </c>
      <c r="AM624" t="s">
        <v>3169</v>
      </c>
      <c r="AN624">
        <v>-0.51</v>
      </c>
      <c r="AO624" t="s">
        <v>3169</v>
      </c>
      <c r="AP624">
        <v>1.2388728817461E-2</v>
      </c>
      <c r="AQ624">
        <f>(Table2[[#This Row],[Sharpe Ratio]]-AVERAGE(Table2[Sharpe Ratio]))/_xlfn.STDEV.P(Table2[Sharpe Ratio])</f>
        <v>-0.53271962567962983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709</v>
      </c>
      <c r="AT624">
        <f>_xlfn.RANK.AVG(Table2[[#This Row],[6M Return vs Nifty Z-Score]],Table2[6M Return vs Nifty Z-Score])</f>
        <v>500</v>
      </c>
      <c r="AU624">
        <f>_xlfn.RANK.AVG(Table2[[#This Row],[Sharpe Ratio Z-Score]],Table2[Sharpe Ratio Z-Score])</f>
        <v>476</v>
      </c>
      <c r="AV624">
        <f>(Table2[[#This Row],[Rank 1Y]]+Table2[[#This Row],[Rank 6M]]+Table2[[#This Row],[Rank Sharpe]])/3</f>
        <v>561.66666666666663</v>
      </c>
    </row>
    <row r="625" spans="1:48" hidden="1" x14ac:dyDescent="0.3">
      <c r="A625" t="s">
        <v>263</v>
      </c>
      <c r="B625" t="s">
        <v>264</v>
      </c>
      <c r="C625" t="s">
        <v>3125</v>
      </c>
      <c r="D625" t="s">
        <v>265</v>
      </c>
      <c r="E625">
        <v>93523.628573359994</v>
      </c>
      <c r="F625">
        <v>945.2</v>
      </c>
      <c r="G625">
        <v>-17.579786402162501</v>
      </c>
      <c r="H625">
        <f>(Table2[[#This Row],[1Y Return vs Nifty]]-AVERAGE(Table2[1Y Return vs Nifty]))/_xlfn.STDEV.P(Table2[1Y Return vs Nifty])</f>
        <v>-0.61536587401238307</v>
      </c>
      <c r="I625">
        <v>-8.1470987845986507</v>
      </c>
      <c r="J625">
        <f>(Table2[[#This Row],[1M Return vs Nifty]]-AVERAGE(Table2[1M Return vs Nifty]))/_xlfn.STDEV.P(Table2[1M Return vs Nifty])</f>
        <v>-0.35326256598987921</v>
      </c>
      <c r="K625">
        <v>-20.379450398304201</v>
      </c>
      <c r="L625">
        <f>(Table2[[#This Row],[6M Return vs Nifty]]-AVERAGE(Table2[6M Return vs Nifty]))/_xlfn.STDEV.P(Table2[6M Return vs Nifty])</f>
        <v>-0.71370758245280919</v>
      </c>
      <c r="M625">
        <v>-3.59623698827675</v>
      </c>
      <c r="N625">
        <f>(Table2[[#This Row],[1W Return vs Nifty]]-AVERAGE(Table2[1W Return vs Nifty]))/_xlfn.STDEV.P(Table2[1W Return vs Nifty])</f>
        <v>-0.22194816128670189</v>
      </c>
      <c r="O625">
        <v>978.56</v>
      </c>
      <c r="P625">
        <v>1046.78188976813</v>
      </c>
      <c r="Q625">
        <v>1082.5662959024701</v>
      </c>
      <c r="R625">
        <v>42.500356941601702</v>
      </c>
      <c r="S625" s="1">
        <f>(Table2[[#This Row],[Close Price]]-Table2[[#This Row],[20D EMA]])/Table2[[#This Row],[20D EMA]]</f>
        <v>-3.4090909090908991E-2</v>
      </c>
      <c r="T625" s="1">
        <f>(Table2[[#This Row],[Close Price]]-Table2[[#This Row],[50D EMA]])/Table2[[#This Row],[50D EMA]]</f>
        <v>-9.7042077973503241E-2</v>
      </c>
      <c r="U625" s="1">
        <f>(Table2[[#This Row],[Close Price]]-Table2[[#This Row],[200D EMA]])/Table2[[#This Row],[200D EMA]]</f>
        <v>-0.12688949990629078</v>
      </c>
      <c r="V625">
        <v>0.83768618260161798</v>
      </c>
      <c r="W625">
        <v>912.85</v>
      </c>
      <c r="X625">
        <v>948.5</v>
      </c>
      <c r="Y625">
        <v>900.5</v>
      </c>
      <c r="Z625">
        <v>948.5</v>
      </c>
      <c r="AA625">
        <v>900.5</v>
      </c>
      <c r="AB625">
        <v>1013.1</v>
      </c>
      <c r="AC625" s="1">
        <f>(Table2[[#This Row],[Close Price]]/Table2[[#This Row],[Day Low]])-1</f>
        <v>3.5438461959796275E-2</v>
      </c>
      <c r="AD625" s="1">
        <f>(Table2[[#This Row],[Day High]]/Table2[[#This Row],[Close Price]])-1</f>
        <v>3.4913245873888776E-3</v>
      </c>
      <c r="AE625" s="1">
        <f>(Table2[[#This Row],[Close Price]]/Table2[[#This Row],[Current Week Low]])-1</f>
        <v>4.9639089394780678E-2</v>
      </c>
      <c r="AF625" s="1">
        <f>(Table2[[#This Row],[Current Week High]]/Table2[[#This Row],[Close Price]])-1</f>
        <v>3.4913245873888776E-3</v>
      </c>
      <c r="AG625" s="1">
        <f>(Table2[[#This Row],[Close Price]]/Table2[[#This Row],[Current Month Low]])-1</f>
        <v>4.9639089394780678E-2</v>
      </c>
      <c r="AH625" s="1">
        <f>(Table2[[#This Row],[Current Month High]]/Table2[[#This Row],[Close Price]])-1</f>
        <v>7.1836648328396091E-2</v>
      </c>
      <c r="AI625">
        <v>32.6090138407897</v>
      </c>
      <c r="AJ625">
        <v>4.9639089394780598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-0.12</v>
      </c>
      <c r="AM625" t="s">
        <v>3169</v>
      </c>
      <c r="AN625">
        <v>-4.97</v>
      </c>
      <c r="AO625" t="s">
        <v>3169</v>
      </c>
      <c r="AP625">
        <v>-6.7261886751399996E-3</v>
      </c>
      <c r="AQ625">
        <f>(Table2[[#This Row],[Sharpe Ratio]]-AVERAGE(Table2[Sharpe Ratio]))/_xlfn.STDEV.P(Table2[Sharpe Ratio])</f>
        <v>-0.75593500212684661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535</v>
      </c>
      <c r="AT625">
        <f>_xlfn.RANK.AVG(Table2[[#This Row],[6M Return vs Nifty Z-Score]],Table2[6M Return vs Nifty Z-Score])</f>
        <v>570</v>
      </c>
      <c r="AU625">
        <f>_xlfn.RANK.AVG(Table2[[#This Row],[Sharpe Ratio Z-Score]],Table2[Sharpe Ratio Z-Score])</f>
        <v>584</v>
      </c>
      <c r="AV625">
        <f>(Table2[[#This Row],[Rank 1Y]]+Table2[[#This Row],[Rank 6M]]+Table2[[#This Row],[Rank Sharpe]])/3</f>
        <v>563</v>
      </c>
    </row>
    <row r="626" spans="1:48" hidden="1" x14ac:dyDescent="0.3">
      <c r="A626" t="s">
        <v>283</v>
      </c>
      <c r="B626" t="s">
        <v>284</v>
      </c>
      <c r="C626" t="s">
        <v>3130</v>
      </c>
      <c r="D626" t="s">
        <v>69</v>
      </c>
      <c r="E626">
        <v>89461.312647300001</v>
      </c>
      <c r="F626">
        <v>24794.75</v>
      </c>
      <c r="G626">
        <v>-25.296222325253101</v>
      </c>
      <c r="H626">
        <f>(Table2[[#This Row],[1Y Return vs Nifty]]-AVERAGE(Table2[1Y Return vs Nifty]))/_xlfn.STDEV.P(Table2[1Y Return vs Nifty])</f>
        <v>-0.7697037052676563</v>
      </c>
      <c r="I626">
        <v>1.1805918614319</v>
      </c>
      <c r="J626">
        <f>(Table2[[#This Row],[1M Return vs Nifty]]-AVERAGE(Table2[1M Return vs Nifty]))/_xlfn.STDEV.P(Table2[1M Return vs Nifty])</f>
        <v>0.56850119148941802</v>
      </c>
      <c r="K626">
        <v>-9.2378778299239208</v>
      </c>
      <c r="L626">
        <f>(Table2[[#This Row],[6M Return vs Nifty]]-AVERAGE(Table2[6M Return vs Nifty]))/_xlfn.STDEV.P(Table2[6M Return vs Nifty])</f>
        <v>-0.34166707800943502</v>
      </c>
      <c r="M626">
        <v>-1.4852776972239501</v>
      </c>
      <c r="N626">
        <f>(Table2[[#This Row],[1W Return vs Nifty]]-AVERAGE(Table2[1W Return vs Nifty]))/_xlfn.STDEV.P(Table2[1W Return vs Nifty])</f>
        <v>0.2891567037220521</v>
      </c>
      <c r="O626">
        <v>24552.5</v>
      </c>
      <c r="P626">
        <v>24946.8990545497</v>
      </c>
      <c r="Q626">
        <v>25647.085170754599</v>
      </c>
      <c r="R626">
        <v>60.952487812195898</v>
      </c>
      <c r="S626" s="1">
        <f>(Table2[[#This Row],[Close Price]]-Table2[[#This Row],[20D EMA]])/Table2[[#This Row],[20D EMA]]</f>
        <v>9.8666123612666731E-3</v>
      </c>
      <c r="T626" s="1">
        <f>(Table2[[#This Row],[Close Price]]-Table2[[#This Row],[50D EMA]])/Table2[[#This Row],[50D EMA]]</f>
        <v>-6.0989165113069111E-3</v>
      </c>
      <c r="U626" s="1">
        <f>(Table2[[#This Row],[Close Price]]-Table2[[#This Row],[200D EMA]])/Table2[[#This Row],[200D EMA]]</f>
        <v>-3.323321793021991E-2</v>
      </c>
      <c r="V626">
        <v>1.1275214833271501</v>
      </c>
      <c r="W626">
        <v>24043.65</v>
      </c>
      <c r="X626">
        <v>24822</v>
      </c>
      <c r="Y626">
        <v>23821.1</v>
      </c>
      <c r="Z626">
        <v>24822</v>
      </c>
      <c r="AA626">
        <v>23500</v>
      </c>
      <c r="AB626">
        <v>25400</v>
      </c>
      <c r="AC626" s="1">
        <f>(Table2[[#This Row],[Close Price]]/Table2[[#This Row],[Day Low]])-1</f>
        <v>3.1239017370490618E-2</v>
      </c>
      <c r="AD626" s="1">
        <f>(Table2[[#This Row],[Day High]]/Table2[[#This Row],[Close Price]])-1</f>
        <v>1.0990229786547179E-3</v>
      </c>
      <c r="AE626" s="1">
        <f>(Table2[[#This Row],[Close Price]]/Table2[[#This Row],[Current Week Low]])-1</f>
        <v>4.0873427339627622E-2</v>
      </c>
      <c r="AF626" s="1">
        <f>(Table2[[#This Row],[Current Week High]]/Table2[[#This Row],[Close Price]])-1</f>
        <v>1.0990229786547179E-3</v>
      </c>
      <c r="AG626" s="1">
        <f>(Table2[[#This Row],[Close Price]]/Table2[[#This Row],[Current Month Low]])-1</f>
        <v>5.50957446808511E-2</v>
      </c>
      <c r="AH626" s="1">
        <f>(Table2[[#This Row],[Current Month High]]/Table2[[#This Row],[Close Price]])-1</f>
        <v>2.4410409461680382E-2</v>
      </c>
      <c r="AI626">
        <v>23.9687837142943</v>
      </c>
      <c r="AJ626">
        <v>5.50957446808511</v>
      </c>
      <c r="AK626" t="str">
        <f>IF(AND(Table2[[#This Row],[20D EMA]]&gt;Table2[[#This Row],[50D EMA]],Table2[[#This Row],[50D EMA]]&gt;Table2[[#This Row],[200D EMA]]),"Uptrend","Downtrend/NoTrend")</f>
        <v>Downtrend/NoTrend</v>
      </c>
      <c r="AL626">
        <v>7.0000000000000007E-2</v>
      </c>
      <c r="AM626" t="s">
        <v>3170</v>
      </c>
      <c r="AN626">
        <v>-0.28000000000000003</v>
      </c>
      <c r="AO626" t="s">
        <v>3169</v>
      </c>
      <c r="AP626">
        <v>-5.1179903313033001E-2</v>
      </c>
      <c r="AQ626">
        <f>(Table2[[#This Row],[Sharpe Ratio]]-AVERAGE(Table2[Sharpe Ratio]))/_xlfn.STDEV.P(Table2[Sharpe Ratio])</f>
        <v>-1.275045411638964</v>
      </c>
      <c r="AR6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6">
        <f>_xlfn.RANK.AVG(Table2[[#This Row],[1Y Return vs Nifty Z-Score]],Table2[1Y Return vs Nifty Z-Score])</f>
        <v>588</v>
      </c>
      <c r="AT626">
        <f>_xlfn.RANK.AVG(Table2[[#This Row],[6M Return vs Nifty Z-Score]],Table2[6M Return vs Nifty Z-Score])</f>
        <v>434</v>
      </c>
      <c r="AU626">
        <f>_xlfn.RANK.AVG(Table2[[#This Row],[Sharpe Ratio Z-Score]],Table2[Sharpe Ratio Z-Score])</f>
        <v>670</v>
      </c>
      <c r="AV626">
        <f>(Table2[[#This Row],[Rank 1Y]]+Table2[[#This Row],[Rank 6M]]+Table2[[#This Row],[Rank Sharpe]])/3</f>
        <v>564</v>
      </c>
    </row>
    <row r="627" spans="1:48" hidden="1" x14ac:dyDescent="0.3">
      <c r="A627" t="s">
        <v>1086</v>
      </c>
      <c r="B627" t="s">
        <v>1087</v>
      </c>
      <c r="C627" t="s">
        <v>3123</v>
      </c>
      <c r="D627" t="s">
        <v>565</v>
      </c>
      <c r="E627">
        <v>11362.723218274999</v>
      </c>
      <c r="F627">
        <v>155.79</v>
      </c>
      <c r="G627">
        <v>-25.2974885834658</v>
      </c>
      <c r="H627">
        <f>(Table2[[#This Row],[1Y Return vs Nifty]]-AVERAGE(Table2[1Y Return vs Nifty]))/_xlfn.STDEV.P(Table2[1Y Return vs Nifty])</f>
        <v>-0.76972903192730924</v>
      </c>
      <c r="I627">
        <v>14.189881685141</v>
      </c>
      <c r="J627">
        <f>(Table2[[#This Row],[1M Return vs Nifty]]-AVERAGE(Table2[1M Return vs Nifty]))/_xlfn.STDEV.P(Table2[1M Return vs Nifty])</f>
        <v>1.8540811195868758</v>
      </c>
      <c r="K627">
        <v>-12.255112989522001</v>
      </c>
      <c r="L627">
        <f>(Table2[[#This Row],[6M Return vs Nifty]]-AVERAGE(Table2[6M Return vs Nifty]))/_xlfn.STDEV.P(Table2[6M Return vs Nifty])</f>
        <v>-0.44241889593385431</v>
      </c>
      <c r="M627">
        <v>20.2888703132326</v>
      </c>
      <c r="N627">
        <f>(Table2[[#This Row],[1W Return vs Nifty]]-AVERAGE(Table2[1W Return vs Nifty]))/_xlfn.STDEV.P(Table2[1W Return vs Nifty])</f>
        <v>5.5611072461764808</v>
      </c>
      <c r="O627">
        <v>146.04</v>
      </c>
      <c r="P627">
        <v>149.88282401028101</v>
      </c>
      <c r="Q627">
        <v>159.05652577465</v>
      </c>
      <c r="R627">
        <v>65.705939948865407</v>
      </c>
      <c r="S627" s="1">
        <f>(Table2[[#This Row],[Close Price]]-Table2[[#This Row],[20D EMA]])/Table2[[#This Row],[20D EMA]]</f>
        <v>6.6762530813475759E-2</v>
      </c>
      <c r="T627" s="1">
        <f>(Table2[[#This Row],[Close Price]]-Table2[[#This Row],[50D EMA]])/Table2[[#This Row],[50D EMA]]</f>
        <v>3.9411960834910505E-2</v>
      </c>
      <c r="U627" s="1">
        <f>(Table2[[#This Row],[Close Price]]-Table2[[#This Row],[200D EMA]])/Table2[[#This Row],[200D EMA]]</f>
        <v>-2.0536886234256074E-2</v>
      </c>
      <c r="V627">
        <v>1.3587323106618401</v>
      </c>
      <c r="W627">
        <v>155.19</v>
      </c>
      <c r="X627">
        <v>161.62</v>
      </c>
      <c r="Y627">
        <v>130.69</v>
      </c>
      <c r="Z627">
        <v>161.88</v>
      </c>
      <c r="AA627">
        <v>130.69</v>
      </c>
      <c r="AB627">
        <v>161.88</v>
      </c>
      <c r="AC627" s="1">
        <f>(Table2[[#This Row],[Close Price]]/Table2[[#This Row],[Day Low]])-1</f>
        <v>3.866228494104007E-3</v>
      </c>
      <c r="AD627" s="1">
        <f>(Table2[[#This Row],[Day High]]/Table2[[#This Row],[Close Price]])-1</f>
        <v>3.7422170871044491E-2</v>
      </c>
      <c r="AE627" s="1">
        <f>(Table2[[#This Row],[Close Price]]/Table2[[#This Row],[Current Week Low]])-1</f>
        <v>0.19205754074527515</v>
      </c>
      <c r="AF627" s="1">
        <f>(Table2[[#This Row],[Current Week High]]/Table2[[#This Row],[Close Price]])-1</f>
        <v>3.9091084151742672E-2</v>
      </c>
      <c r="AG627" s="1">
        <f>(Table2[[#This Row],[Close Price]]/Table2[[#This Row],[Current Month Low]])-1</f>
        <v>0.19205754074527515</v>
      </c>
      <c r="AH627" s="1">
        <f>(Table2[[#This Row],[Current Month High]]/Table2[[#This Row],[Close Price]])-1</f>
        <v>3.9091084151742672E-2</v>
      </c>
      <c r="AI627">
        <v>34.345836239266703</v>
      </c>
      <c r="AJ627">
        <v>19.205754074527501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-0.02</v>
      </c>
      <c r="AM627" t="s">
        <v>3169</v>
      </c>
      <c r="AN627">
        <v>9.7100000000000009</v>
      </c>
      <c r="AO627" t="s">
        <v>3170</v>
      </c>
      <c r="AP627">
        <v>-3.6866394026631E-2</v>
      </c>
      <c r="AQ627">
        <f>(Table2[[#This Row],[Sharpe Ratio]]-AVERAGE(Table2[Sharpe Ratio]))/_xlfn.STDEV.P(Table2[Sharpe Ratio])</f>
        <v>-1.1078987124768214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589</v>
      </c>
      <c r="AT627">
        <f>_xlfn.RANK.AVG(Table2[[#This Row],[6M Return vs Nifty Z-Score]],Table2[6M Return vs Nifty Z-Score])</f>
        <v>473</v>
      </c>
      <c r="AU627">
        <f>_xlfn.RANK.AVG(Table2[[#This Row],[Sharpe Ratio Z-Score]],Table2[Sharpe Ratio Z-Score])</f>
        <v>638</v>
      </c>
      <c r="AV627">
        <f>(Table2[[#This Row],[Rank 1Y]]+Table2[[#This Row],[Rank 6M]]+Table2[[#This Row],[Rank Sharpe]])/3</f>
        <v>566.66666666666663</v>
      </c>
    </row>
    <row r="628" spans="1:48" hidden="1" x14ac:dyDescent="0.3">
      <c r="A628" t="s">
        <v>1502</v>
      </c>
      <c r="B628" t="s">
        <v>1503</v>
      </c>
      <c r="C628" t="s">
        <v>3127</v>
      </c>
      <c r="D628" t="s">
        <v>51</v>
      </c>
      <c r="E628">
        <v>6636.4664745999999</v>
      </c>
      <c r="F628">
        <v>204.5</v>
      </c>
      <c r="G628">
        <v>-38.211789404793301</v>
      </c>
      <c r="H628">
        <f>(Table2[[#This Row],[1Y Return vs Nifty]]-AVERAGE(Table2[1Y Return vs Nifty]))/_xlfn.STDEV.P(Table2[1Y Return vs Nifty])</f>
        <v>-1.0280302996119859</v>
      </c>
      <c r="I628">
        <v>-7.0585280108095798</v>
      </c>
      <c r="J628">
        <f>(Table2[[#This Row],[1M Return vs Nifty]]-AVERAGE(Table2[1M Return vs Nifty]))/_xlfn.STDEV.P(Table2[1M Return vs Nifty])</f>
        <v>-0.24568984249299047</v>
      </c>
      <c r="K628">
        <v>-9.0814196614635794</v>
      </c>
      <c r="L628">
        <f>(Table2[[#This Row],[6M Return vs Nifty]]-AVERAGE(Table2[6M Return vs Nifty]))/_xlfn.STDEV.P(Table2[6M Return vs Nifty])</f>
        <v>-0.33644261121527097</v>
      </c>
      <c r="M628">
        <v>-5.6349727728272301</v>
      </c>
      <c r="N628">
        <f>(Table2[[#This Row],[1W Return vs Nifty]]-AVERAGE(Table2[1W Return vs Nifty]))/_xlfn.STDEV.P(Table2[1W Return vs Nifty])</f>
        <v>-0.71556629137935202</v>
      </c>
      <c r="O628">
        <v>204.33</v>
      </c>
      <c r="P628">
        <v>210.66241559298601</v>
      </c>
      <c r="Q628">
        <v>239.24652172500399</v>
      </c>
      <c r="R628">
        <v>53.313733998359403</v>
      </c>
      <c r="S628" s="1">
        <f>(Table2[[#This Row],[Close Price]]-Table2[[#This Row],[20D EMA]])/Table2[[#This Row],[20D EMA]]</f>
        <v>8.3198747124743058E-4</v>
      </c>
      <c r="T628" s="1">
        <f>(Table2[[#This Row],[Close Price]]-Table2[[#This Row],[50D EMA]])/Table2[[#This Row],[50D EMA]]</f>
        <v>-2.9252563043292025E-2</v>
      </c>
      <c r="U628" s="1">
        <f>(Table2[[#This Row],[Close Price]]-Table2[[#This Row],[200D EMA]])/Table2[[#This Row],[200D EMA]]</f>
        <v>-0.14523313222895051</v>
      </c>
      <c r="V628">
        <v>1.2041571693941899</v>
      </c>
      <c r="W628">
        <v>190.54</v>
      </c>
      <c r="X628">
        <v>209.7</v>
      </c>
      <c r="Y628">
        <v>189.75</v>
      </c>
      <c r="Z628">
        <v>209.7</v>
      </c>
      <c r="AA628">
        <v>189.75</v>
      </c>
      <c r="AB628">
        <v>218.58</v>
      </c>
      <c r="AC628" s="1">
        <f>(Table2[[#This Row],[Close Price]]/Table2[[#This Row],[Day Low]])-1</f>
        <v>7.3265456072215907E-2</v>
      </c>
      <c r="AD628" s="1">
        <f>(Table2[[#This Row],[Day High]]/Table2[[#This Row],[Close Price]])-1</f>
        <v>2.5427872860635636E-2</v>
      </c>
      <c r="AE628" s="1">
        <f>(Table2[[#This Row],[Close Price]]/Table2[[#This Row],[Current Week Low]])-1</f>
        <v>7.7733860342555916E-2</v>
      </c>
      <c r="AF628" s="1">
        <f>(Table2[[#This Row],[Current Week High]]/Table2[[#This Row],[Close Price]])-1</f>
        <v>2.5427872860635636E-2</v>
      </c>
      <c r="AG628" s="1">
        <f>(Table2[[#This Row],[Close Price]]/Table2[[#This Row],[Current Month Low]])-1</f>
        <v>7.7733860342555916E-2</v>
      </c>
      <c r="AH628" s="1">
        <f>(Table2[[#This Row],[Current Month High]]/Table2[[#This Row],[Close Price]])-1</f>
        <v>6.8850855745721251E-2</v>
      </c>
      <c r="AI628">
        <v>131.19804400977901</v>
      </c>
      <c r="AJ628">
        <v>7.7733860342555898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-0.03</v>
      </c>
      <c r="AM628" t="s">
        <v>3169</v>
      </c>
      <c r="AN628">
        <v>-0.31</v>
      </c>
      <c r="AO628" t="s">
        <v>3169</v>
      </c>
      <c r="AP628">
        <v>-1.8444910604786001E-2</v>
      </c>
      <c r="AQ628">
        <f>(Table2[[#This Row],[Sharpe Ratio]]-AVERAGE(Table2[Sharpe Ratio]))/_xlfn.STDEV.P(Table2[Sharpe Ratio])</f>
        <v>-0.89278094603524771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8">
        <f>_xlfn.RANK.AVG(Table2[[#This Row],[1Y Return vs Nifty Z-Score]],Table2[1Y Return vs Nifty Z-Score])</f>
        <v>665</v>
      </c>
      <c r="AT628">
        <f>_xlfn.RANK.AVG(Table2[[#This Row],[6M Return vs Nifty Z-Score]],Table2[6M Return vs Nifty Z-Score])</f>
        <v>432</v>
      </c>
      <c r="AU628">
        <f>_xlfn.RANK.AVG(Table2[[#This Row],[Sharpe Ratio Z-Score]],Table2[Sharpe Ratio Z-Score])</f>
        <v>603</v>
      </c>
      <c r="AV628">
        <f>(Table2[[#This Row],[Rank 1Y]]+Table2[[#This Row],[Rank 6M]]+Table2[[#This Row],[Rank Sharpe]])/3</f>
        <v>566.66666666666663</v>
      </c>
    </row>
    <row r="629" spans="1:48" hidden="1" x14ac:dyDescent="0.3">
      <c r="A629" t="s">
        <v>566</v>
      </c>
      <c r="B629" t="s">
        <v>567</v>
      </c>
      <c r="C629" t="s">
        <v>3130</v>
      </c>
      <c r="D629" t="s">
        <v>69</v>
      </c>
      <c r="E629">
        <v>33916.327024425002</v>
      </c>
      <c r="F629">
        <v>1808.25</v>
      </c>
      <c r="G629">
        <v>-36.771687216213998</v>
      </c>
      <c r="H629">
        <f>(Table2[[#This Row],[1Y Return vs Nifty]]-AVERAGE(Table2[1Y Return vs Nifty]))/_xlfn.STDEV.P(Table2[1Y Return vs Nifty])</f>
        <v>-0.99922655513894398</v>
      </c>
      <c r="I629">
        <v>-0.55668027113801999</v>
      </c>
      <c r="J629">
        <f>(Table2[[#This Row],[1M Return vs Nifty]]-AVERAGE(Table2[1M Return vs Nifty]))/_xlfn.STDEV.P(Table2[1M Return vs Nifty])</f>
        <v>0.3968237045904302</v>
      </c>
      <c r="K629">
        <v>-7.8846358359839597</v>
      </c>
      <c r="L629">
        <f>(Table2[[#This Row],[6M Return vs Nifty]]-AVERAGE(Table2[6M Return vs Nifty]))/_xlfn.STDEV.P(Table2[6M Return vs Nifty])</f>
        <v>-0.29647948613499892</v>
      </c>
      <c r="M629">
        <v>2.2475502760756898</v>
      </c>
      <c r="N629">
        <f>(Table2[[#This Row],[1W Return vs Nifty]]-AVERAGE(Table2[1W Return vs Nifty]))/_xlfn.STDEV.P(Table2[1W Return vs Nifty])</f>
        <v>1.1929479542121086</v>
      </c>
      <c r="O629">
        <v>1782.44</v>
      </c>
      <c r="P629">
        <v>1813.68287678147</v>
      </c>
      <c r="Q629">
        <v>1886.14983266902</v>
      </c>
      <c r="R629">
        <v>58.929481603737202</v>
      </c>
      <c r="S629" s="1">
        <f>(Table2[[#This Row],[Close Price]]-Table2[[#This Row],[20D EMA]])/Table2[[#This Row],[20D EMA]]</f>
        <v>1.4480150804515129E-2</v>
      </c>
      <c r="T629" s="1">
        <f>(Table2[[#This Row],[Close Price]]-Table2[[#This Row],[50D EMA]])/Table2[[#This Row],[50D EMA]]</f>
        <v>-2.995494334219593E-3</v>
      </c>
      <c r="U629" s="1">
        <f>(Table2[[#This Row],[Close Price]]-Table2[[#This Row],[200D EMA]])/Table2[[#This Row],[200D EMA]]</f>
        <v>-4.1300977960370681E-2</v>
      </c>
      <c r="V629">
        <v>0.68180961804301499</v>
      </c>
      <c r="W629">
        <v>1764.55</v>
      </c>
      <c r="X629">
        <v>1823</v>
      </c>
      <c r="Y629">
        <v>1680.2</v>
      </c>
      <c r="Z629">
        <v>1823</v>
      </c>
      <c r="AA629">
        <v>1676.55</v>
      </c>
      <c r="AB629">
        <v>1854.25</v>
      </c>
      <c r="AC629" s="1">
        <f>(Table2[[#This Row],[Close Price]]/Table2[[#This Row],[Day Low]])-1</f>
        <v>2.4765520954350917E-2</v>
      </c>
      <c r="AD629" s="1">
        <f>(Table2[[#This Row],[Day High]]/Table2[[#This Row],[Close Price]])-1</f>
        <v>8.1570579289367284E-3</v>
      </c>
      <c r="AE629" s="1">
        <f>(Table2[[#This Row],[Close Price]]/Table2[[#This Row],[Current Week Low]])-1</f>
        <v>7.6211165337459752E-2</v>
      </c>
      <c r="AF629" s="1">
        <f>(Table2[[#This Row],[Current Week High]]/Table2[[#This Row],[Close Price]])-1</f>
        <v>8.1570579289367284E-3</v>
      </c>
      <c r="AG629" s="1">
        <f>(Table2[[#This Row],[Close Price]]/Table2[[#This Row],[Current Month Low]])-1</f>
        <v>7.8554173749664447E-2</v>
      </c>
      <c r="AH629" s="1">
        <f>(Table2[[#This Row],[Current Month High]]/Table2[[#This Row],[Close Price]])-1</f>
        <v>2.5438960320752102E-2</v>
      </c>
      <c r="AI629">
        <v>34.422784460113299</v>
      </c>
      <c r="AJ629">
        <v>9.49800169553105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0.04</v>
      </c>
      <c r="AM629" t="s">
        <v>3170</v>
      </c>
      <c r="AN629">
        <v>1.03</v>
      </c>
      <c r="AO629" t="s">
        <v>3170</v>
      </c>
      <c r="AP629">
        <v>-3.4090225139171003E-2</v>
      </c>
      <c r="AQ629">
        <f>(Table2[[#This Row],[Sharpe Ratio]]-AVERAGE(Table2[Sharpe Ratio]))/_xlfn.STDEV.P(Table2[Sharpe Ratio])</f>
        <v>-1.0754798655979216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656</v>
      </c>
      <c r="AT629">
        <f>_xlfn.RANK.AVG(Table2[[#This Row],[6M Return vs Nifty Z-Score]],Table2[6M Return vs Nifty Z-Score])</f>
        <v>417</v>
      </c>
      <c r="AU629">
        <f>_xlfn.RANK.AVG(Table2[[#This Row],[Sharpe Ratio Z-Score]],Table2[Sharpe Ratio Z-Score])</f>
        <v>628</v>
      </c>
      <c r="AV629">
        <f>(Table2[[#This Row],[Rank 1Y]]+Table2[[#This Row],[Rank 6M]]+Table2[[#This Row],[Rank Sharpe]])/3</f>
        <v>567</v>
      </c>
    </row>
    <row r="630" spans="1:48" hidden="1" x14ac:dyDescent="0.3">
      <c r="A630" t="s">
        <v>1304</v>
      </c>
      <c r="B630" t="s">
        <v>1305</v>
      </c>
      <c r="C630" t="s">
        <v>3135</v>
      </c>
      <c r="D630" t="s">
        <v>974</v>
      </c>
      <c r="E630">
        <v>8503.7225299839993</v>
      </c>
      <c r="F630">
        <v>61.52</v>
      </c>
      <c r="G630">
        <v>-37.195567299368797</v>
      </c>
      <c r="H630">
        <f>(Table2[[#This Row],[1Y Return vs Nifty]]-AVERAGE(Table2[1Y Return vs Nifty]))/_xlfn.STDEV.P(Table2[1Y Return vs Nifty])</f>
        <v>-1.0077046573869848</v>
      </c>
      <c r="I630">
        <v>-9.9259798309380702</v>
      </c>
      <c r="J630">
        <f>(Table2[[#This Row],[1M Return vs Nifty]]-AVERAGE(Table2[1M Return vs Nifty]))/_xlfn.STDEV.P(Table2[1M Return vs Nifty])</f>
        <v>-0.5290518518492161</v>
      </c>
      <c r="K630">
        <v>-25.271030414441899</v>
      </c>
      <c r="L630">
        <f>(Table2[[#This Row],[6M Return vs Nifty]]-AVERAGE(Table2[6M Return vs Nifty]))/_xlfn.STDEV.P(Table2[6M Return vs Nifty])</f>
        <v>-0.87704771110697832</v>
      </c>
      <c r="M630">
        <v>-1.39604792707403</v>
      </c>
      <c r="N630">
        <f>(Table2[[#This Row],[1W Return vs Nifty]]-AVERAGE(Table2[1W Return vs Nifty]))/_xlfn.STDEV.P(Table2[1W Return vs Nifty])</f>
        <v>0.31076099037056065</v>
      </c>
      <c r="O630">
        <v>66.430000000000007</v>
      </c>
      <c r="P630">
        <v>70.465860092342496</v>
      </c>
      <c r="Q630">
        <v>73.037856561289104</v>
      </c>
      <c r="R630">
        <v>34.3844156905228</v>
      </c>
      <c r="S630" s="1">
        <f>(Table2[[#This Row],[Close Price]]-Table2[[#This Row],[20D EMA]])/Table2[[#This Row],[20D EMA]]</f>
        <v>-7.3912388980882177E-2</v>
      </c>
      <c r="T630" s="1">
        <f>(Table2[[#This Row],[Close Price]]-Table2[[#This Row],[50D EMA]])/Table2[[#This Row],[50D EMA]]</f>
        <v>-0.12695311006804325</v>
      </c>
      <c r="U630" s="1">
        <f>(Table2[[#This Row],[Close Price]]-Table2[[#This Row],[200D EMA]])/Table2[[#This Row],[200D EMA]]</f>
        <v>-0.15769707797522767</v>
      </c>
      <c r="V630">
        <v>0.97116368308568302</v>
      </c>
      <c r="W630">
        <v>61.15</v>
      </c>
      <c r="X630">
        <v>62.78</v>
      </c>
      <c r="Y630">
        <v>59.84</v>
      </c>
      <c r="Z630">
        <v>66</v>
      </c>
      <c r="AA630">
        <v>59.84</v>
      </c>
      <c r="AB630">
        <v>77.59</v>
      </c>
      <c r="AC630" s="1">
        <f>(Table2[[#This Row],[Close Price]]/Table2[[#This Row],[Day Low]])-1</f>
        <v>6.0506950122649616E-3</v>
      </c>
      <c r="AD630" s="1">
        <f>(Table2[[#This Row],[Day High]]/Table2[[#This Row],[Close Price]])-1</f>
        <v>2.0481144343303059E-2</v>
      </c>
      <c r="AE630" s="1">
        <f>(Table2[[#This Row],[Close Price]]/Table2[[#This Row],[Current Week Low]])-1</f>
        <v>2.8074866310160429E-2</v>
      </c>
      <c r="AF630" s="1">
        <f>(Table2[[#This Row],[Current Week High]]/Table2[[#This Row],[Close Price]])-1</f>
        <v>7.2821846553966063E-2</v>
      </c>
      <c r="AG630" s="1">
        <f>(Table2[[#This Row],[Close Price]]/Table2[[#This Row],[Current Month Low]])-1</f>
        <v>2.8074866310160429E-2</v>
      </c>
      <c r="AH630" s="1">
        <f>(Table2[[#This Row],[Current Month High]]/Table2[[#This Row],[Close Price]])-1</f>
        <v>0.26121586475942782</v>
      </c>
      <c r="AI630">
        <v>54.177503250975199</v>
      </c>
      <c r="AJ630">
        <v>3.91891891891891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0</v>
      </c>
      <c r="AM630">
        <v>0</v>
      </c>
      <c r="AN630">
        <v>-14.52</v>
      </c>
      <c r="AO630" t="s">
        <v>3169</v>
      </c>
      <c r="AP630">
        <v>3.4267802633005003E-2</v>
      </c>
      <c r="AQ630">
        <f>(Table2[[#This Row],[Sharpe Ratio]]-AVERAGE(Table2[Sharpe Ratio]))/_xlfn.STDEV.P(Table2[Sharpe Ratio])</f>
        <v>-0.27722567965849226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658</v>
      </c>
      <c r="AT630">
        <f>_xlfn.RANK.AVG(Table2[[#This Row],[6M Return vs Nifty Z-Score]],Table2[6M Return vs Nifty Z-Score])</f>
        <v>630</v>
      </c>
      <c r="AU630">
        <f>_xlfn.RANK.AVG(Table2[[#This Row],[Sharpe Ratio Z-Score]],Table2[Sharpe Ratio Z-Score])</f>
        <v>417</v>
      </c>
      <c r="AV630">
        <f>(Table2[[#This Row],[Rank 1Y]]+Table2[[#This Row],[Rank 6M]]+Table2[[#This Row],[Rank Sharpe]])/3</f>
        <v>568.33333333333337</v>
      </c>
    </row>
    <row r="631" spans="1:48" hidden="1" x14ac:dyDescent="0.3">
      <c r="A631" t="s">
        <v>726</v>
      </c>
      <c r="B631" t="s">
        <v>727</v>
      </c>
      <c r="C631" t="s">
        <v>3132</v>
      </c>
      <c r="D631" t="s">
        <v>273</v>
      </c>
      <c r="E631">
        <v>23113.483651574999</v>
      </c>
      <c r="F631">
        <v>4675.25</v>
      </c>
      <c r="G631">
        <v>-21.240373672297899</v>
      </c>
      <c r="H631">
        <f>(Table2[[#This Row],[1Y Return vs Nifty]]-AVERAGE(Table2[1Y Return vs Nifty]))/_xlfn.STDEV.P(Table2[1Y Return vs Nifty])</f>
        <v>-0.68858194241810333</v>
      </c>
      <c r="I631">
        <v>-9.7316960564425496</v>
      </c>
      <c r="J631">
        <f>(Table2[[#This Row],[1M Return vs Nifty]]-AVERAGE(Table2[1M Return vs Nifty]))/_xlfn.STDEV.P(Table2[1M Return vs Nifty])</f>
        <v>-0.50985270076325451</v>
      </c>
      <c r="K631">
        <v>-27.600076491067899</v>
      </c>
      <c r="L631">
        <f>(Table2[[#This Row],[6M Return vs Nifty]]-AVERAGE(Table2[6M Return vs Nifty]))/_xlfn.STDEV.P(Table2[6M Return vs Nifty])</f>
        <v>-0.95481945041054128</v>
      </c>
      <c r="M631">
        <v>3.6675115234596598</v>
      </c>
      <c r="N631">
        <f>(Table2[[#This Row],[1W Return vs Nifty]]-AVERAGE(Table2[1W Return vs Nifty]))/_xlfn.STDEV.P(Table2[1W Return vs Nifty])</f>
        <v>1.5367485688132043</v>
      </c>
      <c r="O631">
        <v>4925.04</v>
      </c>
      <c r="P631">
        <v>5134.9732984542297</v>
      </c>
      <c r="Q631">
        <v>5225.8854800703202</v>
      </c>
      <c r="R631">
        <v>35.394435573362699</v>
      </c>
      <c r="S631" s="1">
        <f>(Table2[[#This Row],[Close Price]]-Table2[[#This Row],[20D EMA]])/Table2[[#This Row],[20D EMA]]</f>
        <v>-5.0718369800042226E-2</v>
      </c>
      <c r="T631" s="1">
        <f>(Table2[[#This Row],[Close Price]]-Table2[[#This Row],[50D EMA]])/Table2[[#This Row],[50D EMA]]</f>
        <v>-8.9527884904994401E-2</v>
      </c>
      <c r="U631" s="1">
        <f>(Table2[[#This Row],[Close Price]]-Table2[[#This Row],[200D EMA]])/Table2[[#This Row],[200D EMA]]</f>
        <v>-0.10536692435573823</v>
      </c>
      <c r="V631">
        <v>1.2198407127926101</v>
      </c>
      <c r="W631">
        <v>4657</v>
      </c>
      <c r="X631">
        <v>4748</v>
      </c>
      <c r="Y631">
        <v>4334</v>
      </c>
      <c r="Z631">
        <v>4769</v>
      </c>
      <c r="AA631">
        <v>4334</v>
      </c>
      <c r="AB631">
        <v>5255</v>
      </c>
      <c r="AC631" s="1">
        <f>(Table2[[#This Row],[Close Price]]/Table2[[#This Row],[Day Low]])-1</f>
        <v>3.9188318660081656E-3</v>
      </c>
      <c r="AD631" s="1">
        <f>(Table2[[#This Row],[Day High]]/Table2[[#This Row],[Close Price]])-1</f>
        <v>1.5560665205069268E-2</v>
      </c>
      <c r="AE631" s="1">
        <f>(Table2[[#This Row],[Close Price]]/Table2[[#This Row],[Current Week Low]])-1</f>
        <v>7.873788647900315E-2</v>
      </c>
      <c r="AF631" s="1">
        <f>(Table2[[#This Row],[Current Week High]]/Table2[[#This Row],[Close Price]])-1</f>
        <v>2.0052403614780001E-2</v>
      </c>
      <c r="AG631" s="1">
        <f>(Table2[[#This Row],[Close Price]]/Table2[[#This Row],[Current Month Low]])-1</f>
        <v>7.873788647900315E-2</v>
      </c>
      <c r="AH631" s="1">
        <f>(Table2[[#This Row],[Current Month High]]/Table2[[#This Row],[Close Price]])-1</f>
        <v>0.12400406395379937</v>
      </c>
      <c r="AI631">
        <v>57.210844339874797</v>
      </c>
      <c r="AJ631">
        <v>16.169710523046302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-0.03</v>
      </c>
      <c r="AM631" t="s">
        <v>3169</v>
      </c>
      <c r="AN631">
        <v>-9.3800000000000008</v>
      </c>
      <c r="AO631" t="s">
        <v>3169</v>
      </c>
      <c r="AP631">
        <v>6.0249425241200001E-3</v>
      </c>
      <c r="AQ631">
        <f>(Table2[[#This Row],[Sharpe Ratio]]-AVERAGE(Table2[Sharpe Ratio]))/_xlfn.STDEV.P(Table2[Sharpe Ratio])</f>
        <v>-0.60703304888156595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561</v>
      </c>
      <c r="AT631">
        <f>_xlfn.RANK.AVG(Table2[[#This Row],[6M Return vs Nifty Z-Score]],Table2[6M Return vs Nifty Z-Score])</f>
        <v>646</v>
      </c>
      <c r="AU631">
        <f>_xlfn.RANK.AVG(Table2[[#This Row],[Sharpe Ratio Z-Score]],Table2[Sharpe Ratio Z-Score])</f>
        <v>501</v>
      </c>
      <c r="AV631">
        <f>(Table2[[#This Row],[Rank 1Y]]+Table2[[#This Row],[Rank 6M]]+Table2[[#This Row],[Rank Sharpe]])/3</f>
        <v>569.33333333333337</v>
      </c>
    </row>
    <row r="632" spans="1:48" hidden="1" x14ac:dyDescent="0.3">
      <c r="A632" t="s">
        <v>16</v>
      </c>
      <c r="B632" t="s">
        <v>17</v>
      </c>
      <c r="C632" t="s">
        <v>3121</v>
      </c>
      <c r="D632" t="s">
        <v>18</v>
      </c>
      <c r="E632">
        <v>1712386.4665129101</v>
      </c>
      <c r="F632">
        <v>1265.4000000000001</v>
      </c>
      <c r="G632">
        <v>-18.251234012825801</v>
      </c>
      <c r="H632">
        <f>(Table2[[#This Row],[1Y Return vs Nifty]]-AVERAGE(Table2[1Y Return vs Nifty]))/_xlfn.STDEV.P(Table2[1Y Return vs Nifty])</f>
        <v>-0.6287956191776618</v>
      </c>
      <c r="I632">
        <v>-8.4771405504747595</v>
      </c>
      <c r="J632">
        <f>(Table2[[#This Row],[1M Return vs Nifty]]-AVERAGE(Table2[1M Return vs Nifty]))/_xlfn.STDEV.P(Table2[1M Return vs Nifty])</f>
        <v>-0.38587734169200089</v>
      </c>
      <c r="K632">
        <v>-19.1619270836613</v>
      </c>
      <c r="L632">
        <f>(Table2[[#This Row],[6M Return vs Nifty]]-AVERAGE(Table2[6M Return vs Nifty]))/_xlfn.STDEV.P(Table2[6M Return vs Nifty])</f>
        <v>-0.67305192227815536</v>
      </c>
      <c r="M632">
        <v>-5.06438539539276</v>
      </c>
      <c r="N632">
        <f>(Table2[[#This Row],[1W Return vs Nifty]]-AVERAGE(Table2[1W Return vs Nifty]))/_xlfn.STDEV.P(Table2[1W Return vs Nifty])</f>
        <v>-0.57741583733914215</v>
      </c>
      <c r="O632">
        <v>1293.01</v>
      </c>
      <c r="P632">
        <v>1353.75326779486</v>
      </c>
      <c r="Q632">
        <v>1400.72868047827</v>
      </c>
      <c r="R632">
        <v>44.993343380390101</v>
      </c>
      <c r="S632" s="1">
        <f>(Table2[[#This Row],[Close Price]]-Table2[[#This Row],[20D EMA]])/Table2[[#This Row],[20D EMA]]</f>
        <v>-2.1353276463445682E-2</v>
      </c>
      <c r="T632" s="1">
        <f>(Table2[[#This Row],[Close Price]]-Table2[[#This Row],[50D EMA]])/Table2[[#This Row],[50D EMA]]</f>
        <v>-6.5265414235179856E-2</v>
      </c>
      <c r="U632" s="1">
        <f>(Table2[[#This Row],[Close Price]]-Table2[[#This Row],[200D EMA]])/Table2[[#This Row],[200D EMA]]</f>
        <v>-9.6613057449543183E-2</v>
      </c>
      <c r="V632">
        <v>0.93045165193149204</v>
      </c>
      <c r="W632">
        <v>1222.45</v>
      </c>
      <c r="X632">
        <v>1268.8499999999999</v>
      </c>
      <c r="Y632">
        <v>1217.25</v>
      </c>
      <c r="Z632">
        <v>1281.5</v>
      </c>
      <c r="AA632">
        <v>1217.25</v>
      </c>
      <c r="AB632">
        <v>1341.95</v>
      </c>
      <c r="AC632" s="1">
        <f>(Table2[[#This Row],[Close Price]]/Table2[[#This Row],[Day Low]])-1</f>
        <v>3.5134361323571506E-2</v>
      </c>
      <c r="AD632" s="1">
        <f>(Table2[[#This Row],[Day High]]/Table2[[#This Row],[Close Price]])-1</f>
        <v>2.7264106211473127E-3</v>
      </c>
      <c r="AE632" s="1">
        <f>(Table2[[#This Row],[Close Price]]/Table2[[#This Row],[Current Week Low]])-1</f>
        <v>3.9556377079482452E-2</v>
      </c>
      <c r="AF632" s="1">
        <f>(Table2[[#This Row],[Current Week High]]/Table2[[#This Row],[Close Price]])-1</f>
        <v>1.2723249565354866E-2</v>
      </c>
      <c r="AG632" s="1">
        <f>(Table2[[#This Row],[Close Price]]/Table2[[#This Row],[Current Month Low]])-1</f>
        <v>3.9556377079482452E-2</v>
      </c>
      <c r="AH632" s="1">
        <f>(Table2[[#This Row],[Current Month High]]/Table2[[#This Row],[Close Price]])-1</f>
        <v>6.0494705231547208E-2</v>
      </c>
      <c r="AI632">
        <v>27.137663979769201</v>
      </c>
      <c r="AJ632">
        <v>6.7893160048947099</v>
      </c>
      <c r="AK632" t="str">
        <f>IF(AND(Table2[[#This Row],[20D EMA]]&gt;Table2[[#This Row],[50D EMA]],Table2[[#This Row],[50D EMA]]&gt;Table2[[#This Row],[200D EMA]]),"Uptrend","Downtrend/NoTrend")</f>
        <v>Downtrend/NoTrend</v>
      </c>
      <c r="AL632">
        <v>0</v>
      </c>
      <c r="AM632" t="s">
        <v>3168</v>
      </c>
      <c r="AN632">
        <v>-2.82</v>
      </c>
      <c r="AO632" t="s">
        <v>3169</v>
      </c>
      <c r="AP632">
        <v>-3.2604519848775999E-2</v>
      </c>
      <c r="AQ632">
        <f>(Table2[[#This Row],[Sharpe Ratio]]-AVERAGE(Table2[Sharpe Ratio]))/_xlfn.STDEV.P(Table2[Sharpe Ratio])</f>
        <v>-1.0581304699851228</v>
      </c>
      <c r="AR6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2">
        <f>_xlfn.RANK.AVG(Table2[[#This Row],[1Y Return vs Nifty Z-Score]],Table2[1Y Return vs Nifty Z-Score])</f>
        <v>540</v>
      </c>
      <c r="AT632">
        <f>_xlfn.RANK.AVG(Table2[[#This Row],[6M Return vs Nifty Z-Score]],Table2[6M Return vs Nifty Z-Score])</f>
        <v>552</v>
      </c>
      <c r="AU632">
        <f>_xlfn.RANK.AVG(Table2[[#This Row],[Sharpe Ratio Z-Score]],Table2[Sharpe Ratio Z-Score])</f>
        <v>624</v>
      </c>
      <c r="AV632">
        <f>(Table2[[#This Row],[Rank 1Y]]+Table2[[#This Row],[Rank 6M]]+Table2[[#This Row],[Rank Sharpe]])/3</f>
        <v>572</v>
      </c>
    </row>
    <row r="633" spans="1:48" hidden="1" x14ac:dyDescent="0.3">
      <c r="A633" t="s">
        <v>885</v>
      </c>
      <c r="B633" t="s">
        <v>886</v>
      </c>
      <c r="C633" t="s">
        <v>3131</v>
      </c>
      <c r="D633" t="s">
        <v>40</v>
      </c>
      <c r="E633">
        <v>16450.412907149999</v>
      </c>
      <c r="F633">
        <v>757.3</v>
      </c>
      <c r="G633">
        <v>-22.397394672577899</v>
      </c>
      <c r="H633">
        <f>(Table2[[#This Row],[1Y Return vs Nifty]]-AVERAGE(Table2[1Y Return vs Nifty]))/_xlfn.STDEV.P(Table2[1Y Return vs Nifty])</f>
        <v>-0.71172372881791834</v>
      </c>
      <c r="I633">
        <v>-9.6286018523120092</v>
      </c>
      <c r="J633">
        <f>(Table2[[#This Row],[1M Return vs Nifty]]-AVERAGE(Table2[1M Return vs Nifty]))/_xlfn.STDEV.P(Table2[1M Return vs Nifty])</f>
        <v>-0.49966491639305299</v>
      </c>
      <c r="K633">
        <v>-23.277565290169498</v>
      </c>
      <c r="L633">
        <f>(Table2[[#This Row],[6M Return vs Nifty]]-AVERAGE(Table2[6M Return vs Nifty]))/_xlfn.STDEV.P(Table2[6M Return vs Nifty])</f>
        <v>-0.81048172449487521</v>
      </c>
      <c r="M633">
        <v>-7.9937903282515101</v>
      </c>
      <c r="N633">
        <f>(Table2[[#This Row],[1W Return vs Nifty]]-AVERAGE(Table2[1W Return vs Nifty]))/_xlfn.STDEV.P(Table2[1W Return vs Nifty])</f>
        <v>-1.286682529080049</v>
      </c>
      <c r="O633">
        <v>817.15</v>
      </c>
      <c r="P633">
        <v>852.84024396180303</v>
      </c>
      <c r="Q633">
        <v>860.12286732522796</v>
      </c>
      <c r="R633">
        <v>14.523310104887701</v>
      </c>
      <c r="S633" s="1">
        <f>(Table2[[#This Row],[Close Price]]-Table2[[#This Row],[20D EMA]])/Table2[[#This Row],[20D EMA]]</f>
        <v>-7.3242366762528335E-2</v>
      </c>
      <c r="T633" s="1">
        <f>(Table2[[#This Row],[Close Price]]-Table2[[#This Row],[50D EMA]])/Table2[[#This Row],[50D EMA]]</f>
        <v>-0.11202595637135777</v>
      </c>
      <c r="U633" s="1">
        <f>(Table2[[#This Row],[Close Price]]-Table2[[#This Row],[200D EMA]])/Table2[[#This Row],[200D EMA]]</f>
        <v>-0.11954439444794905</v>
      </c>
      <c r="V633">
        <v>1.1996813134684401</v>
      </c>
      <c r="W633">
        <v>733.2</v>
      </c>
      <c r="X633">
        <v>762.05</v>
      </c>
      <c r="Y633">
        <v>733.2</v>
      </c>
      <c r="Z633">
        <v>809.1</v>
      </c>
      <c r="AA633">
        <v>733.2</v>
      </c>
      <c r="AB633">
        <v>870.15</v>
      </c>
      <c r="AC633" s="1">
        <f>(Table2[[#This Row],[Close Price]]/Table2[[#This Row],[Day Low]])-1</f>
        <v>3.2869612656846625E-2</v>
      </c>
      <c r="AD633" s="1">
        <f>(Table2[[#This Row],[Day High]]/Table2[[#This Row],[Close Price]])-1</f>
        <v>6.2722831110524346E-3</v>
      </c>
      <c r="AE633" s="1">
        <f>(Table2[[#This Row],[Close Price]]/Table2[[#This Row],[Current Week Low]])-1</f>
        <v>3.2869612656846625E-2</v>
      </c>
      <c r="AF633" s="1">
        <f>(Table2[[#This Row],[Current Week High]]/Table2[[#This Row],[Close Price]])-1</f>
        <v>6.8400897926845561E-2</v>
      </c>
      <c r="AG633" s="1">
        <f>(Table2[[#This Row],[Close Price]]/Table2[[#This Row],[Current Month Low]])-1</f>
        <v>3.2869612656846625E-2</v>
      </c>
      <c r="AH633" s="1">
        <f>(Table2[[#This Row],[Current Month High]]/Table2[[#This Row],[Close Price]])-1</f>
        <v>0.14901624191205598</v>
      </c>
      <c r="AI633">
        <v>35.349267133236502</v>
      </c>
      <c r="AJ633">
        <v>6.4820022497187697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-0.08</v>
      </c>
      <c r="AM633" t="s">
        <v>3169</v>
      </c>
      <c r="AN633">
        <v>-9.26</v>
      </c>
      <c r="AO633" t="s">
        <v>3169</v>
      </c>
      <c r="AQ633">
        <f>(Table2[[#This Row],[Sharpe Ratio]]-AVERAGE(Table2[Sharpe Ratio]))/_xlfn.STDEV.P(Table2[Sharpe Ratio])</f>
        <v>-0.67738960752822819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3">
        <f>_xlfn.RANK.AVG(Table2[[#This Row],[1Y Return vs Nifty Z-Score]],Table2[1Y Return vs Nifty Z-Score])</f>
        <v>571</v>
      </c>
      <c r="AT633">
        <f>_xlfn.RANK.AVG(Table2[[#This Row],[6M Return vs Nifty Z-Score]],Table2[6M Return vs Nifty Z-Score])</f>
        <v>605</v>
      </c>
      <c r="AU633">
        <f>_xlfn.RANK.AVG(Table2[[#This Row],[Sharpe Ratio Z-Score]],Table2[Sharpe Ratio Z-Score])</f>
        <v>541</v>
      </c>
      <c r="AV633">
        <f>(Table2[[#This Row],[Rank 1Y]]+Table2[[#This Row],[Rank 6M]]+Table2[[#This Row],[Rank Sharpe]])/3</f>
        <v>572.33333333333337</v>
      </c>
    </row>
    <row r="634" spans="1:48" hidden="1" x14ac:dyDescent="0.3">
      <c r="A634" t="s">
        <v>519</v>
      </c>
      <c r="B634" t="s">
        <v>520</v>
      </c>
      <c r="C634" t="s">
        <v>3130</v>
      </c>
      <c r="D634" t="s">
        <v>69</v>
      </c>
      <c r="E634">
        <v>39240.026476480001</v>
      </c>
      <c r="F634">
        <v>2089.6</v>
      </c>
      <c r="G634">
        <v>-5.5578461107478203</v>
      </c>
      <c r="H634">
        <f>(Table2[[#This Row],[1Y Return vs Nifty]]-AVERAGE(Table2[1Y Return vs Nifty]))/_xlfn.STDEV.P(Table2[1Y Return vs Nifty])</f>
        <v>-0.37491287076704743</v>
      </c>
      <c r="I634">
        <v>-10.314434133522401</v>
      </c>
      <c r="J634">
        <f>(Table2[[#This Row],[1M Return vs Nifty]]-AVERAGE(Table2[1M Return vs Nifty]))/_xlfn.STDEV.P(Table2[1M Return vs Nifty])</f>
        <v>-0.56743896299462149</v>
      </c>
      <c r="K634">
        <v>-23.6352338699784</v>
      </c>
      <c r="L634">
        <f>(Table2[[#This Row],[6M Return vs Nifty]]-AVERAGE(Table2[6M Return vs Nifty]))/_xlfn.STDEV.P(Table2[6M Return vs Nifty])</f>
        <v>-0.82242502944926676</v>
      </c>
      <c r="M634">
        <v>-9.4461605263391597</v>
      </c>
      <c r="N634">
        <f>(Table2[[#This Row],[1W Return vs Nifty]]-AVERAGE(Table2[1W Return vs Nifty]))/_xlfn.STDEV.P(Table2[1W Return vs Nifty])</f>
        <v>-1.6383299896362926</v>
      </c>
      <c r="O634">
        <v>2232.29</v>
      </c>
      <c r="P634">
        <v>2309.7243770462501</v>
      </c>
      <c r="Q634">
        <v>2377.2831383049502</v>
      </c>
      <c r="R634">
        <v>29.081536044993801</v>
      </c>
      <c r="S634" s="1">
        <f>(Table2[[#This Row],[Close Price]]-Table2[[#This Row],[20D EMA]])/Table2[[#This Row],[20D EMA]]</f>
        <v>-6.3920906333854499E-2</v>
      </c>
      <c r="T634" s="1">
        <f>(Table2[[#This Row],[Close Price]]-Table2[[#This Row],[50D EMA]])/Table2[[#This Row],[50D EMA]]</f>
        <v>-9.5303309448442633E-2</v>
      </c>
      <c r="U634" s="1">
        <f>(Table2[[#This Row],[Close Price]]-Table2[[#This Row],[200D EMA]])/Table2[[#This Row],[200D EMA]]</f>
        <v>-0.12101340966481343</v>
      </c>
      <c r="V634">
        <v>1.6719125617936701</v>
      </c>
      <c r="W634">
        <v>1995.1</v>
      </c>
      <c r="X634">
        <v>2118.0500000000002</v>
      </c>
      <c r="Y634">
        <v>1868.2</v>
      </c>
      <c r="Z634">
        <v>2231.5500000000002</v>
      </c>
      <c r="AA634">
        <v>1868.2</v>
      </c>
      <c r="AB634">
        <v>2367</v>
      </c>
      <c r="AC634" s="1">
        <f>(Table2[[#This Row],[Close Price]]/Table2[[#This Row],[Day Low]])-1</f>
        <v>4.7366046814695917E-2</v>
      </c>
      <c r="AD634" s="1">
        <f>(Table2[[#This Row],[Day High]]/Table2[[#This Row],[Close Price]])-1</f>
        <v>1.361504594180718E-2</v>
      </c>
      <c r="AE634" s="1">
        <f>(Table2[[#This Row],[Close Price]]/Table2[[#This Row],[Current Week Low]])-1</f>
        <v>0.11850979552510421</v>
      </c>
      <c r="AF634" s="1">
        <f>(Table2[[#This Row],[Current Week High]]/Table2[[#This Row],[Close Price]])-1</f>
        <v>6.7931661562021572E-2</v>
      </c>
      <c r="AG634" s="1">
        <f>(Table2[[#This Row],[Close Price]]/Table2[[#This Row],[Current Month Low]])-1</f>
        <v>0.11850979552510421</v>
      </c>
      <c r="AH634" s="1">
        <f>(Table2[[#This Row],[Current Month High]]/Table2[[#This Row],[Close Price]])-1</f>
        <v>0.1327526799387444</v>
      </c>
      <c r="AI634">
        <v>36.102603369065797</v>
      </c>
      <c r="AJ634">
        <v>15.8957293399889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-0.02</v>
      </c>
      <c r="AM634" t="s">
        <v>3169</v>
      </c>
      <c r="AN634">
        <v>-8.73</v>
      </c>
      <c r="AO634" t="s">
        <v>3169</v>
      </c>
      <c r="AP634">
        <v>-5.3073663840601998E-2</v>
      </c>
      <c r="AQ634">
        <f>(Table2[[#This Row],[Sharpe Ratio]]-AVERAGE(Table2[Sharpe Ratio]))/_xlfn.STDEV.P(Table2[Sharpe Ratio])</f>
        <v>-1.2971598920820953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433</v>
      </c>
      <c r="AT634">
        <f>_xlfn.RANK.AVG(Table2[[#This Row],[6M Return vs Nifty Z-Score]],Table2[6M Return vs Nifty Z-Score])</f>
        <v>611</v>
      </c>
      <c r="AU634">
        <f>_xlfn.RANK.AVG(Table2[[#This Row],[Sharpe Ratio Z-Score]],Table2[Sharpe Ratio Z-Score])</f>
        <v>676</v>
      </c>
      <c r="AV634">
        <f>(Table2[[#This Row],[Rank 1Y]]+Table2[[#This Row],[Rank 6M]]+Table2[[#This Row],[Rank Sharpe]])/3</f>
        <v>573.33333333333337</v>
      </c>
    </row>
    <row r="635" spans="1:48" hidden="1" x14ac:dyDescent="0.3">
      <c r="A635" t="s">
        <v>426</v>
      </c>
      <c r="B635" t="s">
        <v>427</v>
      </c>
      <c r="C635" t="s">
        <v>3125</v>
      </c>
      <c r="D635" t="s">
        <v>199</v>
      </c>
      <c r="E635">
        <v>51515.999550400003</v>
      </c>
      <c r="F635">
        <v>15870.25</v>
      </c>
      <c r="G635">
        <v>-32.017329113591003</v>
      </c>
      <c r="H635">
        <f>(Table2[[#This Row],[1Y Return vs Nifty]]-AVERAGE(Table2[1Y Return vs Nifty]))/_xlfn.STDEV.P(Table2[1Y Return vs Nifty])</f>
        <v>-0.90413377838510367</v>
      </c>
      <c r="I635">
        <v>-0.35279739277551903</v>
      </c>
      <c r="J635">
        <f>(Table2[[#This Row],[1M Return vs Nifty]]-AVERAGE(Table2[1M Return vs Nifty]))/_xlfn.STDEV.P(Table2[1M Return vs Nifty])</f>
        <v>0.4169714405281662</v>
      </c>
      <c r="K635">
        <v>-7.0111575957377896</v>
      </c>
      <c r="L635">
        <f>(Table2[[#This Row],[6M Return vs Nifty]]-AVERAGE(Table2[6M Return vs Nifty]))/_xlfn.STDEV.P(Table2[6M Return vs Nifty])</f>
        <v>-0.26731221346078443</v>
      </c>
      <c r="M635">
        <v>-0.47027749217588299</v>
      </c>
      <c r="N635">
        <f>(Table2[[#This Row],[1W Return vs Nifty]]-AVERAGE(Table2[1W Return vs Nifty]))/_xlfn.STDEV.P(Table2[1W Return vs Nifty])</f>
        <v>0.5349082655753471</v>
      </c>
      <c r="O635">
        <v>15895.74</v>
      </c>
      <c r="P635">
        <v>16169.951528511199</v>
      </c>
      <c r="Q635">
        <v>16376.8105153292</v>
      </c>
      <c r="R635">
        <v>53.031668638882401</v>
      </c>
      <c r="S635" s="1">
        <f>(Table2[[#This Row],[Close Price]]-Table2[[#This Row],[20D EMA]])/Table2[[#This Row],[20D EMA]]</f>
        <v>-1.6035742909735428E-3</v>
      </c>
      <c r="T635" s="1">
        <f>(Table2[[#This Row],[Close Price]]-Table2[[#This Row],[50D EMA]])/Table2[[#This Row],[50D EMA]]</f>
        <v>-1.8534472906907559E-2</v>
      </c>
      <c r="U635" s="1">
        <f>(Table2[[#This Row],[Close Price]]-Table2[[#This Row],[200D EMA]])/Table2[[#This Row],[200D EMA]]</f>
        <v>-3.0931573327727255E-2</v>
      </c>
      <c r="V635">
        <v>1.53219739510644</v>
      </c>
      <c r="W635">
        <v>15737.25</v>
      </c>
      <c r="X635">
        <v>15994.05</v>
      </c>
      <c r="Y635">
        <v>15540.2</v>
      </c>
      <c r="Z635">
        <v>16250</v>
      </c>
      <c r="AA635">
        <v>15346</v>
      </c>
      <c r="AB635">
        <v>16406.95</v>
      </c>
      <c r="AC635" s="1">
        <f>(Table2[[#This Row],[Close Price]]/Table2[[#This Row],[Day Low]])-1</f>
        <v>8.4512859616514557E-3</v>
      </c>
      <c r="AD635" s="1">
        <f>(Table2[[#This Row],[Day High]]/Table2[[#This Row],[Close Price]])-1</f>
        <v>7.8007592823048366E-3</v>
      </c>
      <c r="AE635" s="1">
        <f>(Table2[[#This Row],[Close Price]]/Table2[[#This Row],[Current Week Low]])-1</f>
        <v>2.1238465399415762E-2</v>
      </c>
      <c r="AF635" s="1">
        <f>(Table2[[#This Row],[Current Week High]]/Table2[[#This Row],[Close Price]])-1</f>
        <v>2.3928419527102562E-2</v>
      </c>
      <c r="AG635" s="1">
        <f>(Table2[[#This Row],[Close Price]]/Table2[[#This Row],[Current Month Low]])-1</f>
        <v>3.4161996611494772E-2</v>
      </c>
      <c r="AH635" s="1">
        <f>(Table2[[#This Row],[Current Month High]]/Table2[[#This Row],[Close Price]])-1</f>
        <v>3.381799278524289E-2</v>
      </c>
      <c r="AI635">
        <v>15.8516721538728</v>
      </c>
      <c r="AJ635">
        <v>3.4202431999165799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0.08</v>
      </c>
      <c r="AM635" t="s">
        <v>3170</v>
      </c>
      <c r="AN635">
        <v>-1.37</v>
      </c>
      <c r="AO635" t="s">
        <v>3169</v>
      </c>
      <c r="AP635">
        <v>-6.0178520538710999E-2</v>
      </c>
      <c r="AQ635">
        <f>(Table2[[#This Row],[Sharpe Ratio]]-AVERAGE(Table2[Sharpe Ratio]))/_xlfn.STDEV.P(Table2[Sharpe Ratio])</f>
        <v>-1.3801272008913439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638</v>
      </c>
      <c r="AT635">
        <f>_xlfn.RANK.AVG(Table2[[#This Row],[6M Return vs Nifty Z-Score]],Table2[6M Return vs Nifty Z-Score])</f>
        <v>405</v>
      </c>
      <c r="AU635">
        <f>_xlfn.RANK.AVG(Table2[[#This Row],[Sharpe Ratio Z-Score]],Table2[Sharpe Ratio Z-Score])</f>
        <v>679</v>
      </c>
      <c r="AV635">
        <f>(Table2[[#This Row],[Rank 1Y]]+Table2[[#This Row],[Rank 6M]]+Table2[[#This Row],[Rank Sharpe]])/3</f>
        <v>574</v>
      </c>
    </row>
    <row r="636" spans="1:48" hidden="1" x14ac:dyDescent="0.3">
      <c r="A636" t="s">
        <v>2404</v>
      </c>
      <c r="B636" t="s">
        <v>2405</v>
      </c>
      <c r="C636" t="s">
        <v>3130</v>
      </c>
      <c r="D636" t="s">
        <v>69</v>
      </c>
      <c r="E636">
        <v>2047.7502019999999</v>
      </c>
      <c r="F636">
        <v>79.27</v>
      </c>
      <c r="G636">
        <v>-53.319304423441999</v>
      </c>
      <c r="H636">
        <f>(Table2[[#This Row],[1Y Return vs Nifty]]-AVERAGE(Table2[1Y Return vs Nifty]))/_xlfn.STDEV.P(Table2[1Y Return vs Nifty])</f>
        <v>-1.3301984413388501</v>
      </c>
      <c r="I636">
        <v>-2.9321444684444198</v>
      </c>
      <c r="J636">
        <f>(Table2[[#This Row],[1M Return vs Nifty]]-AVERAGE(Table2[1M Return vs Nifty]))/_xlfn.STDEV.P(Table2[1M Return vs Nifty])</f>
        <v>0.16207998426792</v>
      </c>
      <c r="K636">
        <v>-21.822132996747399</v>
      </c>
      <c r="L636">
        <f>(Table2[[#This Row],[6M Return vs Nifty]]-AVERAGE(Table2[6M Return vs Nifty]))/_xlfn.STDEV.P(Table2[6M Return vs Nifty])</f>
        <v>-0.76188178392951456</v>
      </c>
      <c r="M636">
        <v>-7.8792240611096904</v>
      </c>
      <c r="N636">
        <f>(Table2[[#This Row],[1W Return vs Nifty]]-AVERAGE(Table2[1W Return vs Nifty]))/_xlfn.STDEV.P(Table2[1W Return vs Nifty])</f>
        <v>-1.2589437769637668</v>
      </c>
      <c r="O636">
        <v>82.09</v>
      </c>
      <c r="P636">
        <v>83.814560998693196</v>
      </c>
      <c r="Q636">
        <v>91.968285520463596</v>
      </c>
      <c r="R636">
        <v>40.099423822320503</v>
      </c>
      <c r="S636" s="1">
        <f>(Table2[[#This Row],[Close Price]]-Table2[[#This Row],[20D EMA]])/Table2[[#This Row],[20D EMA]]</f>
        <v>-3.4352539895237025E-2</v>
      </c>
      <c r="T636" s="1">
        <f>(Table2[[#This Row],[Close Price]]-Table2[[#This Row],[50D EMA]])/Table2[[#This Row],[50D EMA]]</f>
        <v>-5.4221616680233606E-2</v>
      </c>
      <c r="U636" s="1">
        <f>(Table2[[#This Row],[Close Price]]-Table2[[#This Row],[200D EMA]])/Table2[[#This Row],[200D EMA]]</f>
        <v>-0.13807243930450505</v>
      </c>
      <c r="V636">
        <v>0.96459844556446095</v>
      </c>
      <c r="W636">
        <v>75</v>
      </c>
      <c r="X636">
        <v>80</v>
      </c>
      <c r="Y636">
        <v>72.709999999999994</v>
      </c>
      <c r="Z636">
        <v>82.24</v>
      </c>
      <c r="AA636">
        <v>72.709999999999994</v>
      </c>
      <c r="AB636">
        <v>90.99</v>
      </c>
      <c r="AC636" s="1">
        <f>(Table2[[#This Row],[Close Price]]/Table2[[#This Row],[Day Low]])-1</f>
        <v>5.693333333333328E-2</v>
      </c>
      <c r="AD636" s="1">
        <f>(Table2[[#This Row],[Day High]]/Table2[[#This Row],[Close Price]])-1</f>
        <v>9.2090324208402574E-3</v>
      </c>
      <c r="AE636" s="1">
        <f>(Table2[[#This Row],[Close Price]]/Table2[[#This Row],[Current Week Low]])-1</f>
        <v>9.0221427589052494E-2</v>
      </c>
      <c r="AF636" s="1">
        <f>(Table2[[#This Row],[Current Week High]]/Table2[[#This Row],[Close Price]])-1</f>
        <v>3.7466885328623745E-2</v>
      </c>
      <c r="AG636" s="1">
        <f>(Table2[[#This Row],[Close Price]]/Table2[[#This Row],[Current Month Low]])-1</f>
        <v>9.0221427589052494E-2</v>
      </c>
      <c r="AH636" s="1">
        <f>(Table2[[#This Row],[Current Month High]]/Table2[[#This Row],[Close Price]])-1</f>
        <v>0.14784912324965305</v>
      </c>
      <c r="AI636">
        <v>96.795761322063797</v>
      </c>
      <c r="AJ636">
        <v>9.0221427589052503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-0.03</v>
      </c>
      <c r="AM636" t="s">
        <v>3169</v>
      </c>
      <c r="AN636">
        <v>-9.93</v>
      </c>
      <c r="AO636" t="s">
        <v>3169</v>
      </c>
      <c r="AP636">
        <v>3.0327304882596998E-2</v>
      </c>
      <c r="AQ636">
        <f>(Table2[[#This Row],[Sharpe Ratio]]-AVERAGE(Table2[Sharpe Ratio]))/_xlfn.STDEV.P(Table2[Sharpe Ratio])</f>
        <v>-0.3232410333259722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717</v>
      </c>
      <c r="AT636">
        <f>_xlfn.RANK.AVG(Table2[[#This Row],[6M Return vs Nifty Z-Score]],Table2[6M Return vs Nifty Z-Score])</f>
        <v>585</v>
      </c>
      <c r="AU636">
        <f>_xlfn.RANK.AVG(Table2[[#This Row],[Sharpe Ratio Z-Score]],Table2[Sharpe Ratio Z-Score])</f>
        <v>424</v>
      </c>
      <c r="AV636">
        <f>(Table2[[#This Row],[Rank 1Y]]+Table2[[#This Row],[Rank 6M]]+Table2[[#This Row],[Rank Sharpe]])/3</f>
        <v>575.33333333333337</v>
      </c>
    </row>
    <row r="637" spans="1:48" hidden="1" x14ac:dyDescent="0.3">
      <c r="A637" t="s">
        <v>1256</v>
      </c>
      <c r="B637" t="s">
        <v>1257</v>
      </c>
      <c r="C637" t="s">
        <v>3124</v>
      </c>
      <c r="D637" t="s">
        <v>21</v>
      </c>
      <c r="E637">
        <v>8875.85139609</v>
      </c>
      <c r="F637">
        <v>1409.7</v>
      </c>
      <c r="G637">
        <v>-30.940131251944599</v>
      </c>
      <c r="H637">
        <f>(Table2[[#This Row],[1Y Return vs Nifty]]-AVERAGE(Table2[1Y Return vs Nifty]))/_xlfn.STDEV.P(Table2[1Y Return vs Nifty])</f>
        <v>-0.8825885490258043</v>
      </c>
      <c r="I637">
        <v>-10.032555350452</v>
      </c>
      <c r="J637">
        <f>(Table2[[#This Row],[1M Return vs Nifty]]-AVERAGE(Table2[1M Return vs Nifty]))/_xlfn.STDEV.P(Table2[1M Return vs Nifty])</f>
        <v>-0.53958366031611393</v>
      </c>
      <c r="K637">
        <v>-7.7285036673442997</v>
      </c>
      <c r="L637">
        <f>(Table2[[#This Row],[6M Return vs Nifty]]-AVERAGE(Table2[6M Return vs Nifty]))/_xlfn.STDEV.P(Table2[6M Return vs Nifty])</f>
        <v>-0.29126590515942019</v>
      </c>
      <c r="M637">
        <v>-3.40080235094565</v>
      </c>
      <c r="N637">
        <f>(Table2[[#This Row],[1W Return vs Nifty]]-AVERAGE(Table2[1W Return vs Nifty]))/_xlfn.STDEV.P(Table2[1W Return vs Nifty])</f>
        <v>-0.17462958230959161</v>
      </c>
      <c r="O637">
        <v>1462.76</v>
      </c>
      <c r="P637">
        <v>1515.58908006928</v>
      </c>
      <c r="Q637">
        <v>1560.3027704354499</v>
      </c>
      <c r="R637">
        <v>34.606840891717503</v>
      </c>
      <c r="S637" s="1">
        <f>(Table2[[#This Row],[Close Price]]-Table2[[#This Row],[20D EMA]])/Table2[[#This Row],[20D EMA]]</f>
        <v>-3.627389318821949E-2</v>
      </c>
      <c r="T637" s="1">
        <f>(Table2[[#This Row],[Close Price]]-Table2[[#This Row],[50D EMA]])/Table2[[#This Row],[50D EMA]]</f>
        <v>-6.9866615866907428E-2</v>
      </c>
      <c r="U637" s="1">
        <f>(Table2[[#This Row],[Close Price]]-Table2[[#This Row],[200D EMA]])/Table2[[#This Row],[200D EMA]]</f>
        <v>-9.652150421640257E-2</v>
      </c>
      <c r="V637">
        <v>0.51409251066362505</v>
      </c>
      <c r="W637">
        <v>1374.05</v>
      </c>
      <c r="X637">
        <v>1414</v>
      </c>
      <c r="Y637">
        <v>1334</v>
      </c>
      <c r="Z637">
        <v>1443.7</v>
      </c>
      <c r="AA637">
        <v>1334</v>
      </c>
      <c r="AB637">
        <v>1549</v>
      </c>
      <c r="AC637" s="1">
        <f>(Table2[[#This Row],[Close Price]]/Table2[[#This Row],[Day Low]])-1</f>
        <v>2.5945198500782363E-2</v>
      </c>
      <c r="AD637" s="1">
        <f>(Table2[[#This Row],[Day High]]/Table2[[#This Row],[Close Price]])-1</f>
        <v>3.0502943888770506E-3</v>
      </c>
      <c r="AE637" s="1">
        <f>(Table2[[#This Row],[Close Price]]/Table2[[#This Row],[Current Week Low]])-1</f>
        <v>5.6746626686656754E-2</v>
      </c>
      <c r="AF637" s="1">
        <f>(Table2[[#This Row],[Current Week High]]/Table2[[#This Row],[Close Price]])-1</f>
        <v>2.4118606795772157E-2</v>
      </c>
      <c r="AG637" s="1">
        <f>(Table2[[#This Row],[Close Price]]/Table2[[#This Row],[Current Month Low]])-1</f>
        <v>5.6746626686656754E-2</v>
      </c>
      <c r="AH637" s="1">
        <f>(Table2[[#This Row],[Current Month High]]/Table2[[#This Row],[Close Price]])-1</f>
        <v>9.8815350783854727E-2</v>
      </c>
      <c r="AI637">
        <v>37.791728736610601</v>
      </c>
      <c r="AJ637">
        <v>5.67466266866567</v>
      </c>
      <c r="AK637" t="str">
        <f>IF(AND(Table2[[#This Row],[20D EMA]]&gt;Table2[[#This Row],[50D EMA]],Table2[[#This Row],[50D EMA]]&gt;Table2[[#This Row],[200D EMA]]),"Uptrend","Downtrend/NoTrend")</f>
        <v>Downtrend/NoTrend</v>
      </c>
      <c r="AL637">
        <v>-0.12</v>
      </c>
      <c r="AM637" t="s">
        <v>3169</v>
      </c>
      <c r="AN637">
        <v>-6.25</v>
      </c>
      <c r="AO637" t="s">
        <v>3169</v>
      </c>
      <c r="AP637">
        <v>-6.3488856415910996E-2</v>
      </c>
      <c r="AQ637">
        <f>(Table2[[#This Row],[Sharpe Ratio]]-AVERAGE(Table2[Sharpe Ratio]))/_xlfn.STDEV.P(Table2[Sharpe Ratio])</f>
        <v>-1.4187838087099203</v>
      </c>
      <c r="AR6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7">
        <f>_xlfn.RANK.AVG(Table2[[#This Row],[1Y Return vs Nifty Z-Score]],Table2[1Y Return vs Nifty Z-Score])</f>
        <v>630</v>
      </c>
      <c r="AT637">
        <f>_xlfn.RANK.AVG(Table2[[#This Row],[6M Return vs Nifty Z-Score]],Table2[6M Return vs Nifty Z-Score])</f>
        <v>416</v>
      </c>
      <c r="AU637">
        <f>_xlfn.RANK.AVG(Table2[[#This Row],[Sharpe Ratio Z-Score]],Table2[Sharpe Ratio Z-Score])</f>
        <v>682</v>
      </c>
      <c r="AV637">
        <f>(Table2[[#This Row],[Rank 1Y]]+Table2[[#This Row],[Rank 6M]]+Table2[[#This Row],[Rank Sharpe]])/3</f>
        <v>576</v>
      </c>
    </row>
    <row r="638" spans="1:48" hidden="1" x14ac:dyDescent="0.3">
      <c r="A638" t="s">
        <v>370</v>
      </c>
      <c r="B638" t="s">
        <v>371</v>
      </c>
      <c r="C638" t="s">
        <v>3137</v>
      </c>
      <c r="D638" t="s">
        <v>166</v>
      </c>
      <c r="E638">
        <v>64124.100268125003</v>
      </c>
      <c r="F638">
        <v>2163.25</v>
      </c>
      <c r="G638">
        <v>-28.7915645482062</v>
      </c>
      <c r="H638">
        <f>(Table2[[#This Row],[1Y Return vs Nifty]]-AVERAGE(Table2[1Y Return vs Nifty]))/_xlfn.STDEV.P(Table2[1Y Return vs Nifty])</f>
        <v>-0.83961467758212605</v>
      </c>
      <c r="I638">
        <v>-3.1475695497573999</v>
      </c>
      <c r="J638">
        <f>(Table2[[#This Row],[1M Return vs Nifty]]-AVERAGE(Table2[1M Return vs Nifty]))/_xlfn.STDEV.P(Table2[1M Return vs Nifty])</f>
        <v>0.14079164614203687</v>
      </c>
      <c r="K638">
        <v>-11.4921864738191</v>
      </c>
      <c r="L638">
        <f>(Table2[[#This Row],[6M Return vs Nifty]]-AVERAGE(Table2[6M Return vs Nifty]))/_xlfn.STDEV.P(Table2[6M Return vs Nifty])</f>
        <v>-0.41694317749165988</v>
      </c>
      <c r="M638">
        <v>-5.8950904406470901</v>
      </c>
      <c r="N638">
        <f>(Table2[[#This Row],[1W Return vs Nifty]]-AVERAGE(Table2[1W Return vs Nifty]))/_xlfn.STDEV.P(Table2[1W Return vs Nifty])</f>
        <v>-0.77854590735818807</v>
      </c>
      <c r="O638">
        <v>2245.5500000000002</v>
      </c>
      <c r="P638">
        <v>2313.6705837891</v>
      </c>
      <c r="Q638">
        <v>2384.7506301978401</v>
      </c>
      <c r="R638">
        <v>36.622482706625298</v>
      </c>
      <c r="S638" s="1">
        <f>(Table2[[#This Row],[Close Price]]-Table2[[#This Row],[20D EMA]])/Table2[[#This Row],[20D EMA]]</f>
        <v>-3.6650263855180325E-2</v>
      </c>
      <c r="T638" s="1">
        <f>(Table2[[#This Row],[Close Price]]-Table2[[#This Row],[50D EMA]])/Table2[[#This Row],[50D EMA]]</f>
        <v>-6.5013829039895582E-2</v>
      </c>
      <c r="U638" s="1">
        <f>(Table2[[#This Row],[Close Price]]-Table2[[#This Row],[200D EMA]])/Table2[[#This Row],[200D EMA]]</f>
        <v>-9.2882093160182672E-2</v>
      </c>
      <c r="V638">
        <v>0.45069436657053102</v>
      </c>
      <c r="W638">
        <v>2126.85</v>
      </c>
      <c r="X638">
        <v>2182.1999999999998</v>
      </c>
      <c r="Y638">
        <v>2126.85</v>
      </c>
      <c r="Z638">
        <v>2242.3000000000002</v>
      </c>
      <c r="AA638">
        <v>2126.85</v>
      </c>
      <c r="AB638">
        <v>2389</v>
      </c>
      <c r="AC638" s="1">
        <f>(Table2[[#This Row],[Close Price]]/Table2[[#This Row],[Day Low]])-1</f>
        <v>1.7114512071843446E-2</v>
      </c>
      <c r="AD638" s="1">
        <f>(Table2[[#This Row],[Day High]]/Table2[[#This Row],[Close Price]])-1</f>
        <v>8.7599676412803973E-3</v>
      </c>
      <c r="AE638" s="1">
        <f>(Table2[[#This Row],[Close Price]]/Table2[[#This Row],[Current Week Low]])-1</f>
        <v>1.7114512071843446E-2</v>
      </c>
      <c r="AF638" s="1">
        <f>(Table2[[#This Row],[Current Week High]]/Table2[[#This Row],[Close Price]])-1</f>
        <v>3.6542239685658284E-2</v>
      </c>
      <c r="AG638" s="1">
        <f>(Table2[[#This Row],[Close Price]]/Table2[[#This Row],[Current Month Low]])-1</f>
        <v>1.7114512071843446E-2</v>
      </c>
      <c r="AH638" s="1">
        <f>(Table2[[#This Row],[Current Month High]]/Table2[[#This Row],[Close Price]])-1</f>
        <v>0.10435687044955499</v>
      </c>
      <c r="AI638">
        <v>24.532532069802301</v>
      </c>
      <c r="AJ638">
        <v>3.5493753290890702</v>
      </c>
      <c r="AK638" t="str">
        <f>IF(AND(Table2[[#This Row],[20D EMA]]&gt;Table2[[#This Row],[50D EMA]],Table2[[#This Row],[50D EMA]]&gt;Table2[[#This Row],[200D EMA]]),"Uptrend","Downtrend/NoTrend")</f>
        <v>Downtrend/NoTrend</v>
      </c>
      <c r="AL638">
        <v>-0.05</v>
      </c>
      <c r="AM638" t="s">
        <v>3169</v>
      </c>
      <c r="AN638">
        <v>-3.71</v>
      </c>
      <c r="AO638" t="s">
        <v>3169</v>
      </c>
      <c r="AP638">
        <v>-4.4710080710180997E-2</v>
      </c>
      <c r="AQ638">
        <f>(Table2[[#This Row],[Sharpe Ratio]]-AVERAGE(Table2[Sharpe Ratio]))/_xlfn.STDEV.P(Table2[Sharpe Ratio])</f>
        <v>-1.1994937442879892</v>
      </c>
      <c r="AR6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8">
        <f>_xlfn.RANK.AVG(Table2[[#This Row],[1Y Return vs Nifty Z-Score]],Table2[1Y Return vs Nifty Z-Score])</f>
        <v>616</v>
      </c>
      <c r="AT638">
        <f>_xlfn.RANK.AVG(Table2[[#This Row],[6M Return vs Nifty Z-Score]],Table2[6M Return vs Nifty Z-Score])</f>
        <v>465</v>
      </c>
      <c r="AU638">
        <f>_xlfn.RANK.AVG(Table2[[#This Row],[Sharpe Ratio Z-Score]],Table2[Sharpe Ratio Z-Score])</f>
        <v>657</v>
      </c>
      <c r="AV638">
        <f>(Table2[[#This Row],[Rank 1Y]]+Table2[[#This Row],[Rank 6M]]+Table2[[#This Row],[Rank Sharpe]])/3</f>
        <v>579.33333333333337</v>
      </c>
    </row>
    <row r="639" spans="1:48" hidden="1" x14ac:dyDescent="0.3">
      <c r="A639" t="s">
        <v>467</v>
      </c>
      <c r="B639" t="s">
        <v>468</v>
      </c>
      <c r="C639" t="s">
        <v>3123</v>
      </c>
      <c r="D639" t="s">
        <v>24</v>
      </c>
      <c r="E639">
        <v>46952.624557620002</v>
      </c>
      <c r="F639">
        <v>64.150000000000006</v>
      </c>
      <c r="G639">
        <v>-45.022428362609702</v>
      </c>
      <c r="H639">
        <f>(Table2[[#This Row],[1Y Return vs Nifty]]-AVERAGE(Table2[1Y Return vs Nifty]))/_xlfn.STDEV.P(Table2[1Y Return vs Nifty])</f>
        <v>-1.1642511218528129</v>
      </c>
      <c r="I639">
        <v>-8.0975552943208609</v>
      </c>
      <c r="J639">
        <f>(Table2[[#This Row],[1M Return vs Nifty]]-AVERAGE(Table2[1M Return vs Nifty]))/_xlfn.STDEV.P(Table2[1M Return vs Nifty])</f>
        <v>-0.34836667101543251</v>
      </c>
      <c r="K639">
        <v>-22.644882263528999</v>
      </c>
      <c r="L639">
        <f>(Table2[[#This Row],[6M Return vs Nifty]]-AVERAGE(Table2[6M Return vs Nifty]))/_xlfn.STDEV.P(Table2[6M Return vs Nifty])</f>
        <v>-0.78935510965307898</v>
      </c>
      <c r="M639">
        <v>-2.3328230831483801</v>
      </c>
      <c r="N639">
        <f>(Table2[[#This Row],[1W Return vs Nifty]]-AVERAGE(Table2[1W Return vs Nifty]))/_xlfn.STDEV.P(Table2[1W Return vs Nifty])</f>
        <v>8.3949255194868191E-2</v>
      </c>
      <c r="O639">
        <v>66.11</v>
      </c>
      <c r="P639">
        <v>68.953654651022504</v>
      </c>
      <c r="Q639">
        <v>74.753597328735793</v>
      </c>
      <c r="R639">
        <v>42.366141047950599</v>
      </c>
      <c r="S639" s="1">
        <f>(Table2[[#This Row],[Close Price]]-Table2[[#This Row],[20D EMA]])/Table2[[#This Row],[20D EMA]]</f>
        <v>-2.9647557101799935E-2</v>
      </c>
      <c r="T639" s="1">
        <f>(Table2[[#This Row],[Close Price]]-Table2[[#This Row],[50D EMA]])/Table2[[#This Row],[50D EMA]]</f>
        <v>-6.9664975342264401E-2</v>
      </c>
      <c r="U639" s="1">
        <f>(Table2[[#This Row],[Close Price]]-Table2[[#This Row],[200D EMA]])/Table2[[#This Row],[200D EMA]]</f>
        <v>-0.14184731849231946</v>
      </c>
      <c r="V639">
        <v>0.82383885601173901</v>
      </c>
      <c r="W639">
        <v>63</v>
      </c>
      <c r="X639">
        <v>64.81</v>
      </c>
      <c r="Y639">
        <v>62.4</v>
      </c>
      <c r="Z639">
        <v>66.5</v>
      </c>
      <c r="AA639">
        <v>62.4</v>
      </c>
      <c r="AB639">
        <v>68.12</v>
      </c>
      <c r="AC639" s="1">
        <f>(Table2[[#This Row],[Close Price]]/Table2[[#This Row],[Day Low]])-1</f>
        <v>1.8253968253968411E-2</v>
      </c>
      <c r="AD639" s="1">
        <f>(Table2[[#This Row],[Day High]]/Table2[[#This Row],[Close Price]])-1</f>
        <v>1.0288386593920507E-2</v>
      </c>
      <c r="AE639" s="1">
        <f>(Table2[[#This Row],[Close Price]]/Table2[[#This Row],[Current Week Low]])-1</f>
        <v>2.8044871794871806E-2</v>
      </c>
      <c r="AF639" s="1">
        <f>(Table2[[#This Row],[Current Week High]]/Table2[[#This Row],[Close Price]])-1</f>
        <v>3.6632891660171474E-2</v>
      </c>
      <c r="AG639" s="1">
        <f>(Table2[[#This Row],[Close Price]]/Table2[[#This Row],[Current Month Low]])-1</f>
        <v>2.8044871794871806E-2</v>
      </c>
      <c r="AH639" s="1">
        <f>(Table2[[#This Row],[Current Month High]]/Table2[[#This Row],[Close Price]])-1</f>
        <v>6.1886204208885465E-2</v>
      </c>
      <c r="AI639">
        <v>44.115354637568103</v>
      </c>
      <c r="AJ639">
        <v>8.1787521079258205</v>
      </c>
      <c r="AK639" t="str">
        <f>IF(AND(Table2[[#This Row],[20D EMA]]&gt;Table2[[#This Row],[50D EMA]],Table2[[#This Row],[50D EMA]]&gt;Table2[[#This Row],[200D EMA]]),"Uptrend","Downtrend/NoTrend")</f>
        <v>Downtrend/NoTrend</v>
      </c>
      <c r="AL639">
        <v>-0.14000000000000001</v>
      </c>
      <c r="AM639" t="s">
        <v>3169</v>
      </c>
      <c r="AN639">
        <v>-2.5499999999999998</v>
      </c>
      <c r="AO639" t="s">
        <v>3169</v>
      </c>
      <c r="AP639">
        <v>2.4058837005239E-2</v>
      </c>
      <c r="AQ639">
        <f>(Table2[[#This Row],[Sharpe Ratio]]-AVERAGE(Table2[Sharpe Ratio]))/_xlfn.STDEV.P(Table2[Sharpe Ratio])</f>
        <v>-0.39644137110055899</v>
      </c>
      <c r="AR6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9">
        <f>_xlfn.RANK.AVG(Table2[[#This Row],[1Y Return vs Nifty Z-Score]],Table2[1Y Return vs Nifty Z-Score])</f>
        <v>698</v>
      </c>
      <c r="AT639">
        <f>_xlfn.RANK.AVG(Table2[[#This Row],[6M Return vs Nifty Z-Score]],Table2[6M Return vs Nifty Z-Score])</f>
        <v>601</v>
      </c>
      <c r="AU639">
        <f>_xlfn.RANK.AVG(Table2[[#This Row],[Sharpe Ratio Z-Score]],Table2[Sharpe Ratio Z-Score])</f>
        <v>444</v>
      </c>
      <c r="AV639">
        <f>(Table2[[#This Row],[Rank 1Y]]+Table2[[#This Row],[Rank 6M]]+Table2[[#This Row],[Rank Sharpe]])/3</f>
        <v>581</v>
      </c>
    </row>
    <row r="640" spans="1:48" hidden="1" x14ac:dyDescent="0.3">
      <c r="A640" t="s">
        <v>2045</v>
      </c>
      <c r="B640" t="s">
        <v>2046</v>
      </c>
      <c r="C640" t="s">
        <v>3133</v>
      </c>
      <c r="D640" t="s">
        <v>105</v>
      </c>
      <c r="E640">
        <v>3092.811072</v>
      </c>
      <c r="F640">
        <v>1062.4000000000001</v>
      </c>
      <c r="G640">
        <v>-23.276254497265601</v>
      </c>
      <c r="H640">
        <f>(Table2[[#This Row],[1Y Return vs Nifty]]-AVERAGE(Table2[1Y Return vs Nifty]))/_xlfn.STDEV.P(Table2[1Y Return vs Nifty])</f>
        <v>-0.72930196320897933</v>
      </c>
      <c r="I640">
        <v>4.2668520500001401</v>
      </c>
      <c r="J640">
        <f>(Table2[[#This Row],[1M Return vs Nifty]]-AVERAGE(Table2[1M Return vs Nifty]))/_xlfn.STDEV.P(Table2[1M Return vs Nifty])</f>
        <v>0.87348587590152882</v>
      </c>
      <c r="K640">
        <v>-22.262727589703101</v>
      </c>
      <c r="L640">
        <f>(Table2[[#This Row],[6M Return vs Nifty]]-AVERAGE(Table2[6M Return vs Nifty]))/_xlfn.STDEV.P(Table2[6M Return vs Nifty])</f>
        <v>-0.77659416260067837</v>
      </c>
      <c r="M640">
        <v>-3.2902959327055301</v>
      </c>
      <c r="N640">
        <f>(Table2[[#This Row],[1W Return vs Nifty]]-AVERAGE(Table2[1W Return vs Nifty]))/_xlfn.STDEV.P(Table2[1W Return vs Nifty])</f>
        <v>-0.1478737996582602</v>
      </c>
      <c r="O640">
        <v>1062.4100000000001</v>
      </c>
      <c r="P640">
        <v>1076.55746345631</v>
      </c>
      <c r="Q640">
        <v>1107.4180594095301</v>
      </c>
      <c r="R640">
        <v>49.413763541929399</v>
      </c>
      <c r="S640" s="1">
        <f>(Table2[[#This Row],[Close Price]]-Table2[[#This Row],[20D EMA]])/Table2[[#This Row],[20D EMA]]</f>
        <v>-9.4125620052436486E-6</v>
      </c>
      <c r="T640" s="1">
        <f>(Table2[[#This Row],[Close Price]]-Table2[[#This Row],[50D EMA]])/Table2[[#This Row],[50D EMA]]</f>
        <v>-1.3150680699251335E-2</v>
      </c>
      <c r="U640" s="1">
        <f>(Table2[[#This Row],[Close Price]]-Table2[[#This Row],[200D EMA]])/Table2[[#This Row],[200D EMA]]</f>
        <v>-4.0651368313004942E-2</v>
      </c>
      <c r="V640">
        <v>0.85226961935870305</v>
      </c>
      <c r="W640">
        <v>1054.05</v>
      </c>
      <c r="X640">
        <v>1070</v>
      </c>
      <c r="Y640">
        <v>1053.75</v>
      </c>
      <c r="Z640">
        <v>1109</v>
      </c>
      <c r="AA640">
        <v>1013.95</v>
      </c>
      <c r="AB640">
        <v>1117</v>
      </c>
      <c r="AC640" s="1">
        <f>(Table2[[#This Row],[Close Price]]/Table2[[#This Row],[Day Low]])-1</f>
        <v>7.9218253403539052E-3</v>
      </c>
      <c r="AD640" s="1">
        <f>(Table2[[#This Row],[Day High]]/Table2[[#This Row],[Close Price]])-1</f>
        <v>7.1536144578312477E-3</v>
      </c>
      <c r="AE640" s="1">
        <f>(Table2[[#This Row],[Close Price]]/Table2[[#This Row],[Current Week Low]])-1</f>
        <v>8.2087781731909892E-3</v>
      </c>
      <c r="AF640" s="1">
        <f>(Table2[[#This Row],[Current Week High]]/Table2[[#This Row],[Close Price]])-1</f>
        <v>4.3862951807228878E-2</v>
      </c>
      <c r="AG640" s="1">
        <f>(Table2[[#This Row],[Close Price]]/Table2[[#This Row],[Current Month Low]])-1</f>
        <v>4.7783421273238424E-2</v>
      </c>
      <c r="AH640" s="1">
        <f>(Table2[[#This Row],[Current Month High]]/Table2[[#This Row],[Close Price]])-1</f>
        <v>5.1393072289156461E-2</v>
      </c>
      <c r="AI640">
        <v>27.917921686746901</v>
      </c>
      <c r="AJ640">
        <v>11.2460732984293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-0.02</v>
      </c>
      <c r="AM640" t="s">
        <v>3169</v>
      </c>
      <c r="AN640">
        <v>3.54</v>
      </c>
      <c r="AO640" t="s">
        <v>3170</v>
      </c>
      <c r="AP640">
        <v>-2.1514339725599999E-3</v>
      </c>
      <c r="AQ640">
        <f>(Table2[[#This Row],[Sharpe Ratio]]-AVERAGE(Table2[Sharpe Ratio]))/_xlfn.STDEV.P(Table2[Sharpe Ratio])</f>
        <v>-0.70251308212717423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581</v>
      </c>
      <c r="AT640">
        <f>_xlfn.RANK.AVG(Table2[[#This Row],[6M Return vs Nifty Z-Score]],Table2[6M Return vs Nifty Z-Score])</f>
        <v>594</v>
      </c>
      <c r="AU640">
        <f>_xlfn.RANK.AVG(Table2[[#This Row],[Sharpe Ratio Z-Score]],Table2[Sharpe Ratio Z-Score])</f>
        <v>568</v>
      </c>
      <c r="AV640">
        <f>(Table2[[#This Row],[Rank 1Y]]+Table2[[#This Row],[Rank 6M]]+Table2[[#This Row],[Rank Sharpe]])/3</f>
        <v>581</v>
      </c>
    </row>
    <row r="641" spans="1:48" hidden="1" x14ac:dyDescent="0.3">
      <c r="A641" t="s">
        <v>1618</v>
      </c>
      <c r="B641" t="s">
        <v>1619</v>
      </c>
      <c r="C641" t="s">
        <v>3132</v>
      </c>
      <c r="D641" t="s">
        <v>1620</v>
      </c>
      <c r="E641">
        <v>5617.6862638749999</v>
      </c>
      <c r="F641">
        <v>430.25</v>
      </c>
      <c r="G641">
        <v>-15.8347221847719</v>
      </c>
      <c r="H641">
        <f>(Table2[[#This Row],[1Y Return vs Nifty]]-AVERAGE(Table2[1Y Return vs Nifty]))/_xlfn.STDEV.P(Table2[1Y Return vs Nifty])</f>
        <v>-0.58046252881550198</v>
      </c>
      <c r="I641">
        <v>-2.0357932742817599</v>
      </c>
      <c r="J641">
        <f>(Table2[[#This Row],[1M Return vs Nifty]]-AVERAGE(Table2[1M Return vs Nifty]))/_xlfn.STDEV.P(Table2[1M Return vs Nifty])</f>
        <v>0.25065754071851182</v>
      </c>
      <c r="K641">
        <v>-20.147133671541901</v>
      </c>
      <c r="L641">
        <f>(Table2[[#This Row],[6M Return vs Nifty]]-AVERAGE(Table2[6M Return vs Nifty]))/_xlfn.STDEV.P(Table2[6M Return vs Nifty])</f>
        <v>-0.70595003910021537</v>
      </c>
      <c r="M641">
        <v>-4.7647791697084898</v>
      </c>
      <c r="N641">
        <f>(Table2[[#This Row],[1W Return vs Nifty]]-AVERAGE(Table2[1W Return vs Nifty]))/_xlfn.STDEV.P(Table2[1W Return vs Nifty])</f>
        <v>-0.50487526292675233</v>
      </c>
      <c r="O641">
        <v>447.4</v>
      </c>
      <c r="P641">
        <v>461.78182775016199</v>
      </c>
      <c r="Q641">
        <v>487.68312991083297</v>
      </c>
      <c r="R641">
        <v>40.097377439931002</v>
      </c>
      <c r="S641" s="1">
        <f>(Table2[[#This Row],[Close Price]]-Table2[[#This Row],[20D EMA]])/Table2[[#This Row],[20D EMA]]</f>
        <v>-3.8332588287885515E-2</v>
      </c>
      <c r="T641" s="1">
        <f>(Table2[[#This Row],[Close Price]]-Table2[[#This Row],[50D EMA]])/Table2[[#This Row],[50D EMA]]</f>
        <v>-6.8282954969855744E-2</v>
      </c>
      <c r="U641" s="1">
        <f>(Table2[[#This Row],[Close Price]]-Table2[[#This Row],[200D EMA]])/Table2[[#This Row],[200D EMA]]</f>
        <v>-0.11776730911592931</v>
      </c>
      <c r="V641">
        <v>1.98434154775859</v>
      </c>
      <c r="W641">
        <v>424.65</v>
      </c>
      <c r="X641">
        <v>434.05</v>
      </c>
      <c r="Y641">
        <v>423.75</v>
      </c>
      <c r="Z641">
        <v>449.45</v>
      </c>
      <c r="AA641">
        <v>423.75</v>
      </c>
      <c r="AB641">
        <v>514.79999999999995</v>
      </c>
      <c r="AC641" s="1">
        <f>(Table2[[#This Row],[Close Price]]/Table2[[#This Row],[Day Low]])-1</f>
        <v>1.3187330742964853E-2</v>
      </c>
      <c r="AD641" s="1">
        <f>(Table2[[#This Row],[Day High]]/Table2[[#This Row],[Close Price]])-1</f>
        <v>8.8320743753631525E-3</v>
      </c>
      <c r="AE641" s="1">
        <f>(Table2[[#This Row],[Close Price]]/Table2[[#This Row],[Current Week Low]])-1</f>
        <v>1.5339233038348166E-2</v>
      </c>
      <c r="AF641" s="1">
        <f>(Table2[[#This Row],[Current Week High]]/Table2[[#This Row],[Close Price]])-1</f>
        <v>4.4625217896571812E-2</v>
      </c>
      <c r="AG641" s="1">
        <f>(Table2[[#This Row],[Close Price]]/Table2[[#This Row],[Current Month Low]])-1</f>
        <v>1.5339233038348166E-2</v>
      </c>
      <c r="AH641" s="1">
        <f>(Table2[[#This Row],[Current Month High]]/Table2[[#This Row],[Close Price]])-1</f>
        <v>0.19651365485183026</v>
      </c>
      <c r="AI641">
        <v>55.572341661824503</v>
      </c>
      <c r="AJ641">
        <v>6.8147964250248201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-7.0000000000000007E-2</v>
      </c>
      <c r="AM641" t="s">
        <v>3169</v>
      </c>
      <c r="AN641">
        <v>-2.91</v>
      </c>
      <c r="AO641" t="s">
        <v>3169</v>
      </c>
      <c r="AP641">
        <v>-4.6990279926274997E-2</v>
      </c>
      <c r="AQ641">
        <f>(Table2[[#This Row],[Sharpe Ratio]]-AVERAGE(Table2[Sharpe Ratio]))/_xlfn.STDEV.P(Table2[Sharpe Ratio])</f>
        <v>-1.2261208812658015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1">
        <f>_xlfn.RANK.AVG(Table2[[#This Row],[1Y Return vs Nifty Z-Score]],Table2[1Y Return vs Nifty Z-Score])</f>
        <v>520</v>
      </c>
      <c r="AT641">
        <f>_xlfn.RANK.AVG(Table2[[#This Row],[6M Return vs Nifty Z-Score]],Table2[6M Return vs Nifty Z-Score])</f>
        <v>564</v>
      </c>
      <c r="AU641">
        <f>_xlfn.RANK.AVG(Table2[[#This Row],[Sharpe Ratio Z-Score]],Table2[Sharpe Ratio Z-Score])</f>
        <v>662</v>
      </c>
      <c r="AV641">
        <f>(Table2[[#This Row],[Rank 1Y]]+Table2[[#This Row],[Rank 6M]]+Table2[[#This Row],[Rank Sharpe]])/3</f>
        <v>582</v>
      </c>
    </row>
    <row r="642" spans="1:48" hidden="1" x14ac:dyDescent="0.3">
      <c r="A642" t="s">
        <v>452</v>
      </c>
      <c r="B642" t="s">
        <v>453</v>
      </c>
      <c r="C642" t="s">
        <v>3135</v>
      </c>
      <c r="D642" t="s">
        <v>454</v>
      </c>
      <c r="E642">
        <v>48421.759868020003</v>
      </c>
      <c r="F642">
        <v>169.4</v>
      </c>
      <c r="G642">
        <v>-22.952525887284601</v>
      </c>
      <c r="H642">
        <f>(Table2[[#This Row],[1Y Return vs Nifty]]-AVERAGE(Table2[1Y Return vs Nifty]))/_xlfn.STDEV.P(Table2[1Y Return vs Nifty])</f>
        <v>-0.72282700869918537</v>
      </c>
      <c r="I642">
        <v>-4.7588231593061696</v>
      </c>
      <c r="J642">
        <f>(Table2[[#This Row],[1M Return vs Nifty]]-AVERAGE(Table2[1M Return vs Nifty]))/_xlfn.STDEV.P(Table2[1M Return vs Nifty])</f>
        <v>-1.8432671832293392E-2</v>
      </c>
      <c r="K642">
        <v>-11.236957355655001</v>
      </c>
      <c r="L642">
        <f>(Table2[[#This Row],[6M Return vs Nifty]]-AVERAGE(Table2[6M Return vs Nifty]))/_xlfn.STDEV.P(Table2[6M Return vs Nifty])</f>
        <v>-0.40842054127602434</v>
      </c>
      <c r="M642">
        <v>-3.2143450073531601</v>
      </c>
      <c r="N642">
        <f>(Table2[[#This Row],[1W Return vs Nifty]]-AVERAGE(Table2[1W Return vs Nifty]))/_xlfn.STDEV.P(Table2[1W Return vs Nifty])</f>
        <v>-0.12948458314705363</v>
      </c>
      <c r="O642">
        <v>177.79</v>
      </c>
      <c r="P642">
        <v>184.85008087375101</v>
      </c>
      <c r="Q642">
        <v>180.695452467135</v>
      </c>
      <c r="R642">
        <v>31.541959540811401</v>
      </c>
      <c r="S642" s="1">
        <f>(Table2[[#This Row],[Close Price]]-Table2[[#This Row],[20D EMA]])/Table2[[#This Row],[20D EMA]]</f>
        <v>-4.7190505652736303E-2</v>
      </c>
      <c r="T642" s="1">
        <f>(Table2[[#This Row],[Close Price]]-Table2[[#This Row],[50D EMA]])/Table2[[#This Row],[50D EMA]]</f>
        <v>-8.3581683062952564E-2</v>
      </c>
      <c r="U642" s="1">
        <f>(Table2[[#This Row],[Close Price]]-Table2[[#This Row],[200D EMA]])/Table2[[#This Row],[200D EMA]]</f>
        <v>-6.2510994675914255E-2</v>
      </c>
      <c r="V642">
        <v>0.84518194330180696</v>
      </c>
      <c r="W642">
        <v>166.61</v>
      </c>
      <c r="X642">
        <v>170.8</v>
      </c>
      <c r="Y642">
        <v>166.22</v>
      </c>
      <c r="Z642">
        <v>173.75</v>
      </c>
      <c r="AA642">
        <v>166.22</v>
      </c>
      <c r="AB642">
        <v>194</v>
      </c>
      <c r="AC642" s="1">
        <f>(Table2[[#This Row],[Close Price]]/Table2[[#This Row],[Day Low]])-1</f>
        <v>1.6745693535802131E-2</v>
      </c>
      <c r="AD642" s="1">
        <f>(Table2[[#This Row],[Day High]]/Table2[[#This Row],[Close Price]])-1</f>
        <v>8.2644628099173278E-3</v>
      </c>
      <c r="AE642" s="1">
        <f>(Table2[[#This Row],[Close Price]]/Table2[[#This Row],[Current Week Low]])-1</f>
        <v>1.9131271808446648E-2</v>
      </c>
      <c r="AF642" s="1">
        <f>(Table2[[#This Row],[Current Week High]]/Table2[[#This Row],[Close Price]])-1</f>
        <v>2.5678866587957483E-2</v>
      </c>
      <c r="AG642" s="1">
        <f>(Table2[[#This Row],[Close Price]]/Table2[[#This Row],[Current Month Low]])-1</f>
        <v>1.9131271808446648E-2</v>
      </c>
      <c r="AH642" s="1">
        <f>(Table2[[#This Row],[Current Month High]]/Table2[[#This Row],[Close Price]])-1</f>
        <v>0.14521841794569057</v>
      </c>
      <c r="AI642">
        <v>35.655253837072003</v>
      </c>
      <c r="AJ642">
        <v>21.173104434907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-0.2</v>
      </c>
      <c r="AM642" t="s">
        <v>3169</v>
      </c>
      <c r="AN642">
        <v>-7.14</v>
      </c>
      <c r="AO642" t="s">
        <v>3169</v>
      </c>
      <c r="AP642">
        <v>-9.6867169954588994E-2</v>
      </c>
      <c r="AQ642">
        <f>(Table2[[#This Row],[Sharpe Ratio]]-AVERAGE(Table2[Sharpe Ratio]))/_xlfn.STDEV.P(Table2[Sharpe Ratio])</f>
        <v>-1.8085606845239646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577</v>
      </c>
      <c r="AT642">
        <f>_xlfn.RANK.AVG(Table2[[#This Row],[6M Return vs Nifty Z-Score]],Table2[6M Return vs Nifty Z-Score])</f>
        <v>462</v>
      </c>
      <c r="AU642">
        <f>_xlfn.RANK.AVG(Table2[[#This Row],[Sharpe Ratio Z-Score]],Table2[Sharpe Ratio Z-Score])</f>
        <v>708</v>
      </c>
      <c r="AV642">
        <f>(Table2[[#This Row],[Rank 1Y]]+Table2[[#This Row],[Rank 6M]]+Table2[[#This Row],[Rank Sharpe]])/3</f>
        <v>582.33333333333337</v>
      </c>
    </row>
    <row r="643" spans="1:48" hidden="1" x14ac:dyDescent="0.3">
      <c r="A643" t="s">
        <v>867</v>
      </c>
      <c r="B643" t="s">
        <v>868</v>
      </c>
      <c r="C643" t="s">
        <v>3132</v>
      </c>
      <c r="D643" t="s">
        <v>544</v>
      </c>
      <c r="E643">
        <v>16899.776327644999</v>
      </c>
      <c r="F643">
        <v>1494.65</v>
      </c>
      <c r="G643">
        <v>-32.536218539463903</v>
      </c>
      <c r="H643">
        <f>(Table2[[#This Row],[1Y Return vs Nifty]]-AVERAGE(Table2[1Y Return vs Nifty]))/_xlfn.STDEV.P(Table2[1Y Return vs Nifty])</f>
        <v>-0.9145121796896325</v>
      </c>
      <c r="I643">
        <v>-7.7230232375989196</v>
      </c>
      <c r="J643">
        <f>(Table2[[#This Row],[1M Return vs Nifty]]-AVERAGE(Table2[1M Return vs Nifty]))/_xlfn.STDEV.P(Table2[1M Return vs Nifty])</f>
        <v>-0.31135535824774546</v>
      </c>
      <c r="K643">
        <v>-20.239353073780102</v>
      </c>
      <c r="L643">
        <f>(Table2[[#This Row],[6M Return vs Nifty]]-AVERAGE(Table2[6M Return vs Nifty]))/_xlfn.STDEV.P(Table2[6M Return vs Nifty])</f>
        <v>-0.70902943859410161</v>
      </c>
      <c r="M643">
        <v>-2.4549526564106099</v>
      </c>
      <c r="N643">
        <f>(Table2[[#This Row],[1W Return vs Nifty]]-AVERAGE(Table2[1W Return vs Nifty]))/_xlfn.STDEV.P(Table2[1W Return vs Nifty])</f>
        <v>5.4379277545210415E-2</v>
      </c>
      <c r="O643">
        <v>1545.19</v>
      </c>
      <c r="P643">
        <v>1597.8799626339201</v>
      </c>
      <c r="Q643">
        <v>1607.6487181636501</v>
      </c>
      <c r="R643">
        <v>34.348726938139698</v>
      </c>
      <c r="S643" s="1">
        <f>(Table2[[#This Row],[Close Price]]-Table2[[#This Row],[20D EMA]])/Table2[[#This Row],[20D EMA]]</f>
        <v>-3.2707951772921108E-2</v>
      </c>
      <c r="T643" s="1">
        <f>(Table2[[#This Row],[Close Price]]-Table2[[#This Row],[50D EMA]])/Table2[[#This Row],[50D EMA]]</f>
        <v>-6.4604328890736779E-2</v>
      </c>
      <c r="U643" s="1">
        <f>(Table2[[#This Row],[Close Price]]-Table2[[#This Row],[200D EMA]])/Table2[[#This Row],[200D EMA]]</f>
        <v>-7.0288189756232133E-2</v>
      </c>
      <c r="V643">
        <v>0.27140740682725001</v>
      </c>
      <c r="W643">
        <v>1490</v>
      </c>
      <c r="X643">
        <v>1520</v>
      </c>
      <c r="Y643">
        <v>1490</v>
      </c>
      <c r="Z643">
        <v>1569</v>
      </c>
      <c r="AA643">
        <v>1463.8</v>
      </c>
      <c r="AB643">
        <v>1612</v>
      </c>
      <c r="AC643" s="1">
        <f>(Table2[[#This Row],[Close Price]]/Table2[[#This Row],[Day Low]])-1</f>
        <v>3.1208053691276216E-3</v>
      </c>
      <c r="AD643" s="1">
        <f>(Table2[[#This Row],[Day High]]/Table2[[#This Row],[Close Price]])-1</f>
        <v>1.6960492422975149E-2</v>
      </c>
      <c r="AE643" s="1">
        <f>(Table2[[#This Row],[Close Price]]/Table2[[#This Row],[Current Week Low]])-1</f>
        <v>3.1208053691276216E-3</v>
      </c>
      <c r="AF643" s="1">
        <f>(Table2[[#This Row],[Current Week High]]/Table2[[#This Row],[Close Price]])-1</f>
        <v>4.9744087244505408E-2</v>
      </c>
      <c r="AG643" s="1">
        <f>(Table2[[#This Row],[Close Price]]/Table2[[#This Row],[Current Month Low]])-1</f>
        <v>2.1075283508676046E-2</v>
      </c>
      <c r="AH643" s="1">
        <f>(Table2[[#This Row],[Current Month High]]/Table2[[#This Row],[Close Price]])-1</f>
        <v>7.8513364332786884E-2</v>
      </c>
      <c r="AI643">
        <v>27.2505268792024</v>
      </c>
      <c r="AJ643">
        <v>14.0692971075326</v>
      </c>
      <c r="AK643" t="str">
        <f>IF(AND(Table2[[#This Row],[20D EMA]]&gt;Table2[[#This Row],[50D EMA]],Table2[[#This Row],[50D EMA]]&gt;Table2[[#This Row],[200D EMA]]),"Uptrend","Downtrend/NoTrend")</f>
        <v>Downtrend/NoTrend</v>
      </c>
      <c r="AL643">
        <v>0</v>
      </c>
      <c r="AM643" t="s">
        <v>3168</v>
      </c>
      <c r="AN643">
        <v>-1.6</v>
      </c>
      <c r="AO643" t="s">
        <v>3169</v>
      </c>
      <c r="AQ643">
        <f>(Table2[[#This Row],[Sharpe Ratio]]-AVERAGE(Table2[Sharpe Ratio]))/_xlfn.STDEV.P(Table2[Sharpe Ratio])</f>
        <v>-0.67738960752822819</v>
      </c>
      <c r="AR6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3">
        <f>_xlfn.RANK.AVG(Table2[[#This Row],[1Y Return vs Nifty Z-Score]],Table2[1Y Return vs Nifty Z-Score])</f>
        <v>641</v>
      </c>
      <c r="AT643">
        <f>_xlfn.RANK.AVG(Table2[[#This Row],[6M Return vs Nifty Z-Score]],Table2[6M Return vs Nifty Z-Score])</f>
        <v>566</v>
      </c>
      <c r="AU643">
        <f>_xlfn.RANK.AVG(Table2[[#This Row],[Sharpe Ratio Z-Score]],Table2[Sharpe Ratio Z-Score])</f>
        <v>541</v>
      </c>
      <c r="AV643">
        <f>(Table2[[#This Row],[Rank 1Y]]+Table2[[#This Row],[Rank 6M]]+Table2[[#This Row],[Rank Sharpe]])/3</f>
        <v>582.66666666666663</v>
      </c>
    </row>
    <row r="644" spans="1:48" hidden="1" x14ac:dyDescent="0.3">
      <c r="A644" t="s">
        <v>1828</v>
      </c>
      <c r="B644" t="s">
        <v>1829</v>
      </c>
      <c r="C644" t="s">
        <v>3127</v>
      </c>
      <c r="D644" t="s">
        <v>51</v>
      </c>
      <c r="E644">
        <v>4100.3047500000002</v>
      </c>
      <c r="F644">
        <v>449.25</v>
      </c>
      <c r="G644">
        <v>-27.832037189926201</v>
      </c>
      <c r="H644">
        <f>(Table2[[#This Row],[1Y Return vs Nifty]]-AVERAGE(Table2[1Y Return vs Nifty]))/_xlfn.STDEV.P(Table2[1Y Return vs Nifty])</f>
        <v>-0.82042299725417966</v>
      </c>
      <c r="I644">
        <v>-5.6372054736975796</v>
      </c>
      <c r="J644">
        <f>(Table2[[#This Row],[1M Return vs Nifty]]-AVERAGE(Table2[1M Return vs Nifty]))/_xlfn.STDEV.P(Table2[1M Return vs Nifty])</f>
        <v>-0.1052345409488837</v>
      </c>
      <c r="K644">
        <v>-15.119446815207199</v>
      </c>
      <c r="L644">
        <f>(Table2[[#This Row],[6M Return vs Nifty]]-AVERAGE(Table2[6M Return vs Nifty]))/_xlfn.STDEV.P(Table2[6M Return vs Nifty])</f>
        <v>-0.53806501723870892</v>
      </c>
      <c r="M644">
        <v>-4.7023000616733297</v>
      </c>
      <c r="N644">
        <f>(Table2[[#This Row],[1W Return vs Nifty]]-AVERAGE(Table2[1W Return vs Nifty]))/_xlfn.STDEV.P(Table2[1W Return vs Nifty])</f>
        <v>-0.4897478390045924</v>
      </c>
      <c r="O644">
        <v>476.4</v>
      </c>
      <c r="P644">
        <v>494.920734875287</v>
      </c>
      <c r="Q644">
        <v>506.417970610174</v>
      </c>
      <c r="R644">
        <v>15.153262762026101</v>
      </c>
      <c r="S644" s="1">
        <f>(Table2[[#This Row],[Close Price]]-Table2[[#This Row],[20D EMA]])/Table2[[#This Row],[20D EMA]]</f>
        <v>-5.6989924433249323E-2</v>
      </c>
      <c r="T644" s="1">
        <f>(Table2[[#This Row],[Close Price]]-Table2[[#This Row],[50D EMA]])/Table2[[#This Row],[50D EMA]]</f>
        <v>-9.2278887621864078E-2</v>
      </c>
      <c r="U644" s="1">
        <f>(Table2[[#This Row],[Close Price]]-Table2[[#This Row],[200D EMA]])/Table2[[#This Row],[200D EMA]]</f>
        <v>-0.11288693120683163</v>
      </c>
      <c r="V644">
        <v>0.40402677403528597</v>
      </c>
      <c r="W644">
        <v>439.3</v>
      </c>
      <c r="X644">
        <v>457.85</v>
      </c>
      <c r="Y644">
        <v>439.3</v>
      </c>
      <c r="Z644">
        <v>470.7</v>
      </c>
      <c r="AA644">
        <v>439.3</v>
      </c>
      <c r="AB644">
        <v>502</v>
      </c>
      <c r="AC644" s="1">
        <f>(Table2[[#This Row],[Close Price]]/Table2[[#This Row],[Day Low]])-1</f>
        <v>2.264966992943318E-2</v>
      </c>
      <c r="AD644" s="1">
        <f>(Table2[[#This Row],[Day High]]/Table2[[#This Row],[Close Price]])-1</f>
        <v>1.9143016138007951E-2</v>
      </c>
      <c r="AE644" s="1">
        <f>(Table2[[#This Row],[Close Price]]/Table2[[#This Row],[Current Week Low]])-1</f>
        <v>2.264966992943318E-2</v>
      </c>
      <c r="AF644" s="1">
        <f>(Table2[[#This Row],[Current Week High]]/Table2[[#This Row],[Close Price]])-1</f>
        <v>4.774624373956593E-2</v>
      </c>
      <c r="AG644" s="1">
        <f>(Table2[[#This Row],[Close Price]]/Table2[[#This Row],[Current Month Low]])-1</f>
        <v>2.264966992943318E-2</v>
      </c>
      <c r="AH644" s="1">
        <f>(Table2[[#This Row],[Current Month High]]/Table2[[#This Row],[Close Price]])-1</f>
        <v>0.11741791875347807</v>
      </c>
      <c r="AI644">
        <v>41.346688925987699</v>
      </c>
      <c r="AJ644">
        <v>4.2222479990720201</v>
      </c>
      <c r="AK644" t="str">
        <f>IF(AND(Table2[[#This Row],[20D EMA]]&gt;Table2[[#This Row],[50D EMA]],Table2[[#This Row],[50D EMA]]&gt;Table2[[#This Row],[200D EMA]]),"Uptrend","Downtrend/NoTrend")</f>
        <v>Downtrend/NoTrend</v>
      </c>
      <c r="AL644">
        <v>-0.19</v>
      </c>
      <c r="AM644" t="s">
        <v>3169</v>
      </c>
      <c r="AN644">
        <v>-7.16</v>
      </c>
      <c r="AO644" t="s">
        <v>3169</v>
      </c>
      <c r="AP644">
        <v>-3.6125836011050003E-2</v>
      </c>
      <c r="AQ644">
        <f>(Table2[[#This Row],[Sharpe Ratio]]-AVERAGE(Table2[Sharpe Ratio]))/_xlfn.STDEV.P(Table2[Sharpe Ratio])</f>
        <v>-1.0992508103191008</v>
      </c>
      <c r="AR6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4">
        <f>_xlfn.RANK.AVG(Table2[[#This Row],[1Y Return vs Nifty Z-Score]],Table2[1Y Return vs Nifty Z-Score])</f>
        <v>608</v>
      </c>
      <c r="AT644">
        <f>_xlfn.RANK.AVG(Table2[[#This Row],[6M Return vs Nifty Z-Score]],Table2[6M Return vs Nifty Z-Score])</f>
        <v>506</v>
      </c>
      <c r="AU644">
        <f>_xlfn.RANK.AVG(Table2[[#This Row],[Sharpe Ratio Z-Score]],Table2[Sharpe Ratio Z-Score])</f>
        <v>634</v>
      </c>
      <c r="AV644">
        <f>(Table2[[#This Row],[Rank 1Y]]+Table2[[#This Row],[Rank 6M]]+Table2[[#This Row],[Rank Sharpe]])/3</f>
        <v>582.66666666666663</v>
      </c>
    </row>
    <row r="645" spans="1:48" hidden="1" x14ac:dyDescent="0.3">
      <c r="A645" t="s">
        <v>798</v>
      </c>
      <c r="B645" t="s">
        <v>799</v>
      </c>
      <c r="C645" t="s">
        <v>3131</v>
      </c>
      <c r="D645" t="s">
        <v>800</v>
      </c>
      <c r="E645">
        <v>18675.472363950001</v>
      </c>
      <c r="F645">
        <v>1172.55</v>
      </c>
      <c r="G645">
        <v>-30.177336113488199</v>
      </c>
      <c r="H645">
        <f>(Table2[[#This Row],[1Y Return vs Nifty]]-AVERAGE(Table2[1Y Return vs Nifty]))/_xlfn.STDEV.P(Table2[1Y Return vs Nifty])</f>
        <v>-0.86733174542699021</v>
      </c>
      <c r="I645">
        <v>-13.429832615513901</v>
      </c>
      <c r="J645">
        <f>(Table2[[#This Row],[1M Return vs Nifty]]-AVERAGE(Table2[1M Return vs Nifty]))/_xlfn.STDEV.P(Table2[1M Return vs Nifty])</f>
        <v>-0.87530309783573945</v>
      </c>
      <c r="K645">
        <v>-15.968107305215799</v>
      </c>
      <c r="L645">
        <f>(Table2[[#This Row],[6M Return vs Nifty]]-AVERAGE(Table2[6M Return vs Nifty]))/_xlfn.STDEV.P(Table2[6M Return vs Nifty])</f>
        <v>-0.56640357311725853</v>
      </c>
      <c r="M645">
        <v>-3.48757379922277</v>
      </c>
      <c r="N645">
        <f>(Table2[[#This Row],[1W Return vs Nifty]]-AVERAGE(Table2[1W Return vs Nifty]))/_xlfn.STDEV.P(Table2[1W Return vs Nifty])</f>
        <v>-0.19563866076328987</v>
      </c>
      <c r="O645">
        <v>1208.53</v>
      </c>
      <c r="P645">
        <v>1288.40054827669</v>
      </c>
      <c r="Q645">
        <v>1325.80046088568</v>
      </c>
      <c r="R645">
        <v>45.5504809638241</v>
      </c>
      <c r="S645" s="1">
        <f>(Table2[[#This Row],[Close Price]]-Table2[[#This Row],[20D EMA]])/Table2[[#This Row],[20D EMA]]</f>
        <v>-2.9771706122313901E-2</v>
      </c>
      <c r="T645" s="1">
        <f>(Table2[[#This Row],[Close Price]]-Table2[[#This Row],[50D EMA]])/Table2[[#This Row],[50D EMA]]</f>
        <v>-8.9918114697829649E-2</v>
      </c>
      <c r="U645" s="1">
        <f>(Table2[[#This Row],[Close Price]]-Table2[[#This Row],[200D EMA]])/Table2[[#This Row],[200D EMA]]</f>
        <v>-0.11559089426119483</v>
      </c>
      <c r="V645">
        <v>0.30565373918045302</v>
      </c>
      <c r="W645">
        <v>1129.95</v>
      </c>
      <c r="X645">
        <v>1179</v>
      </c>
      <c r="Y645">
        <v>1125</v>
      </c>
      <c r="Z645">
        <v>1179</v>
      </c>
      <c r="AA645">
        <v>1125</v>
      </c>
      <c r="AB645">
        <v>1243</v>
      </c>
      <c r="AC645" s="1">
        <f>(Table2[[#This Row],[Close Price]]/Table2[[#This Row],[Day Low]])-1</f>
        <v>3.7700783220496303E-2</v>
      </c>
      <c r="AD645" s="1">
        <f>(Table2[[#This Row],[Day High]]/Table2[[#This Row],[Close Price]])-1</f>
        <v>5.5008315210438585E-3</v>
      </c>
      <c r="AE645" s="1">
        <f>(Table2[[#This Row],[Close Price]]/Table2[[#This Row],[Current Week Low]])-1</f>
        <v>4.2266666666666675E-2</v>
      </c>
      <c r="AF645" s="1">
        <f>(Table2[[#This Row],[Current Week High]]/Table2[[#This Row],[Close Price]])-1</f>
        <v>5.5008315210438585E-3</v>
      </c>
      <c r="AG645" s="1">
        <f>(Table2[[#This Row],[Close Price]]/Table2[[#This Row],[Current Month Low]])-1</f>
        <v>4.2266666666666675E-2</v>
      </c>
      <c r="AH645" s="1">
        <f>(Table2[[#This Row],[Current Month High]]/Table2[[#This Row],[Close Price]])-1</f>
        <v>6.0082725683339833E-2</v>
      </c>
      <c r="AI645">
        <v>34.638181740650701</v>
      </c>
      <c r="AJ645">
        <v>5.6018372585221003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-7.0000000000000007E-2</v>
      </c>
      <c r="AM645" t="s">
        <v>3169</v>
      </c>
      <c r="AN645">
        <v>-3.94</v>
      </c>
      <c r="AO645" t="s">
        <v>3169</v>
      </c>
      <c r="AP645">
        <v>-2.2309762035118998E-2</v>
      </c>
      <c r="AQ645">
        <f>(Table2[[#This Row],[Sharpe Ratio]]-AVERAGE(Table2[Sharpe Ratio]))/_xlfn.STDEV.P(Table2[Sharpe Ratio])</f>
        <v>-0.93791293612980475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626</v>
      </c>
      <c r="AT645">
        <f>_xlfn.RANK.AVG(Table2[[#This Row],[6M Return vs Nifty Z-Score]],Table2[6M Return vs Nifty Z-Score])</f>
        <v>513</v>
      </c>
      <c r="AU645">
        <f>_xlfn.RANK.AVG(Table2[[#This Row],[Sharpe Ratio Z-Score]],Table2[Sharpe Ratio Z-Score])</f>
        <v>613</v>
      </c>
      <c r="AV645">
        <f>(Table2[[#This Row],[Rank 1Y]]+Table2[[#This Row],[Rank 6M]]+Table2[[#This Row],[Rank Sharpe]])/3</f>
        <v>584</v>
      </c>
    </row>
    <row r="646" spans="1:48" hidden="1" x14ac:dyDescent="0.3">
      <c r="A646" t="s">
        <v>1672</v>
      </c>
      <c r="B646" t="s">
        <v>1673</v>
      </c>
      <c r="C646" t="s">
        <v>3123</v>
      </c>
      <c r="D646" t="s">
        <v>24</v>
      </c>
      <c r="E646">
        <v>5189.3680796099998</v>
      </c>
      <c r="F646">
        <v>306.89999999999998</v>
      </c>
      <c r="G646">
        <v>-37.893314430351801</v>
      </c>
      <c r="H646">
        <f>(Table2[[#This Row],[1Y Return vs Nifty]]-AVERAGE(Table2[1Y Return vs Nifty]))/_xlfn.STDEV.P(Table2[1Y Return vs Nifty])</f>
        <v>-1.0216604240173093</v>
      </c>
      <c r="I646">
        <v>2.3572063693016299</v>
      </c>
      <c r="J646">
        <f>(Table2[[#This Row],[1M Return vs Nifty]]-AVERAGE(Table2[1M Return vs Nifty]))/_xlfn.STDEV.P(Table2[1M Return vs Nifty])</f>
        <v>0.68477440969913606</v>
      </c>
      <c r="K646">
        <v>-14.1279239571993</v>
      </c>
      <c r="L646">
        <f>(Table2[[#This Row],[6M Return vs Nifty]]-AVERAGE(Table2[6M Return vs Nifty]))/_xlfn.STDEV.P(Table2[6M Return vs Nifty])</f>
        <v>-0.50495598689345111</v>
      </c>
      <c r="M646">
        <v>2.8044598455525499E-3</v>
      </c>
      <c r="N646">
        <f>(Table2[[#This Row],[1W Return vs Nifty]]-AVERAGE(Table2[1W Return vs Nifty]))/_xlfn.STDEV.P(Table2[1W Return vs Nifty])</f>
        <v>0.64945073366122075</v>
      </c>
      <c r="O646">
        <v>309.02</v>
      </c>
      <c r="P646">
        <v>313.88885792519301</v>
      </c>
      <c r="Q646">
        <v>332.74035276606099</v>
      </c>
      <c r="R646">
        <v>46.970329192787403</v>
      </c>
      <c r="S646" s="1">
        <f>(Table2[[#This Row],[Close Price]]-Table2[[#This Row],[20D EMA]])/Table2[[#This Row],[20D EMA]]</f>
        <v>-6.860397385282521E-3</v>
      </c>
      <c r="T646" s="1">
        <f>(Table2[[#This Row],[Close Price]]-Table2[[#This Row],[50D EMA]])/Table2[[#This Row],[50D EMA]]</f>
        <v>-2.2265390276639378E-2</v>
      </c>
      <c r="U646" s="1">
        <f>(Table2[[#This Row],[Close Price]]-Table2[[#This Row],[200D EMA]])/Table2[[#This Row],[200D EMA]]</f>
        <v>-7.7659209504500754E-2</v>
      </c>
      <c r="V646">
        <v>0.63959304380780502</v>
      </c>
      <c r="W646">
        <v>300.8</v>
      </c>
      <c r="X646">
        <v>311.89999999999998</v>
      </c>
      <c r="Y646">
        <v>297.05</v>
      </c>
      <c r="Z646">
        <v>311.89999999999998</v>
      </c>
      <c r="AA646">
        <v>297.05</v>
      </c>
      <c r="AB646">
        <v>322.89999999999998</v>
      </c>
      <c r="AC646" s="1">
        <f>(Table2[[#This Row],[Close Price]]/Table2[[#This Row],[Day Low]])-1</f>
        <v>2.027925531914887E-2</v>
      </c>
      <c r="AD646" s="1">
        <f>(Table2[[#This Row],[Day High]]/Table2[[#This Row],[Close Price]])-1</f>
        <v>1.6291951775822655E-2</v>
      </c>
      <c r="AE646" s="1">
        <f>(Table2[[#This Row],[Close Price]]/Table2[[#This Row],[Current Week Low]])-1</f>
        <v>3.3159400774280368E-2</v>
      </c>
      <c r="AF646" s="1">
        <f>(Table2[[#This Row],[Current Week High]]/Table2[[#This Row],[Close Price]])-1</f>
        <v>1.6291951775822655E-2</v>
      </c>
      <c r="AG646" s="1">
        <f>(Table2[[#This Row],[Close Price]]/Table2[[#This Row],[Current Month Low]])-1</f>
        <v>3.3159400774280368E-2</v>
      </c>
      <c r="AH646" s="1">
        <f>(Table2[[#This Row],[Current Month High]]/Table2[[#This Row],[Close Price]])-1</f>
        <v>5.2134245682632807E-2</v>
      </c>
      <c r="AI646">
        <v>37.585532746822999</v>
      </c>
      <c r="AJ646">
        <v>5.08474576271185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-0.04</v>
      </c>
      <c r="AM646" t="s">
        <v>3169</v>
      </c>
      <c r="AN646">
        <v>-0.65</v>
      </c>
      <c r="AO646" t="s">
        <v>3169</v>
      </c>
      <c r="AP646">
        <v>-1.5888856768725E-2</v>
      </c>
      <c r="AQ646">
        <f>(Table2[[#This Row],[Sharpe Ratio]]-AVERAGE(Table2[Sharpe Ratio]))/_xlfn.STDEV.P(Table2[Sharpe Ratio])</f>
        <v>-0.86293250334871463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662</v>
      </c>
      <c r="AT646">
        <f>_xlfn.RANK.AVG(Table2[[#This Row],[6M Return vs Nifty Z-Score]],Table2[6M Return vs Nifty Z-Score])</f>
        <v>494</v>
      </c>
      <c r="AU646">
        <f>_xlfn.RANK.AVG(Table2[[#This Row],[Sharpe Ratio Z-Score]],Table2[Sharpe Ratio Z-Score])</f>
        <v>598</v>
      </c>
      <c r="AV646">
        <f>(Table2[[#This Row],[Rank 1Y]]+Table2[[#This Row],[Rank 6M]]+Table2[[#This Row],[Rank Sharpe]])/3</f>
        <v>584.66666666666663</v>
      </c>
    </row>
    <row r="647" spans="1:48" hidden="1" x14ac:dyDescent="0.3">
      <c r="A647" t="s">
        <v>1183</v>
      </c>
      <c r="B647" t="s">
        <v>1184</v>
      </c>
      <c r="C647" t="s">
        <v>3122</v>
      </c>
      <c r="D647" t="s">
        <v>245</v>
      </c>
      <c r="E647">
        <v>9815.2093180399897</v>
      </c>
      <c r="F647">
        <v>709.1</v>
      </c>
      <c r="G647">
        <v>-20.044284157196401</v>
      </c>
      <c r="H647">
        <f>(Table2[[#This Row],[1Y Return vs Nifty]]-AVERAGE(Table2[1Y Return vs Nifty]))/_xlfn.STDEV.P(Table2[1Y Return vs Nifty])</f>
        <v>-0.66465873958354926</v>
      </c>
      <c r="I647">
        <v>-13.6501946774762</v>
      </c>
      <c r="J647">
        <f>(Table2[[#This Row],[1M Return vs Nifty]]-AVERAGE(Table2[1M Return vs Nifty]))/_xlfn.STDEV.P(Table2[1M Return vs Nifty])</f>
        <v>-0.89707930911336076</v>
      </c>
      <c r="K647">
        <v>-26.649549047885198</v>
      </c>
      <c r="L647">
        <f>(Table2[[#This Row],[6M Return vs Nifty]]-AVERAGE(Table2[6M Return vs Nifty]))/_xlfn.STDEV.P(Table2[6M Return vs Nifty])</f>
        <v>-0.92307934305329298</v>
      </c>
      <c r="M647">
        <v>-4.6337796096319099</v>
      </c>
      <c r="N647">
        <f>(Table2[[#This Row],[1W Return vs Nifty]]-AVERAGE(Table2[1W Return vs Nifty]))/_xlfn.STDEV.P(Table2[1W Return vs Nifty])</f>
        <v>-0.47315768658459834</v>
      </c>
      <c r="O647">
        <v>753.28</v>
      </c>
      <c r="P647">
        <v>825.64479291235602</v>
      </c>
      <c r="Q647">
        <v>896.437492699465</v>
      </c>
      <c r="R647">
        <v>29.807816412387201</v>
      </c>
      <c r="S647" s="1">
        <f>(Table2[[#This Row],[Close Price]]-Table2[[#This Row],[20D EMA]])/Table2[[#This Row],[20D EMA]]</f>
        <v>-5.8650169923534348E-2</v>
      </c>
      <c r="T647" s="1">
        <f>(Table2[[#This Row],[Close Price]]-Table2[[#This Row],[50D EMA]])/Table2[[#This Row],[50D EMA]]</f>
        <v>-0.14115609268394852</v>
      </c>
      <c r="U647" s="1">
        <f>(Table2[[#This Row],[Close Price]]-Table2[[#This Row],[200D EMA]])/Table2[[#This Row],[200D EMA]]</f>
        <v>-0.20897998379711988</v>
      </c>
      <c r="V647">
        <v>0.50876261902449105</v>
      </c>
      <c r="W647">
        <v>700.2</v>
      </c>
      <c r="X647">
        <v>720</v>
      </c>
      <c r="Y647">
        <v>700.2</v>
      </c>
      <c r="Z647">
        <v>734.05</v>
      </c>
      <c r="AA647">
        <v>700.2</v>
      </c>
      <c r="AB647">
        <v>799.8</v>
      </c>
      <c r="AC647" s="1">
        <f>(Table2[[#This Row],[Close Price]]/Table2[[#This Row],[Day Low]])-1</f>
        <v>1.2710654098828877E-2</v>
      </c>
      <c r="AD647" s="1">
        <f>(Table2[[#This Row],[Day High]]/Table2[[#This Row],[Close Price]])-1</f>
        <v>1.5371597800028169E-2</v>
      </c>
      <c r="AE647" s="1">
        <f>(Table2[[#This Row],[Close Price]]/Table2[[#This Row],[Current Week Low]])-1</f>
        <v>1.2710654098828877E-2</v>
      </c>
      <c r="AF647" s="1">
        <f>(Table2[[#This Row],[Current Week High]]/Table2[[#This Row],[Close Price]])-1</f>
        <v>3.5185446340431525E-2</v>
      </c>
      <c r="AG647" s="1">
        <f>(Table2[[#This Row],[Close Price]]/Table2[[#This Row],[Current Month Low]])-1</f>
        <v>1.2710654098828877E-2</v>
      </c>
      <c r="AH647" s="1">
        <f>(Table2[[#This Row],[Current Month High]]/Table2[[#This Row],[Close Price]])-1</f>
        <v>0.12790861655619801</v>
      </c>
      <c r="AI647">
        <v>69.087575800310205</v>
      </c>
      <c r="AJ647">
        <v>2.32323232323232</v>
      </c>
      <c r="AK647" t="str">
        <f>IF(AND(Table2[[#This Row],[20D EMA]]&gt;Table2[[#This Row],[50D EMA]],Table2[[#This Row],[50D EMA]]&gt;Table2[[#This Row],[200D EMA]]),"Uptrend","Downtrend/NoTrend")</f>
        <v>Downtrend/NoTrend</v>
      </c>
      <c r="AL647">
        <v>-0.28999999999999998</v>
      </c>
      <c r="AM647" t="s">
        <v>3169</v>
      </c>
      <c r="AN647">
        <v>-3.73</v>
      </c>
      <c r="AO647" t="s">
        <v>3169</v>
      </c>
      <c r="AP647">
        <v>-7.7712954554899996E-4</v>
      </c>
      <c r="AQ647">
        <f>(Table2[[#This Row],[Sharpe Ratio]]-AVERAGE(Table2[Sharpe Ratio]))/_xlfn.STDEV.P(Table2[Sharpe Ratio])</f>
        <v>-0.68646457550154649</v>
      </c>
      <c r="AR6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7">
        <f>_xlfn.RANK.AVG(Table2[[#This Row],[1Y Return vs Nifty Z-Score]],Table2[1Y Return vs Nifty Z-Score])</f>
        <v>550</v>
      </c>
      <c r="AT647">
        <f>_xlfn.RANK.AVG(Table2[[#This Row],[6M Return vs Nifty Z-Score]],Table2[6M Return vs Nifty Z-Score])</f>
        <v>640</v>
      </c>
      <c r="AU647">
        <f>_xlfn.RANK.AVG(Table2[[#This Row],[Sharpe Ratio Z-Score]],Table2[Sharpe Ratio Z-Score])</f>
        <v>565</v>
      </c>
      <c r="AV647">
        <f>(Table2[[#This Row],[Rank 1Y]]+Table2[[#This Row],[Rank 6M]]+Table2[[#This Row],[Rank Sharpe]])/3</f>
        <v>585</v>
      </c>
    </row>
    <row r="648" spans="1:48" hidden="1" x14ac:dyDescent="0.3">
      <c r="A648" t="s">
        <v>1433</v>
      </c>
      <c r="B648" t="s">
        <v>1434</v>
      </c>
      <c r="C648" t="s">
        <v>3131</v>
      </c>
      <c r="D648" t="s">
        <v>436</v>
      </c>
      <c r="E648">
        <v>7121.28571173</v>
      </c>
      <c r="F648">
        <v>501.45</v>
      </c>
      <c r="G648">
        <v>-41.013007729628697</v>
      </c>
      <c r="H648">
        <f>(Table2[[#This Row],[1Y Return vs Nifty]]-AVERAGE(Table2[1Y Return vs Nifty]))/_xlfn.STDEV.P(Table2[1Y Return vs Nifty])</f>
        <v>-1.084057974232326</v>
      </c>
      <c r="I648">
        <v>-0.31668865813543001</v>
      </c>
      <c r="J648">
        <f>(Table2[[#This Row],[1M Return vs Nifty]]-AVERAGE(Table2[1M Return vs Nifty]))/_xlfn.STDEV.P(Table2[1M Return vs Nifty])</f>
        <v>0.42053971098038528</v>
      </c>
      <c r="K648">
        <v>-8.8117069569092603</v>
      </c>
      <c r="L648">
        <f>(Table2[[#This Row],[6M Return vs Nifty]]-AVERAGE(Table2[6M Return vs Nifty]))/_xlfn.STDEV.P(Table2[6M Return vs Nifty])</f>
        <v>-0.32743633763572699</v>
      </c>
      <c r="M648">
        <v>3.8582673817219901</v>
      </c>
      <c r="N648">
        <f>(Table2[[#This Row],[1W Return vs Nifty]]-AVERAGE(Table2[1W Return vs Nifty]))/_xlfn.STDEV.P(Table2[1W Return vs Nifty])</f>
        <v>1.582934323128804</v>
      </c>
      <c r="O648">
        <v>481.99</v>
      </c>
      <c r="P648">
        <v>491.56324658901502</v>
      </c>
      <c r="Q648">
        <v>513.24237200025004</v>
      </c>
      <c r="R648">
        <v>67.601407689262402</v>
      </c>
      <c r="S648" s="1">
        <f>(Table2[[#This Row],[Close Price]]-Table2[[#This Row],[20D EMA]])/Table2[[#This Row],[20D EMA]]</f>
        <v>4.037428162410004E-2</v>
      </c>
      <c r="T648" s="1">
        <f>(Table2[[#This Row],[Close Price]]-Table2[[#This Row],[50D EMA]])/Table2[[#This Row],[50D EMA]]</f>
        <v>2.0112881668004481E-2</v>
      </c>
      <c r="U648" s="1">
        <f>(Table2[[#This Row],[Close Price]]-Table2[[#This Row],[200D EMA]])/Table2[[#This Row],[200D EMA]]</f>
        <v>-2.2976224574545279E-2</v>
      </c>
      <c r="V648">
        <v>0.65859925861296997</v>
      </c>
      <c r="W648">
        <v>481.85</v>
      </c>
      <c r="X648">
        <v>509.4</v>
      </c>
      <c r="Y648">
        <v>456.95</v>
      </c>
      <c r="Z648">
        <v>509.4</v>
      </c>
      <c r="AA648">
        <v>456.95</v>
      </c>
      <c r="AB648">
        <v>509.4</v>
      </c>
      <c r="AC648" s="1">
        <f>(Table2[[#This Row],[Close Price]]/Table2[[#This Row],[Day Low]])-1</f>
        <v>4.0676559095154108E-2</v>
      </c>
      <c r="AD648" s="1">
        <f>(Table2[[#This Row],[Day High]]/Table2[[#This Row],[Close Price]])-1</f>
        <v>1.5854023332336098E-2</v>
      </c>
      <c r="AE648" s="1">
        <f>(Table2[[#This Row],[Close Price]]/Table2[[#This Row],[Current Week Low]])-1</f>
        <v>9.7384834226939443E-2</v>
      </c>
      <c r="AF648" s="1">
        <f>(Table2[[#This Row],[Current Week High]]/Table2[[#This Row],[Close Price]])-1</f>
        <v>1.5854023332336098E-2</v>
      </c>
      <c r="AG648" s="1">
        <f>(Table2[[#This Row],[Close Price]]/Table2[[#This Row],[Current Month Low]])-1</f>
        <v>9.7384834226939443E-2</v>
      </c>
      <c r="AH648" s="1">
        <f>(Table2[[#This Row],[Current Month High]]/Table2[[#This Row],[Close Price]])-1</f>
        <v>1.5854023332336098E-2</v>
      </c>
      <c r="AI648">
        <v>33.173795991624203</v>
      </c>
      <c r="AJ648">
        <v>17.024504084013898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0.14000000000000001</v>
      </c>
      <c r="AM648" t="s">
        <v>3170</v>
      </c>
      <c r="AN648">
        <v>5.45</v>
      </c>
      <c r="AO648" t="s">
        <v>3170</v>
      </c>
      <c r="AP648">
        <v>-4.0640529367380003E-2</v>
      </c>
      <c r="AQ648">
        <f>(Table2[[#This Row],[Sharpe Ratio]]-AVERAGE(Table2[Sharpe Ratio]))/_xlfn.STDEV.P(Table2[Sharpe Ratio])</f>
        <v>-1.1519713610338516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677</v>
      </c>
      <c r="AT648">
        <f>_xlfn.RANK.AVG(Table2[[#This Row],[6M Return vs Nifty Z-Score]],Table2[6M Return vs Nifty Z-Score])</f>
        <v>431</v>
      </c>
      <c r="AU648">
        <f>_xlfn.RANK.AVG(Table2[[#This Row],[Sharpe Ratio Z-Score]],Table2[Sharpe Ratio Z-Score])</f>
        <v>647</v>
      </c>
      <c r="AV648">
        <f>(Table2[[#This Row],[Rank 1Y]]+Table2[[#This Row],[Rank 6M]]+Table2[[#This Row],[Rank Sharpe]])/3</f>
        <v>585</v>
      </c>
    </row>
    <row r="649" spans="1:48" hidden="1" x14ac:dyDescent="0.3">
      <c r="A649" t="s">
        <v>1592</v>
      </c>
      <c r="B649" t="s">
        <v>1593</v>
      </c>
      <c r="C649" t="s">
        <v>3132</v>
      </c>
      <c r="D649" t="s">
        <v>150</v>
      </c>
      <c r="E649">
        <v>5833.7676000000001</v>
      </c>
      <c r="F649">
        <v>311.39999999999998</v>
      </c>
      <c r="G649">
        <v>-37.979415166579201</v>
      </c>
      <c r="H649">
        <f>(Table2[[#This Row],[1Y Return vs Nifty]]-AVERAGE(Table2[1Y Return vs Nifty]))/_xlfn.STDEV.P(Table2[1Y Return vs Nifty])</f>
        <v>-1.0233825404232857</v>
      </c>
      <c r="I649">
        <v>-11.6788437565511</v>
      </c>
      <c r="J649">
        <f>(Table2[[#This Row],[1M Return vs Nifty]]-AVERAGE(Table2[1M Return vs Nifty]))/_xlfn.STDEV.P(Table2[1M Return vs Nifty])</f>
        <v>-0.70227012202314798</v>
      </c>
      <c r="K649">
        <v>-40.484187939302203</v>
      </c>
      <c r="L649">
        <f>(Table2[[#This Row],[6M Return vs Nifty]]-AVERAGE(Table2[6M Return vs Nifty]))/_xlfn.STDEV.P(Table2[6M Return vs Nifty])</f>
        <v>-1.3850469872404334</v>
      </c>
      <c r="M649">
        <v>-5.2671733844487898</v>
      </c>
      <c r="N649">
        <f>(Table2[[#This Row],[1W Return vs Nifty]]-AVERAGE(Table2[1W Return vs Nifty]))/_xlfn.STDEV.P(Table2[1W Return vs Nifty])</f>
        <v>-0.62651480775092461</v>
      </c>
      <c r="O649">
        <v>329.25</v>
      </c>
      <c r="P649">
        <v>356.43224765074001</v>
      </c>
      <c r="Q649">
        <v>396.51049171203601</v>
      </c>
      <c r="R649">
        <v>34.833392924835799</v>
      </c>
      <c r="S649" s="1">
        <f>(Table2[[#This Row],[Close Price]]-Table2[[#This Row],[20D EMA]])/Table2[[#This Row],[20D EMA]]</f>
        <v>-5.421412300683378E-2</v>
      </c>
      <c r="T649" s="1">
        <f>(Table2[[#This Row],[Close Price]]-Table2[[#This Row],[50D EMA]])/Table2[[#This Row],[50D EMA]]</f>
        <v>-0.12634167628644569</v>
      </c>
      <c r="U649" s="1">
        <f>(Table2[[#This Row],[Close Price]]-Table2[[#This Row],[200D EMA]])/Table2[[#This Row],[200D EMA]]</f>
        <v>-0.21464877598711096</v>
      </c>
      <c r="V649">
        <v>1.9486452292599401</v>
      </c>
      <c r="W649">
        <v>308.2</v>
      </c>
      <c r="X649">
        <v>315.7</v>
      </c>
      <c r="Y649">
        <v>305.89999999999998</v>
      </c>
      <c r="Z649">
        <v>326</v>
      </c>
      <c r="AA649">
        <v>304.8</v>
      </c>
      <c r="AB649">
        <v>350.95</v>
      </c>
      <c r="AC649" s="1">
        <f>(Table2[[#This Row],[Close Price]]/Table2[[#This Row],[Day Low]])-1</f>
        <v>1.0382868267358791E-2</v>
      </c>
      <c r="AD649" s="1">
        <f>(Table2[[#This Row],[Day High]]/Table2[[#This Row],[Close Price]])-1</f>
        <v>1.3808606294155368E-2</v>
      </c>
      <c r="AE649" s="1">
        <f>(Table2[[#This Row],[Close Price]]/Table2[[#This Row],[Current Week Low]])-1</f>
        <v>1.7979731938541965E-2</v>
      </c>
      <c r="AF649" s="1">
        <f>(Table2[[#This Row],[Current Week High]]/Table2[[#This Row],[Close Price]])-1</f>
        <v>4.6885035324341739E-2</v>
      </c>
      <c r="AG649" s="1">
        <f>(Table2[[#This Row],[Close Price]]/Table2[[#This Row],[Current Month Low]])-1</f>
        <v>2.1653543307086576E-2</v>
      </c>
      <c r="AH649" s="1">
        <f>(Table2[[#This Row],[Current Month High]]/Table2[[#This Row],[Close Price]])-1</f>
        <v>0.12700706486833657</v>
      </c>
      <c r="AI649">
        <v>75.818882466281295</v>
      </c>
      <c r="AJ649">
        <v>2.16535433070865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-0.2</v>
      </c>
      <c r="AM649" t="s">
        <v>3169</v>
      </c>
      <c r="AN649">
        <v>-6.05</v>
      </c>
      <c r="AO649" t="s">
        <v>3169</v>
      </c>
      <c r="AP649">
        <v>4.9790030690052001E-2</v>
      </c>
      <c r="AQ649">
        <f>(Table2[[#This Row],[Sharpe Ratio]]-AVERAGE(Table2[Sharpe Ratio]))/_xlfn.STDEV.P(Table2[Sharpe Ratio])</f>
        <v>-9.5964108406905599E-2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663</v>
      </c>
      <c r="AT649">
        <f>_xlfn.RANK.AVG(Table2[[#This Row],[6M Return vs Nifty Z-Score]],Table2[6M Return vs Nifty Z-Score])</f>
        <v>718</v>
      </c>
      <c r="AU649">
        <f>_xlfn.RANK.AVG(Table2[[#This Row],[Sharpe Ratio Z-Score]],Table2[Sharpe Ratio Z-Score])</f>
        <v>379</v>
      </c>
      <c r="AV649">
        <f>(Table2[[#This Row],[Rank 1Y]]+Table2[[#This Row],[Rank 6M]]+Table2[[#This Row],[Rank Sharpe]])/3</f>
        <v>586.66666666666663</v>
      </c>
    </row>
    <row r="650" spans="1:48" hidden="1" x14ac:dyDescent="0.3">
      <c r="A650" t="s">
        <v>538</v>
      </c>
      <c r="B650" t="s">
        <v>539</v>
      </c>
      <c r="C650" t="s">
        <v>3132</v>
      </c>
      <c r="D650" t="s">
        <v>129</v>
      </c>
      <c r="E650">
        <v>36267.662100310001</v>
      </c>
      <c r="F650">
        <v>41019.699999999997</v>
      </c>
      <c r="G650">
        <v>-9.1407909057874903</v>
      </c>
      <c r="H650">
        <f>(Table2[[#This Row],[1Y Return vs Nifty]]-AVERAGE(Table2[1Y Return vs Nifty]))/_xlfn.STDEV.P(Table2[1Y Return vs Nifty])</f>
        <v>-0.4465759979782834</v>
      </c>
      <c r="I650">
        <v>-17.3407562534994</v>
      </c>
      <c r="J650">
        <f>(Table2[[#This Row],[1M Return vs Nifty]]-AVERAGE(Table2[1M Return vs Nifty]))/_xlfn.STDEV.P(Table2[1M Return vs Nifty])</f>
        <v>-1.2617811452502108</v>
      </c>
      <c r="K650">
        <v>-28.378992078202799</v>
      </c>
      <c r="L650">
        <f>(Table2[[#This Row],[6M Return vs Nifty]]-AVERAGE(Table2[6M Return vs Nifty]))/_xlfn.STDEV.P(Table2[6M Return vs Nifty])</f>
        <v>-0.98082907752358384</v>
      </c>
      <c r="M650">
        <v>-4.0856179381099897</v>
      </c>
      <c r="N650">
        <f>(Table2[[#This Row],[1W Return vs Nifty]]-AVERAGE(Table2[1W Return vs Nifty]))/_xlfn.STDEV.P(Table2[1W Return vs Nifty])</f>
        <v>-0.34043693810135511</v>
      </c>
      <c r="O650">
        <v>44282.879999999997</v>
      </c>
      <c r="P650">
        <v>47003.664052369</v>
      </c>
      <c r="Q650">
        <v>47316.7211690599</v>
      </c>
      <c r="R650">
        <v>17.016287081307102</v>
      </c>
      <c r="S650" s="1">
        <f>(Table2[[#This Row],[Close Price]]-Table2[[#This Row],[20D EMA]])/Table2[[#This Row],[20D EMA]]</f>
        <v>-7.3689425800670602E-2</v>
      </c>
      <c r="T650" s="1">
        <f>(Table2[[#This Row],[Close Price]]-Table2[[#This Row],[50D EMA]])/Table2[[#This Row],[50D EMA]]</f>
        <v>-0.12730845930866128</v>
      </c>
      <c r="U650" s="1">
        <f>(Table2[[#This Row],[Close Price]]-Table2[[#This Row],[200D EMA]])/Table2[[#This Row],[200D EMA]]</f>
        <v>-0.13308236525014089</v>
      </c>
      <c r="V650">
        <v>0.68338017950151597</v>
      </c>
      <c r="W650">
        <v>40960</v>
      </c>
      <c r="X650">
        <v>41498.25</v>
      </c>
      <c r="Y650">
        <v>40960</v>
      </c>
      <c r="Z650">
        <v>42740.95</v>
      </c>
      <c r="AA650">
        <v>40960</v>
      </c>
      <c r="AB650">
        <v>46599</v>
      </c>
      <c r="AC650" s="1">
        <f>(Table2[[#This Row],[Close Price]]/Table2[[#This Row],[Day Low]])-1</f>
        <v>1.4575195312498401E-3</v>
      </c>
      <c r="AD650" s="1">
        <f>(Table2[[#This Row],[Day High]]/Table2[[#This Row],[Close Price]])-1</f>
        <v>1.1666345682684209E-2</v>
      </c>
      <c r="AE650" s="1">
        <f>(Table2[[#This Row],[Close Price]]/Table2[[#This Row],[Current Week Low]])-1</f>
        <v>1.4575195312498401E-3</v>
      </c>
      <c r="AF650" s="1">
        <f>(Table2[[#This Row],[Current Week High]]/Table2[[#This Row],[Close Price]])-1</f>
        <v>4.1961545306279602E-2</v>
      </c>
      <c r="AG650" s="1">
        <f>(Table2[[#This Row],[Close Price]]/Table2[[#This Row],[Current Month Low]])-1</f>
        <v>1.4575195312498401E-3</v>
      </c>
      <c r="AH650" s="1">
        <f>(Table2[[#This Row],[Current Month High]]/Table2[[#This Row],[Close Price]])-1</f>
        <v>0.13601513419162026</v>
      </c>
      <c r="AI650">
        <v>46.2565547773387</v>
      </c>
      <c r="AJ650">
        <v>17.273863061321901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-0.14000000000000001</v>
      </c>
      <c r="AM650" t="s">
        <v>3169</v>
      </c>
      <c r="AN650">
        <v>-9.64</v>
      </c>
      <c r="AO650" t="s">
        <v>3169</v>
      </c>
      <c r="AP650">
        <v>-3.6356037838924E-2</v>
      </c>
      <c r="AQ650">
        <f>(Table2[[#This Row],[Sharpe Ratio]]-AVERAGE(Table2[Sharpe Ratio]))/_xlfn.STDEV.P(Table2[Sharpe Ratio])</f>
        <v>-1.1019390033331495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467</v>
      </c>
      <c r="AT650">
        <f>_xlfn.RANK.AVG(Table2[[#This Row],[6M Return vs Nifty Z-Score]],Table2[6M Return vs Nifty Z-Score])</f>
        <v>658</v>
      </c>
      <c r="AU650">
        <f>_xlfn.RANK.AVG(Table2[[#This Row],[Sharpe Ratio Z-Score]],Table2[Sharpe Ratio Z-Score])</f>
        <v>637</v>
      </c>
      <c r="AV650">
        <f>(Table2[[#This Row],[Rank 1Y]]+Table2[[#This Row],[Rank 6M]]+Table2[[#This Row],[Rank Sharpe]])/3</f>
        <v>587.33333333333337</v>
      </c>
    </row>
    <row r="651" spans="1:48" hidden="1" x14ac:dyDescent="0.3">
      <c r="A651" t="s">
        <v>621</v>
      </c>
      <c r="B651" t="s">
        <v>622</v>
      </c>
      <c r="C651" t="s">
        <v>3123</v>
      </c>
      <c r="D651" t="s">
        <v>43</v>
      </c>
      <c r="E651">
        <v>28830.112000000001</v>
      </c>
      <c r="F651">
        <v>170.56</v>
      </c>
      <c r="G651">
        <v>-24.009522930693901</v>
      </c>
      <c r="H651">
        <f>(Table2[[#This Row],[1Y Return vs Nifty]]-AVERAGE(Table2[1Y Return vs Nifty]))/_xlfn.STDEV.P(Table2[1Y Return vs Nifty])</f>
        <v>-0.74396819783740709</v>
      </c>
      <c r="I651">
        <v>-15.208062137256301</v>
      </c>
      <c r="J651">
        <f>(Table2[[#This Row],[1M Return vs Nifty]]-AVERAGE(Table2[1M Return vs Nifty]))/_xlfn.STDEV.P(Table2[1M Return vs Nifty])</f>
        <v>-1.0510279999388574</v>
      </c>
      <c r="K651">
        <v>-36.291738138128402</v>
      </c>
      <c r="L651">
        <f>(Table2[[#This Row],[6M Return vs Nifty]]-AVERAGE(Table2[6M Return vs Nifty]))/_xlfn.STDEV.P(Table2[6M Return vs Nifty])</f>
        <v>-1.2450522845798038</v>
      </c>
      <c r="M651">
        <v>-4.8035092949238898</v>
      </c>
      <c r="N651">
        <f>(Table2[[#This Row],[1W Return vs Nifty]]-AVERAGE(Table2[1W Return vs Nifty]))/_xlfn.STDEV.P(Table2[1W Return vs Nifty])</f>
        <v>-0.51425258986237343</v>
      </c>
      <c r="O651">
        <v>186.63</v>
      </c>
      <c r="P651">
        <v>206.85305241578999</v>
      </c>
      <c r="Q651">
        <v>222.518867292056</v>
      </c>
      <c r="R651">
        <v>34.726715375912697</v>
      </c>
      <c r="S651" s="1">
        <f>(Table2[[#This Row],[Close Price]]-Table2[[#This Row],[20D EMA]])/Table2[[#This Row],[20D EMA]]</f>
        <v>-8.6106199432031252E-2</v>
      </c>
      <c r="T651" s="1">
        <f>(Table2[[#This Row],[Close Price]]-Table2[[#This Row],[50D EMA]])/Table2[[#This Row],[50D EMA]]</f>
        <v>-0.17545330848122201</v>
      </c>
      <c r="U651" s="1">
        <f>(Table2[[#This Row],[Close Price]]-Table2[[#This Row],[200D EMA]])/Table2[[#This Row],[200D EMA]]</f>
        <v>-0.23350319873712097</v>
      </c>
      <c r="V651">
        <v>0.70421123751511605</v>
      </c>
      <c r="W651">
        <v>169.96</v>
      </c>
      <c r="X651">
        <v>175.8</v>
      </c>
      <c r="Y651">
        <v>168.8</v>
      </c>
      <c r="Z651">
        <v>180.96</v>
      </c>
      <c r="AA651">
        <v>168.8</v>
      </c>
      <c r="AB651">
        <v>200.62</v>
      </c>
      <c r="AC651" s="1">
        <f>(Table2[[#This Row],[Close Price]]/Table2[[#This Row],[Day Low]])-1</f>
        <v>3.5302424099787899E-3</v>
      </c>
      <c r="AD651" s="1">
        <f>(Table2[[#This Row],[Day High]]/Table2[[#This Row],[Close Price]])-1</f>
        <v>3.0722326454033722E-2</v>
      </c>
      <c r="AE651" s="1">
        <f>(Table2[[#This Row],[Close Price]]/Table2[[#This Row],[Current Week Low]])-1</f>
        <v>1.0426540284360186E-2</v>
      </c>
      <c r="AF651" s="1">
        <f>(Table2[[#This Row],[Current Week High]]/Table2[[#This Row],[Close Price]])-1</f>
        <v>6.0975609756097615E-2</v>
      </c>
      <c r="AG651" s="1">
        <f>(Table2[[#This Row],[Close Price]]/Table2[[#This Row],[Current Month Low]])-1</f>
        <v>1.0426540284360186E-2</v>
      </c>
      <c r="AH651" s="1">
        <f>(Table2[[#This Row],[Current Month High]]/Table2[[#This Row],[Close Price]])-1</f>
        <v>0.17624296435272035</v>
      </c>
      <c r="AI651">
        <v>90.372889305816102</v>
      </c>
      <c r="AJ651">
        <v>3.9683023468454599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-0.34</v>
      </c>
      <c r="AM651" t="s">
        <v>3169</v>
      </c>
      <c r="AN651">
        <v>-7.78</v>
      </c>
      <c r="AO651" t="s">
        <v>3169</v>
      </c>
      <c r="AP651">
        <v>1.4875732319213001E-2</v>
      </c>
      <c r="AQ651">
        <f>(Table2[[#This Row],[Sharpe Ratio]]-AVERAGE(Table2[Sharpe Ratio]))/_xlfn.STDEV.P(Table2[Sharpe Ratio])</f>
        <v>-0.5036775216222098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584</v>
      </c>
      <c r="AT651">
        <f>_xlfn.RANK.AVG(Table2[[#This Row],[6M Return vs Nifty Z-Score]],Table2[6M Return vs Nifty Z-Score])</f>
        <v>706</v>
      </c>
      <c r="AU651">
        <f>_xlfn.RANK.AVG(Table2[[#This Row],[Sharpe Ratio Z-Score]],Table2[Sharpe Ratio Z-Score])</f>
        <v>472</v>
      </c>
      <c r="AV651">
        <f>(Table2[[#This Row],[Rank 1Y]]+Table2[[#This Row],[Rank 6M]]+Table2[[#This Row],[Rank Sharpe]])/3</f>
        <v>587.33333333333337</v>
      </c>
    </row>
    <row r="652" spans="1:48" hidden="1" x14ac:dyDescent="0.3">
      <c r="A652" t="s">
        <v>1021</v>
      </c>
      <c r="B652" t="s">
        <v>1022</v>
      </c>
      <c r="C652" t="s">
        <v>3133</v>
      </c>
      <c r="D652" t="s">
        <v>105</v>
      </c>
      <c r="E652">
        <v>13085.15512025</v>
      </c>
      <c r="F652">
        <v>44.65</v>
      </c>
      <c r="G652">
        <v>-14.2352332127059</v>
      </c>
      <c r="H652">
        <f>(Table2[[#This Row],[1Y Return vs Nifty]]-AVERAGE(Table2[1Y Return vs Nifty]))/_xlfn.STDEV.P(Table2[1Y Return vs Nifty])</f>
        <v>-0.54847086044349025</v>
      </c>
      <c r="I652">
        <v>-4.4764607197932804</v>
      </c>
      <c r="J652">
        <f>(Table2[[#This Row],[1M Return vs Nifty]]-AVERAGE(Table2[1M Return vs Nifty]))/_xlfn.STDEV.P(Table2[1M Return vs Nifty])</f>
        <v>9.4704258467855629E-3</v>
      </c>
      <c r="K652">
        <v>-37.522419370043401</v>
      </c>
      <c r="L652">
        <f>(Table2[[#This Row],[6M Return vs Nifty]]-AVERAGE(Table2[6M Return vs Nifty]))/_xlfn.STDEV.P(Table2[6M Return vs Nifty])</f>
        <v>-1.2861473152427161</v>
      </c>
      <c r="M652">
        <v>0.203839473660829</v>
      </c>
      <c r="N652">
        <f>(Table2[[#This Row],[1W Return vs Nifty]]-AVERAGE(Table2[1W Return vs Nifty]))/_xlfn.STDEV.P(Table2[1W Return vs Nifty])</f>
        <v>0.69812527420475023</v>
      </c>
      <c r="O652">
        <v>46.27</v>
      </c>
      <c r="P652">
        <v>48.750599144205701</v>
      </c>
      <c r="Q652">
        <v>52.945808985636901</v>
      </c>
      <c r="R652">
        <v>38.842335557262203</v>
      </c>
      <c r="S652" s="1">
        <f>(Table2[[#This Row],[Close Price]]-Table2[[#This Row],[20D EMA]])/Table2[[#This Row],[20D EMA]]</f>
        <v>-3.5011886751675048E-2</v>
      </c>
      <c r="T652" s="1">
        <f>(Table2[[#This Row],[Close Price]]-Table2[[#This Row],[50D EMA]])/Table2[[#This Row],[50D EMA]]</f>
        <v>-8.4113820469693304E-2</v>
      </c>
      <c r="U652" s="1">
        <f>(Table2[[#This Row],[Close Price]]-Table2[[#This Row],[200D EMA]])/Table2[[#This Row],[200D EMA]]</f>
        <v>-0.1566849037642882</v>
      </c>
      <c r="V652">
        <v>0.79098326586890999</v>
      </c>
      <c r="W652">
        <v>44.39</v>
      </c>
      <c r="X652">
        <v>45.15</v>
      </c>
      <c r="Y652">
        <v>43.06</v>
      </c>
      <c r="Z652">
        <v>45.17</v>
      </c>
      <c r="AA652">
        <v>43.06</v>
      </c>
      <c r="AB652">
        <v>50.39</v>
      </c>
      <c r="AC652" s="1">
        <f>(Table2[[#This Row],[Close Price]]/Table2[[#This Row],[Day Low]])-1</f>
        <v>5.8571750394231792E-3</v>
      </c>
      <c r="AD652" s="1">
        <f>(Table2[[#This Row],[Day High]]/Table2[[#This Row],[Close Price]])-1</f>
        <v>1.1198208286674172E-2</v>
      </c>
      <c r="AE652" s="1">
        <f>(Table2[[#This Row],[Close Price]]/Table2[[#This Row],[Current Week Low]])-1</f>
        <v>3.6925220622387345E-2</v>
      </c>
      <c r="AF652" s="1">
        <f>(Table2[[#This Row],[Current Week High]]/Table2[[#This Row],[Close Price]])-1</f>
        <v>1.1646136618141067E-2</v>
      </c>
      <c r="AG652" s="1">
        <f>(Table2[[#This Row],[Close Price]]/Table2[[#This Row],[Current Month Low]])-1</f>
        <v>3.6925220622387345E-2</v>
      </c>
      <c r="AH652" s="1">
        <f>(Table2[[#This Row],[Current Month High]]/Table2[[#This Row],[Close Price]])-1</f>
        <v>0.12855543113101908</v>
      </c>
      <c r="AI652">
        <v>65.061590145576702</v>
      </c>
      <c r="AJ652">
        <v>7.8502415458937103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-0.12</v>
      </c>
      <c r="AM652" t="s">
        <v>3169</v>
      </c>
      <c r="AN652">
        <v>-4.9400000000000004</v>
      </c>
      <c r="AO652" t="s">
        <v>3169</v>
      </c>
      <c r="AQ652">
        <f>(Table2[[#This Row],[Sharpe Ratio]]-AVERAGE(Table2[Sharpe Ratio]))/_xlfn.STDEV.P(Table2[Sharpe Ratio])</f>
        <v>-0.67738960752822819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512</v>
      </c>
      <c r="AT652">
        <f>_xlfn.RANK.AVG(Table2[[#This Row],[6M Return vs Nifty Z-Score]],Table2[6M Return vs Nifty Z-Score])</f>
        <v>710</v>
      </c>
      <c r="AU652">
        <f>_xlfn.RANK.AVG(Table2[[#This Row],[Sharpe Ratio Z-Score]],Table2[Sharpe Ratio Z-Score])</f>
        <v>541</v>
      </c>
      <c r="AV652">
        <f>(Table2[[#This Row],[Rank 1Y]]+Table2[[#This Row],[Rank 6M]]+Table2[[#This Row],[Rank Sharpe]])/3</f>
        <v>587.66666666666663</v>
      </c>
    </row>
    <row r="653" spans="1:48" hidden="1" x14ac:dyDescent="0.3">
      <c r="A653" t="s">
        <v>1629</v>
      </c>
      <c r="B653" t="s">
        <v>1630</v>
      </c>
      <c r="C653" t="s">
        <v>3125</v>
      </c>
      <c r="D653" t="s">
        <v>996</v>
      </c>
      <c r="E653">
        <v>5552.6670099599996</v>
      </c>
      <c r="F653">
        <v>121.06</v>
      </c>
      <c r="G653">
        <v>-53.5464321693103</v>
      </c>
      <c r="H653">
        <f>(Table2[[#This Row],[1Y Return vs Nifty]]-AVERAGE(Table2[1Y Return vs Nifty]))/_xlfn.STDEV.P(Table2[1Y Return vs Nifty])</f>
        <v>-1.3347412644847427</v>
      </c>
      <c r="I653">
        <v>-6.5478096527708196</v>
      </c>
      <c r="J653">
        <f>(Table2[[#This Row],[1M Return vs Nifty]]-AVERAGE(Table2[1M Return vs Nifty]))/_xlfn.STDEV.P(Table2[1M Return vs Nifty])</f>
        <v>-0.19522057945843649</v>
      </c>
      <c r="K653">
        <v>-26.097421433609298</v>
      </c>
      <c r="L653">
        <f>(Table2[[#This Row],[6M Return vs Nifty]]-AVERAGE(Table2[6M Return vs Nifty]))/_xlfn.STDEV.P(Table2[6M Return vs Nifty])</f>
        <v>-0.90464264259008498</v>
      </c>
      <c r="M653">
        <v>-3.3129265472035399</v>
      </c>
      <c r="N653">
        <f>(Table2[[#This Row],[1W Return vs Nifty]]-AVERAGE(Table2[1W Return vs Nifty]))/_xlfn.STDEV.P(Table2[1W Return vs Nifty])</f>
        <v>-0.15335311762383866</v>
      </c>
      <c r="O653">
        <v>126.47</v>
      </c>
      <c r="P653">
        <v>130.277296228799</v>
      </c>
      <c r="Q653">
        <v>143.030974140909</v>
      </c>
      <c r="R653">
        <v>33.5292983180682</v>
      </c>
      <c r="S653" s="1">
        <f>(Table2[[#This Row],[Close Price]]-Table2[[#This Row],[20D EMA]])/Table2[[#This Row],[20D EMA]]</f>
        <v>-4.2776943148572756E-2</v>
      </c>
      <c r="T653" s="1">
        <f>(Table2[[#This Row],[Close Price]]-Table2[[#This Row],[50D EMA]])/Table2[[#This Row],[50D EMA]]</f>
        <v>-7.075136263659601E-2</v>
      </c>
      <c r="U653" s="1">
        <f>(Table2[[#This Row],[Close Price]]-Table2[[#This Row],[200D EMA]])/Table2[[#This Row],[200D EMA]]</f>
        <v>-0.153609903539243</v>
      </c>
      <c r="V653">
        <v>0.31904955333445401</v>
      </c>
      <c r="W653">
        <v>119.1</v>
      </c>
      <c r="X653">
        <v>123</v>
      </c>
      <c r="Y653">
        <v>117.77</v>
      </c>
      <c r="Z653">
        <v>123.03</v>
      </c>
      <c r="AA653">
        <v>117.77</v>
      </c>
      <c r="AB653">
        <v>135.94999999999999</v>
      </c>
      <c r="AC653" s="1">
        <f>(Table2[[#This Row],[Close Price]]/Table2[[#This Row],[Day Low]])-1</f>
        <v>1.6456759026028722E-2</v>
      </c>
      <c r="AD653" s="1">
        <f>(Table2[[#This Row],[Day High]]/Table2[[#This Row],[Close Price]])-1</f>
        <v>1.6025111514951229E-2</v>
      </c>
      <c r="AE653" s="1">
        <f>(Table2[[#This Row],[Close Price]]/Table2[[#This Row],[Current Week Low]])-1</f>
        <v>2.7935807081599817E-2</v>
      </c>
      <c r="AF653" s="1">
        <f>(Table2[[#This Row],[Current Week High]]/Table2[[#This Row],[Close Price]])-1</f>
        <v>1.6272922517759802E-2</v>
      </c>
      <c r="AG653" s="1">
        <f>(Table2[[#This Row],[Close Price]]/Table2[[#This Row],[Current Month Low]])-1</f>
        <v>2.7935807081599817E-2</v>
      </c>
      <c r="AH653" s="1">
        <f>(Table2[[#This Row],[Current Month High]]/Table2[[#This Row],[Close Price]])-1</f>
        <v>0.1229968610606309</v>
      </c>
      <c r="AI653">
        <v>73.963323971584302</v>
      </c>
      <c r="AJ653">
        <v>2.7935807081599799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-0.08</v>
      </c>
      <c r="AM653" t="s">
        <v>3169</v>
      </c>
      <c r="AN653">
        <v>-6.75</v>
      </c>
      <c r="AO653" t="s">
        <v>3169</v>
      </c>
      <c r="AP653">
        <v>3.8784821195972E-2</v>
      </c>
      <c r="AQ653">
        <f>(Table2[[#This Row],[Sharpe Ratio]]-AVERAGE(Table2[Sharpe Ratio]))/_xlfn.STDEV.P(Table2[Sharpe Ratio])</f>
        <v>-0.22447797623042229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719</v>
      </c>
      <c r="AT653">
        <f>_xlfn.RANK.AVG(Table2[[#This Row],[6M Return vs Nifty Z-Score]],Table2[6M Return vs Nifty Z-Score])</f>
        <v>635</v>
      </c>
      <c r="AU653">
        <f>_xlfn.RANK.AVG(Table2[[#This Row],[Sharpe Ratio Z-Score]],Table2[Sharpe Ratio Z-Score])</f>
        <v>409</v>
      </c>
      <c r="AV653">
        <f>(Table2[[#This Row],[Rank 1Y]]+Table2[[#This Row],[Rank 6M]]+Table2[[#This Row],[Rank Sharpe]])/3</f>
        <v>587.66666666666663</v>
      </c>
    </row>
    <row r="654" spans="1:48" hidden="1" x14ac:dyDescent="0.3">
      <c r="A654" t="s">
        <v>118</v>
      </c>
      <c r="B654" t="s">
        <v>119</v>
      </c>
      <c r="C654" t="s">
        <v>3125</v>
      </c>
      <c r="D654" t="s">
        <v>120</v>
      </c>
      <c r="E654">
        <v>216675.03856680001</v>
      </c>
      <c r="F654">
        <v>2211.1999999999998</v>
      </c>
      <c r="G654">
        <v>-29.865601731143201</v>
      </c>
      <c r="H654">
        <f>(Table2[[#This Row],[1Y Return vs Nifty]]-AVERAGE(Table2[1Y Return vs Nifty]))/_xlfn.STDEV.P(Table2[1Y Return vs Nifty])</f>
        <v>-0.86109668963460584</v>
      </c>
      <c r="I654">
        <v>-3.7760848358288799</v>
      </c>
      <c r="J654">
        <f>(Table2[[#This Row],[1M Return vs Nifty]]-AVERAGE(Table2[1M Return vs Nifty]))/_xlfn.STDEV.P(Table2[1M Return vs Nifty])</f>
        <v>7.8681673405219615E-2</v>
      </c>
      <c r="K654">
        <v>-16.241505554105199</v>
      </c>
      <c r="L654">
        <f>(Table2[[#This Row],[6M Return vs Nifty]]-AVERAGE(Table2[6M Return vs Nifty]))/_xlfn.STDEV.P(Table2[6M Return vs Nifty])</f>
        <v>-0.5755329147614906</v>
      </c>
      <c r="M654">
        <v>-0.34619382637247598</v>
      </c>
      <c r="N654">
        <f>(Table2[[#This Row],[1W Return vs Nifty]]-AVERAGE(Table2[1W Return vs Nifty]))/_xlfn.STDEV.P(Table2[1W Return vs Nifty])</f>
        <v>0.56495136755701181</v>
      </c>
      <c r="O654">
        <v>2275.19</v>
      </c>
      <c r="P654">
        <v>2379.0209938519902</v>
      </c>
      <c r="Q654">
        <v>2455.5085899996202</v>
      </c>
      <c r="R654">
        <v>48.701293148504803</v>
      </c>
      <c r="S654" s="1">
        <f>(Table2[[#This Row],[Close Price]]-Table2[[#This Row],[20D EMA]])/Table2[[#This Row],[20D EMA]]</f>
        <v>-2.8125123616049751E-2</v>
      </c>
      <c r="T654" s="1">
        <f>(Table2[[#This Row],[Close Price]]-Table2[[#This Row],[50D EMA]])/Table2[[#This Row],[50D EMA]]</f>
        <v>-7.0542039891906591E-2</v>
      </c>
      <c r="U654" s="1">
        <f>(Table2[[#This Row],[Close Price]]-Table2[[#This Row],[200D EMA]])/Table2[[#This Row],[200D EMA]]</f>
        <v>-9.949408892096695E-2</v>
      </c>
      <c r="V654">
        <v>0.84250039142572497</v>
      </c>
      <c r="W654">
        <v>2204.1999999999998</v>
      </c>
      <c r="X654">
        <v>2252.85</v>
      </c>
      <c r="Y654">
        <v>2168.6999999999998</v>
      </c>
      <c r="Z654">
        <v>2252.85</v>
      </c>
      <c r="AA654">
        <v>2168.6999999999998</v>
      </c>
      <c r="AB654">
        <v>2298</v>
      </c>
      <c r="AC654" s="1">
        <f>(Table2[[#This Row],[Close Price]]/Table2[[#This Row],[Day Low]])-1</f>
        <v>3.1757553761002644E-3</v>
      </c>
      <c r="AD654" s="1">
        <f>(Table2[[#This Row],[Day High]]/Table2[[#This Row],[Close Price]])-1</f>
        <v>1.8835926193921937E-2</v>
      </c>
      <c r="AE654" s="1">
        <f>(Table2[[#This Row],[Close Price]]/Table2[[#This Row],[Current Week Low]])-1</f>
        <v>1.9596993590630385E-2</v>
      </c>
      <c r="AF654" s="1">
        <f>(Table2[[#This Row],[Current Week High]]/Table2[[#This Row],[Close Price]])-1</f>
        <v>1.8835926193921937E-2</v>
      </c>
      <c r="AG654" s="1">
        <f>(Table2[[#This Row],[Close Price]]/Table2[[#This Row],[Current Month Low]])-1</f>
        <v>1.9596993590630385E-2</v>
      </c>
      <c r="AH654" s="1">
        <f>(Table2[[#This Row],[Current Month High]]/Table2[[#This Row],[Close Price]])-1</f>
        <v>3.9254703328509555E-2</v>
      </c>
      <c r="AI654">
        <v>25.633140376266201</v>
      </c>
      <c r="AJ654">
        <v>1.9596993590630301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-0.01</v>
      </c>
      <c r="AM654" t="s">
        <v>3169</v>
      </c>
      <c r="AN654">
        <v>0.05</v>
      </c>
      <c r="AO654" t="s">
        <v>3170</v>
      </c>
      <c r="AP654">
        <v>-3.0888328340225001E-2</v>
      </c>
      <c r="AQ654">
        <f>(Table2[[#This Row],[Sharpe Ratio]]-AVERAGE(Table2[Sharpe Ratio]))/_xlfn.STDEV.P(Table2[Sharpe Ratio])</f>
        <v>-1.0380895603769591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624</v>
      </c>
      <c r="AT654">
        <f>_xlfn.RANK.AVG(Table2[[#This Row],[6M Return vs Nifty Z-Score]],Table2[6M Return vs Nifty Z-Score])</f>
        <v>517</v>
      </c>
      <c r="AU654">
        <f>_xlfn.RANK.AVG(Table2[[#This Row],[Sharpe Ratio Z-Score]],Table2[Sharpe Ratio Z-Score])</f>
        <v>623</v>
      </c>
      <c r="AV654">
        <f>(Table2[[#This Row],[Rank 1Y]]+Table2[[#This Row],[Rank 6M]]+Table2[[#This Row],[Rank Sharpe]])/3</f>
        <v>588</v>
      </c>
    </row>
    <row r="655" spans="1:48" hidden="1" x14ac:dyDescent="0.3">
      <c r="A655" t="s">
        <v>1697</v>
      </c>
      <c r="B655" t="s">
        <v>1698</v>
      </c>
      <c r="C655" t="s">
        <v>3137</v>
      </c>
      <c r="D655" t="s">
        <v>280</v>
      </c>
      <c r="E655">
        <v>4986.3246911750002</v>
      </c>
      <c r="F655">
        <v>148.25</v>
      </c>
      <c r="G655">
        <v>-19.303945456626799</v>
      </c>
      <c r="H655">
        <f>(Table2[[#This Row],[1Y Return vs Nifty]]-AVERAGE(Table2[1Y Return vs Nifty]))/_xlfn.STDEV.P(Table2[1Y Return vs Nifty])</f>
        <v>-0.64985109126260066</v>
      </c>
      <c r="I655">
        <v>-11.445392417589201</v>
      </c>
      <c r="J655">
        <f>(Table2[[#This Row],[1M Return vs Nifty]]-AVERAGE(Table2[1M Return vs Nifty]))/_xlfn.STDEV.P(Table2[1M Return vs Nifty])</f>
        <v>-0.67920042647297807</v>
      </c>
      <c r="K655">
        <v>-19.477268935365299</v>
      </c>
      <c r="L655">
        <f>(Table2[[#This Row],[6M Return vs Nifty]]-AVERAGE(Table2[6M Return vs Nifty]))/_xlfn.STDEV.P(Table2[6M Return vs Nifty])</f>
        <v>-0.68358184889847973</v>
      </c>
      <c r="M655">
        <v>-3.74811126621218</v>
      </c>
      <c r="N655">
        <f>(Table2[[#This Row],[1W Return vs Nifty]]-AVERAGE(Table2[1W Return vs Nifty]))/_xlfn.STDEV.P(Table2[1W Return vs Nifty])</f>
        <v>-0.25871991839802766</v>
      </c>
      <c r="O655">
        <v>155.97999999999999</v>
      </c>
      <c r="P655">
        <v>162.428138580047</v>
      </c>
      <c r="Q655">
        <v>165.84532680779299</v>
      </c>
      <c r="R655">
        <v>34.889071675137899</v>
      </c>
      <c r="S655" s="1">
        <f>(Table2[[#This Row],[Close Price]]-Table2[[#This Row],[20D EMA]])/Table2[[#This Row],[20D EMA]]</f>
        <v>-4.9557635594306898E-2</v>
      </c>
      <c r="T655" s="1">
        <f>(Table2[[#This Row],[Close Price]]-Table2[[#This Row],[50D EMA]])/Table2[[#This Row],[50D EMA]]</f>
        <v>-8.7288684731554725E-2</v>
      </c>
      <c r="U655" s="1">
        <f>(Table2[[#This Row],[Close Price]]-Table2[[#This Row],[200D EMA]])/Table2[[#This Row],[200D EMA]]</f>
        <v>-0.10609480017598054</v>
      </c>
      <c r="V655">
        <v>0.53135473377490405</v>
      </c>
      <c r="W655">
        <v>145.80000000000001</v>
      </c>
      <c r="X655">
        <v>148.9</v>
      </c>
      <c r="Y655">
        <v>144.62</v>
      </c>
      <c r="Z655">
        <v>153.1</v>
      </c>
      <c r="AA655">
        <v>144.22999999999999</v>
      </c>
      <c r="AB655">
        <v>166.3</v>
      </c>
      <c r="AC655" s="1">
        <f>(Table2[[#This Row],[Close Price]]/Table2[[#This Row],[Day Low]])-1</f>
        <v>1.6803840877914977E-2</v>
      </c>
      <c r="AD655" s="1">
        <f>(Table2[[#This Row],[Day High]]/Table2[[#This Row],[Close Price]])-1</f>
        <v>4.3844856661046094E-3</v>
      </c>
      <c r="AE655" s="1">
        <f>(Table2[[#This Row],[Close Price]]/Table2[[#This Row],[Current Week Low]])-1</f>
        <v>2.5100262757571601E-2</v>
      </c>
      <c r="AF655" s="1">
        <f>(Table2[[#This Row],[Current Week High]]/Table2[[#This Row],[Close Price]])-1</f>
        <v>3.2715008431703163E-2</v>
      </c>
      <c r="AG655" s="1">
        <f>(Table2[[#This Row],[Close Price]]/Table2[[#This Row],[Current Month Low]])-1</f>
        <v>2.7872148651459483E-2</v>
      </c>
      <c r="AH655" s="1">
        <f>(Table2[[#This Row],[Current Month High]]/Table2[[#This Row],[Close Price]])-1</f>
        <v>0.12175379426644195</v>
      </c>
      <c r="AI655">
        <v>48.128161888701499</v>
      </c>
      <c r="AJ655">
        <v>13.994617454825001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0.06</v>
      </c>
      <c r="AM655" t="s">
        <v>3170</v>
      </c>
      <c r="AN655">
        <v>-8.7100000000000009</v>
      </c>
      <c r="AO655" t="s">
        <v>3169</v>
      </c>
      <c r="AP655">
        <v>-4.9914871426430002E-2</v>
      </c>
      <c r="AQ655">
        <f>(Table2[[#This Row],[Sharpe Ratio]]-AVERAGE(Table2[Sharpe Ratio]))/_xlfn.STDEV.P(Table2[Sharpe Ratio])</f>
        <v>-1.2602729404056918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544</v>
      </c>
      <c r="AT655">
        <f>_xlfn.RANK.AVG(Table2[[#This Row],[6M Return vs Nifty Z-Score]],Table2[6M Return vs Nifty Z-Score])</f>
        <v>554</v>
      </c>
      <c r="AU655">
        <f>_xlfn.RANK.AVG(Table2[[#This Row],[Sharpe Ratio Z-Score]],Table2[Sharpe Ratio Z-Score])</f>
        <v>667</v>
      </c>
      <c r="AV655">
        <f>(Table2[[#This Row],[Rank 1Y]]+Table2[[#This Row],[Rank 6M]]+Table2[[#This Row],[Rank Sharpe]])/3</f>
        <v>588.33333333333337</v>
      </c>
    </row>
    <row r="656" spans="1:48" hidden="1" x14ac:dyDescent="0.3">
      <c r="A656" t="s">
        <v>1032</v>
      </c>
      <c r="B656" t="s">
        <v>1033</v>
      </c>
      <c r="C656" t="s">
        <v>3123</v>
      </c>
      <c r="D656" t="s">
        <v>54</v>
      </c>
      <c r="E656">
        <v>12827.718317994901</v>
      </c>
      <c r="F656">
        <v>151.55000000000001</v>
      </c>
      <c r="G656">
        <v>-21.796466824148101</v>
      </c>
      <c r="H656">
        <f>(Table2[[#This Row],[1Y Return vs Nifty]]-AVERAGE(Table2[1Y Return vs Nifty]))/_xlfn.STDEV.P(Table2[1Y Return vs Nifty])</f>
        <v>-0.69970446217824855</v>
      </c>
      <c r="I656">
        <v>4.6158309635493699</v>
      </c>
      <c r="J656">
        <f>(Table2[[#This Row],[1M Return vs Nifty]]-AVERAGE(Table2[1M Return vs Nifty]))/_xlfn.STDEV.P(Table2[1M Return vs Nifty])</f>
        <v>0.90797202331370441</v>
      </c>
      <c r="K656">
        <v>-20.916405241620101</v>
      </c>
      <c r="L656">
        <f>(Table2[[#This Row],[6M Return vs Nifty]]-AVERAGE(Table2[6M Return vs Nifty]))/_xlfn.STDEV.P(Table2[6M Return vs Nifty])</f>
        <v>-0.73163763223209288</v>
      </c>
      <c r="M656">
        <v>-4.4862328917846703</v>
      </c>
      <c r="N656">
        <f>(Table2[[#This Row],[1W Return vs Nifty]]-AVERAGE(Table2[1W Return vs Nifty]))/_xlfn.STDEV.P(Table2[1W Return vs Nifty])</f>
        <v>-0.43743371709478979</v>
      </c>
      <c r="O656">
        <v>157.34</v>
      </c>
      <c r="P656">
        <v>170.75339985103199</v>
      </c>
      <c r="Q656">
        <v>180.739288732652</v>
      </c>
      <c r="R656">
        <v>40.6223536318317</v>
      </c>
      <c r="S656" s="1">
        <f>(Table2[[#This Row],[Close Price]]-Table2[[#This Row],[20D EMA]])/Table2[[#This Row],[20D EMA]]</f>
        <v>-3.6799288165755638E-2</v>
      </c>
      <c r="T656" s="1">
        <f>(Table2[[#This Row],[Close Price]]-Table2[[#This Row],[50D EMA]])/Table2[[#This Row],[50D EMA]]</f>
        <v>-0.11246276717058243</v>
      </c>
      <c r="U656" s="1">
        <f>(Table2[[#This Row],[Close Price]]-Table2[[#This Row],[200D EMA]])/Table2[[#This Row],[200D EMA]]</f>
        <v>-0.1614994113196303</v>
      </c>
      <c r="V656">
        <v>1.3440371483342699</v>
      </c>
      <c r="W656">
        <v>149.16</v>
      </c>
      <c r="X656">
        <v>152.22999999999999</v>
      </c>
      <c r="Y656">
        <v>148.68</v>
      </c>
      <c r="Z656">
        <v>159.19999999999999</v>
      </c>
      <c r="AA656">
        <v>147.66999999999999</v>
      </c>
      <c r="AB656">
        <v>164</v>
      </c>
      <c r="AC656" s="1">
        <f>(Table2[[#This Row],[Close Price]]/Table2[[#This Row],[Day Low]])-1</f>
        <v>1.6023062483239592E-2</v>
      </c>
      <c r="AD656" s="1">
        <f>(Table2[[#This Row],[Day High]]/Table2[[#This Row],[Close Price]])-1</f>
        <v>4.4869679973604804E-3</v>
      </c>
      <c r="AE656" s="1">
        <f>(Table2[[#This Row],[Close Price]]/Table2[[#This Row],[Current Week Low]])-1</f>
        <v>1.9303201506591261E-2</v>
      </c>
      <c r="AF656" s="1">
        <f>(Table2[[#This Row],[Current Week High]]/Table2[[#This Row],[Close Price]])-1</f>
        <v>5.0478389970306736E-2</v>
      </c>
      <c r="AG656" s="1">
        <f>(Table2[[#This Row],[Close Price]]/Table2[[#This Row],[Current Month Low]])-1</f>
        <v>2.6274801923207303E-2</v>
      </c>
      <c r="AH656" s="1">
        <f>(Table2[[#This Row],[Current Month High]]/Table2[[#This Row],[Close Price]])-1</f>
        <v>8.2151105245793277E-2</v>
      </c>
      <c r="AI656">
        <v>52.029033322335799</v>
      </c>
      <c r="AJ656">
        <v>9.5410191543187697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-0.28000000000000003</v>
      </c>
      <c r="AM656" t="s">
        <v>3169</v>
      </c>
      <c r="AN656">
        <v>-0.88</v>
      </c>
      <c r="AO656" t="s">
        <v>3169</v>
      </c>
      <c r="AP656">
        <v>-3.0252327484962E-2</v>
      </c>
      <c r="AQ656">
        <f>(Table2[[#This Row],[Sharpe Ratio]]-AVERAGE(Table2[Sharpe Ratio]))/_xlfn.STDEV.P(Table2[Sharpe Ratio])</f>
        <v>-1.0306626295318095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566</v>
      </c>
      <c r="AT656">
        <f>_xlfn.RANK.AVG(Table2[[#This Row],[6M Return vs Nifty Z-Score]],Table2[6M Return vs Nifty Z-Score])</f>
        <v>579</v>
      </c>
      <c r="AU656">
        <f>_xlfn.RANK.AVG(Table2[[#This Row],[Sharpe Ratio Z-Score]],Table2[Sharpe Ratio Z-Score])</f>
        <v>622</v>
      </c>
      <c r="AV656">
        <f>(Table2[[#This Row],[Rank 1Y]]+Table2[[#This Row],[Rank 6M]]+Table2[[#This Row],[Rank Sharpe]])/3</f>
        <v>589</v>
      </c>
    </row>
    <row r="657" spans="1:48" hidden="1" x14ac:dyDescent="0.3">
      <c r="A657" t="s">
        <v>524</v>
      </c>
      <c r="B657" t="s">
        <v>525</v>
      </c>
      <c r="C657" t="s">
        <v>3122</v>
      </c>
      <c r="D657" t="s">
        <v>21</v>
      </c>
      <c r="E657">
        <v>38181.522043600002</v>
      </c>
      <c r="F657">
        <v>941.2</v>
      </c>
      <c r="G657">
        <v>-48.988298507316401</v>
      </c>
      <c r="H657">
        <f>(Table2[[#This Row],[1Y Return vs Nifty]]-AVERAGE(Table2[1Y Return vs Nifty]))/_xlfn.STDEV.P(Table2[1Y Return vs Nifty])</f>
        <v>-1.2435732082764783</v>
      </c>
      <c r="I657">
        <v>-9.1787003292033909</v>
      </c>
      <c r="J657">
        <f>(Table2[[#This Row],[1M Return vs Nifty]]-AVERAGE(Table2[1M Return vs Nifty]))/_xlfn.STDEV.P(Table2[1M Return vs Nifty])</f>
        <v>-0.45520558190464583</v>
      </c>
      <c r="K657">
        <v>-16.4161185665088</v>
      </c>
      <c r="L657">
        <f>(Table2[[#This Row],[6M Return vs Nifty]]-AVERAGE(Table2[6M Return vs Nifty]))/_xlfn.STDEV.P(Table2[6M Return vs Nifty])</f>
        <v>-0.5813636099185977</v>
      </c>
      <c r="M657">
        <v>-4.3581045997712096</v>
      </c>
      <c r="N657">
        <f>(Table2[[#This Row],[1W Return vs Nifty]]-AVERAGE(Table2[1W Return vs Nifty]))/_xlfn.STDEV.P(Table2[1W Return vs Nifty])</f>
        <v>-0.40641133136195939</v>
      </c>
      <c r="O657">
        <v>987.48</v>
      </c>
      <c r="P657">
        <v>1017.75563436072</v>
      </c>
      <c r="Q657">
        <v>1062.41777434034</v>
      </c>
      <c r="R657">
        <v>28.6754442391059</v>
      </c>
      <c r="S657" s="1">
        <f>(Table2[[#This Row],[Close Price]]-Table2[[#This Row],[20D EMA]])/Table2[[#This Row],[20D EMA]]</f>
        <v>-4.6866771985255372E-2</v>
      </c>
      <c r="T657" s="1">
        <f>(Table2[[#This Row],[Close Price]]-Table2[[#This Row],[50D EMA]])/Table2[[#This Row],[50D EMA]]</f>
        <v>-7.5220054575091247E-2</v>
      </c>
      <c r="U657" s="1">
        <f>(Table2[[#This Row],[Close Price]]-Table2[[#This Row],[200D EMA]])/Table2[[#This Row],[200D EMA]]</f>
        <v>-0.11409614679649406</v>
      </c>
      <c r="V657">
        <v>0.246548187713968</v>
      </c>
      <c r="W657">
        <v>931</v>
      </c>
      <c r="X657">
        <v>944</v>
      </c>
      <c r="Y657">
        <v>931</v>
      </c>
      <c r="Z657">
        <v>968</v>
      </c>
      <c r="AA657">
        <v>931</v>
      </c>
      <c r="AB657">
        <v>1038</v>
      </c>
      <c r="AC657" s="1">
        <f>(Table2[[#This Row],[Close Price]]/Table2[[#This Row],[Day Low]])-1</f>
        <v>1.0955961331901243E-2</v>
      </c>
      <c r="AD657" s="1">
        <f>(Table2[[#This Row],[Day High]]/Table2[[#This Row],[Close Price]])-1</f>
        <v>2.9749256268591928E-3</v>
      </c>
      <c r="AE657" s="1">
        <f>(Table2[[#This Row],[Close Price]]/Table2[[#This Row],[Current Week Low]])-1</f>
        <v>1.0955961331901243E-2</v>
      </c>
      <c r="AF657" s="1">
        <f>(Table2[[#This Row],[Current Week High]]/Table2[[#This Row],[Close Price]])-1</f>
        <v>2.84742881427964E-2</v>
      </c>
      <c r="AG657" s="1">
        <f>(Table2[[#This Row],[Close Price]]/Table2[[#This Row],[Current Month Low]])-1</f>
        <v>1.0955961331901243E-2</v>
      </c>
      <c r="AH657" s="1">
        <f>(Table2[[#This Row],[Current Month High]]/Table2[[#This Row],[Close Price]])-1</f>
        <v>0.10284742881427955</v>
      </c>
      <c r="AI657">
        <v>48.746281342966398</v>
      </c>
      <c r="AJ657">
        <v>1.0955961331901201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-0.13</v>
      </c>
      <c r="AM657" t="s">
        <v>3169</v>
      </c>
      <c r="AN657">
        <v>-6.88</v>
      </c>
      <c r="AO657" t="s">
        <v>3169</v>
      </c>
      <c r="AQ657">
        <f>(Table2[[#This Row],[Sharpe Ratio]]-AVERAGE(Table2[Sharpe Ratio]))/_xlfn.STDEV.P(Table2[Sharpe Ratio])</f>
        <v>-0.67738960752822819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708</v>
      </c>
      <c r="AT657">
        <f>_xlfn.RANK.AVG(Table2[[#This Row],[6M Return vs Nifty Z-Score]],Table2[6M Return vs Nifty Z-Score])</f>
        <v>519</v>
      </c>
      <c r="AU657">
        <f>_xlfn.RANK.AVG(Table2[[#This Row],[Sharpe Ratio Z-Score]],Table2[Sharpe Ratio Z-Score])</f>
        <v>541</v>
      </c>
      <c r="AV657">
        <f>(Table2[[#This Row],[Rank 1Y]]+Table2[[#This Row],[Rank 6M]]+Table2[[#This Row],[Rank Sharpe]])/3</f>
        <v>589.33333333333337</v>
      </c>
    </row>
    <row r="658" spans="1:48" hidden="1" x14ac:dyDescent="0.3">
      <c r="A658" t="s">
        <v>526</v>
      </c>
      <c r="B658" t="s">
        <v>527</v>
      </c>
      <c r="C658" t="s">
        <v>3125</v>
      </c>
      <c r="D658" t="s">
        <v>120</v>
      </c>
      <c r="E658">
        <v>37996.104017174999</v>
      </c>
      <c r="F658">
        <v>292.35000000000002</v>
      </c>
      <c r="G658">
        <v>-27.670035298778298</v>
      </c>
      <c r="H658">
        <f>(Table2[[#This Row],[1Y Return vs Nifty]]-AVERAGE(Table2[1Y Return vs Nifty]))/_xlfn.STDEV.P(Table2[1Y Return vs Nifty])</f>
        <v>-0.81718276811365098</v>
      </c>
      <c r="I658">
        <v>-6.98131074432749</v>
      </c>
      <c r="J658">
        <f>(Table2[[#This Row],[1M Return vs Nifty]]-AVERAGE(Table2[1M Return vs Nifty]))/_xlfn.STDEV.P(Table2[1M Return vs Nifty])</f>
        <v>-0.23805922089587514</v>
      </c>
      <c r="K658">
        <v>-19.8977197556421</v>
      </c>
      <c r="L658">
        <f>(Table2[[#This Row],[6M Return vs Nifty]]-AVERAGE(Table2[6M Return vs Nifty]))/_xlfn.STDEV.P(Table2[6M Return vs Nifty])</f>
        <v>-0.69762158469963076</v>
      </c>
      <c r="M658">
        <v>-12.457566409257799</v>
      </c>
      <c r="N658">
        <f>(Table2[[#This Row],[1W Return vs Nifty]]-AVERAGE(Table2[1W Return vs Nifty]))/_xlfn.STDEV.P(Table2[1W Return vs Nifty])</f>
        <v>-2.3674507281551675</v>
      </c>
      <c r="O658">
        <v>325.88</v>
      </c>
      <c r="P658">
        <v>335.376553913441</v>
      </c>
      <c r="Q658">
        <v>349.32690805693898</v>
      </c>
      <c r="R658">
        <v>24.126509286652599</v>
      </c>
      <c r="S658" s="1">
        <f>(Table2[[#This Row],[Close Price]]-Table2[[#This Row],[20D EMA]])/Table2[[#This Row],[20D EMA]]</f>
        <v>-0.10289063458941934</v>
      </c>
      <c r="T658" s="1">
        <f>(Table2[[#This Row],[Close Price]]-Table2[[#This Row],[50D EMA]])/Table2[[#This Row],[50D EMA]]</f>
        <v>-0.12829326740755381</v>
      </c>
      <c r="U658" s="1">
        <f>(Table2[[#This Row],[Close Price]]-Table2[[#This Row],[200D EMA]])/Table2[[#This Row],[200D EMA]]</f>
        <v>-0.16310483602268602</v>
      </c>
      <c r="V658">
        <v>1.3853133423308901</v>
      </c>
      <c r="W658">
        <v>279</v>
      </c>
      <c r="X658">
        <v>299.95</v>
      </c>
      <c r="Y658">
        <v>279</v>
      </c>
      <c r="Z658">
        <v>333.95</v>
      </c>
      <c r="AA658">
        <v>279</v>
      </c>
      <c r="AB658">
        <v>352.8</v>
      </c>
      <c r="AC658" s="1">
        <f>(Table2[[#This Row],[Close Price]]/Table2[[#This Row],[Day Low]])-1</f>
        <v>4.78494623655914E-2</v>
      </c>
      <c r="AD658" s="1">
        <f>(Table2[[#This Row],[Day High]]/Table2[[#This Row],[Close Price]])-1</f>
        <v>2.5996237386693988E-2</v>
      </c>
      <c r="AE658" s="1">
        <f>(Table2[[#This Row],[Close Price]]/Table2[[#This Row],[Current Week Low]])-1</f>
        <v>4.78494623655914E-2</v>
      </c>
      <c r="AF658" s="1">
        <f>(Table2[[#This Row],[Current Week High]]/Table2[[#This Row],[Close Price]])-1</f>
        <v>0.14229519411664082</v>
      </c>
      <c r="AG658" s="1">
        <f>(Table2[[#This Row],[Close Price]]/Table2[[#This Row],[Current Month Low]])-1</f>
        <v>4.78494623655914E-2</v>
      </c>
      <c r="AH658" s="1">
        <f>(Table2[[#This Row],[Current Month High]]/Table2[[#This Row],[Close Price]])-1</f>
        <v>0.20677270395074387</v>
      </c>
      <c r="AI658">
        <v>40.413887463656501</v>
      </c>
      <c r="AJ658">
        <v>4.78494623655914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-0.12</v>
      </c>
      <c r="AM658" t="s">
        <v>3169</v>
      </c>
      <c r="AN658">
        <v>-11.77</v>
      </c>
      <c r="AO658" t="s">
        <v>3169</v>
      </c>
      <c r="AP658">
        <v>-1.9602353822199999E-2</v>
      </c>
      <c r="AQ658">
        <f>(Table2[[#This Row],[Sharpe Ratio]]-AVERAGE(Table2[Sharpe Ratio]))/_xlfn.STDEV.P(Table2[Sharpe Ratio])</f>
        <v>-0.906297045364023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606</v>
      </c>
      <c r="AT658">
        <f>_xlfn.RANK.AVG(Table2[[#This Row],[6M Return vs Nifty Z-Score]],Table2[6M Return vs Nifty Z-Score])</f>
        <v>558</v>
      </c>
      <c r="AU658">
        <f>_xlfn.RANK.AVG(Table2[[#This Row],[Sharpe Ratio Z-Score]],Table2[Sharpe Ratio Z-Score])</f>
        <v>606</v>
      </c>
      <c r="AV658">
        <f>(Table2[[#This Row],[Rank 1Y]]+Table2[[#This Row],[Rank 6M]]+Table2[[#This Row],[Rank Sharpe]])/3</f>
        <v>590</v>
      </c>
    </row>
    <row r="659" spans="1:48" hidden="1" x14ac:dyDescent="0.3">
      <c r="A659" t="s">
        <v>1461</v>
      </c>
      <c r="B659" t="s">
        <v>1462</v>
      </c>
      <c r="C659" t="s">
        <v>3137</v>
      </c>
      <c r="D659" t="s">
        <v>497</v>
      </c>
      <c r="E659">
        <v>6861.5529144299999</v>
      </c>
      <c r="F659">
        <v>248.1</v>
      </c>
      <c r="G659">
        <v>-28.934850521219602</v>
      </c>
      <c r="H659">
        <f>(Table2[[#This Row],[1Y Return vs Nifty]]-AVERAGE(Table2[1Y Return vs Nifty]))/_xlfn.STDEV.P(Table2[1Y Return vs Nifty])</f>
        <v>-0.84248056625723511</v>
      </c>
      <c r="I659">
        <v>-5.4216924886082101</v>
      </c>
      <c r="J659">
        <f>(Table2[[#This Row],[1M Return vs Nifty]]-AVERAGE(Table2[1M Return vs Nifty]))/_xlfn.STDEV.P(Table2[1M Return vs Nifty])</f>
        <v>-8.3937516158927292E-2</v>
      </c>
      <c r="K659">
        <v>-10.4448596476938</v>
      </c>
      <c r="L659">
        <f>(Table2[[#This Row],[6M Return vs Nifty]]-AVERAGE(Table2[6M Return vs Nifty]))/_xlfn.STDEV.P(Table2[6M Return vs Nifty])</f>
        <v>-0.3819707354672231</v>
      </c>
      <c r="M659">
        <v>-5.3489536236528101</v>
      </c>
      <c r="N659">
        <f>(Table2[[#This Row],[1W Return vs Nifty]]-AVERAGE(Table2[1W Return vs Nifty]))/_xlfn.STDEV.P(Table2[1W Return vs Nifty])</f>
        <v>-0.6463154160790503</v>
      </c>
      <c r="O659">
        <v>260.8</v>
      </c>
      <c r="P659">
        <v>269.18865541399401</v>
      </c>
      <c r="Q659">
        <v>268.88546916087</v>
      </c>
      <c r="R659">
        <v>33.440627664516803</v>
      </c>
      <c r="S659" s="1">
        <f>(Table2[[#This Row],[Close Price]]-Table2[[#This Row],[20D EMA]])/Table2[[#This Row],[20D EMA]]</f>
        <v>-4.8696319018404974E-2</v>
      </c>
      <c r="T659" s="1">
        <f>(Table2[[#This Row],[Close Price]]-Table2[[#This Row],[50D EMA]])/Table2[[#This Row],[50D EMA]]</f>
        <v>-7.8341545937591933E-2</v>
      </c>
      <c r="U659" s="1">
        <f>(Table2[[#This Row],[Close Price]]-Table2[[#This Row],[200D EMA]])/Table2[[#This Row],[200D EMA]]</f>
        <v>-7.7302314720600923E-2</v>
      </c>
      <c r="V659">
        <v>0.222723351575177</v>
      </c>
      <c r="W659">
        <v>245.25</v>
      </c>
      <c r="X659">
        <v>249.55</v>
      </c>
      <c r="Y659">
        <v>245.2</v>
      </c>
      <c r="Z659">
        <v>259.14999999999998</v>
      </c>
      <c r="AA659">
        <v>245.2</v>
      </c>
      <c r="AB659">
        <v>284</v>
      </c>
      <c r="AC659" s="1">
        <f>(Table2[[#This Row],[Close Price]]/Table2[[#This Row],[Day Low]])-1</f>
        <v>1.162079510703351E-2</v>
      </c>
      <c r="AD659" s="1">
        <f>(Table2[[#This Row],[Day High]]/Table2[[#This Row],[Close Price]])-1</f>
        <v>5.8444175735590242E-3</v>
      </c>
      <c r="AE659" s="1">
        <f>(Table2[[#This Row],[Close Price]]/Table2[[#This Row],[Current Week Low]])-1</f>
        <v>1.1827079934747076E-2</v>
      </c>
      <c r="AF659" s="1">
        <f>(Table2[[#This Row],[Current Week High]]/Table2[[#This Row],[Close Price]])-1</f>
        <v>4.45384925433292E-2</v>
      </c>
      <c r="AG659" s="1">
        <f>(Table2[[#This Row],[Close Price]]/Table2[[#This Row],[Current Month Low]])-1</f>
        <v>1.1827079934747076E-2</v>
      </c>
      <c r="AH659" s="1">
        <f>(Table2[[#This Row],[Current Month High]]/Table2[[#This Row],[Close Price]])-1</f>
        <v>0.14469971785570346</v>
      </c>
      <c r="AI659">
        <v>31.197097944377202</v>
      </c>
      <c r="AJ659">
        <v>12.772727272727201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-0.02</v>
      </c>
      <c r="AM659" t="s">
        <v>3169</v>
      </c>
      <c r="AN659">
        <v>-7.65</v>
      </c>
      <c r="AO659" t="s">
        <v>3169</v>
      </c>
      <c r="AP659">
        <v>-9.1619229922417E-2</v>
      </c>
      <c r="AQ659">
        <f>(Table2[[#This Row],[Sharpe Ratio]]-AVERAGE(Table2[Sharpe Ratio]))/_xlfn.STDEV.P(Table2[Sharpe Ratio])</f>
        <v>-1.7472776101760306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618</v>
      </c>
      <c r="AT659">
        <f>_xlfn.RANK.AVG(Table2[[#This Row],[6M Return vs Nifty Z-Score]],Table2[6M Return vs Nifty Z-Score])</f>
        <v>448</v>
      </c>
      <c r="AU659">
        <f>_xlfn.RANK.AVG(Table2[[#This Row],[Sharpe Ratio Z-Score]],Table2[Sharpe Ratio Z-Score])</f>
        <v>706</v>
      </c>
      <c r="AV659">
        <f>(Table2[[#This Row],[Rank 1Y]]+Table2[[#This Row],[Rank 6M]]+Table2[[#This Row],[Rank Sharpe]])/3</f>
        <v>590.66666666666663</v>
      </c>
    </row>
    <row r="660" spans="1:48" hidden="1" x14ac:dyDescent="0.3">
      <c r="A660" t="s">
        <v>502</v>
      </c>
      <c r="B660" t="s">
        <v>503</v>
      </c>
      <c r="C660" t="s">
        <v>3122</v>
      </c>
      <c r="D660" t="s">
        <v>245</v>
      </c>
      <c r="E660">
        <v>41021.712082520004</v>
      </c>
      <c r="F660">
        <v>6586.45</v>
      </c>
      <c r="G660">
        <v>-42.165083997586997</v>
      </c>
      <c r="H660">
        <f>(Table2[[#This Row],[1Y Return vs Nifty]]-AVERAGE(Table2[1Y Return vs Nifty]))/_xlfn.STDEV.P(Table2[1Y Return vs Nifty])</f>
        <v>-1.1071008601461814</v>
      </c>
      <c r="I660">
        <v>-10.0287437915472</v>
      </c>
      <c r="J660">
        <f>(Table2[[#This Row],[1M Return vs Nifty]]-AVERAGE(Table2[1M Return vs Nifty]))/_xlfn.STDEV.P(Table2[1M Return vs Nifty])</f>
        <v>-0.53920700150620393</v>
      </c>
      <c r="K660">
        <v>-14.463263317859001</v>
      </c>
      <c r="L660">
        <f>(Table2[[#This Row],[6M Return vs Nifty]]-AVERAGE(Table2[6M Return vs Nifty]))/_xlfn.STDEV.P(Table2[6M Return vs Nifty])</f>
        <v>-0.5161536723309289</v>
      </c>
      <c r="M660">
        <v>-0.217562122768656</v>
      </c>
      <c r="N660">
        <f>(Table2[[#This Row],[1W Return vs Nifty]]-AVERAGE(Table2[1W Return vs Nifty]))/_xlfn.STDEV.P(Table2[1W Return vs Nifty])</f>
        <v>0.59609563916136266</v>
      </c>
      <c r="O660">
        <v>6814.84</v>
      </c>
      <c r="P660">
        <v>7104.2682697161199</v>
      </c>
      <c r="Q660">
        <v>7338.7920447964398</v>
      </c>
      <c r="R660">
        <v>41.696993083749597</v>
      </c>
      <c r="S660" s="1">
        <f>(Table2[[#This Row],[Close Price]]-Table2[[#This Row],[20D EMA]])/Table2[[#This Row],[20D EMA]]</f>
        <v>-3.3513626145294725E-2</v>
      </c>
      <c r="T660" s="1">
        <f>(Table2[[#This Row],[Close Price]]-Table2[[#This Row],[50D EMA]])/Table2[[#This Row],[50D EMA]]</f>
        <v>-7.2888332767987049E-2</v>
      </c>
      <c r="U660" s="1">
        <f>(Table2[[#This Row],[Close Price]]-Table2[[#This Row],[200D EMA]])/Table2[[#This Row],[200D EMA]]</f>
        <v>-0.10251578736719853</v>
      </c>
      <c r="V660">
        <v>0.65866730412320396</v>
      </c>
      <c r="W660">
        <v>6497.6</v>
      </c>
      <c r="X660">
        <v>6620</v>
      </c>
      <c r="Y660">
        <v>6286</v>
      </c>
      <c r="Z660">
        <v>6620</v>
      </c>
      <c r="AA660">
        <v>6286</v>
      </c>
      <c r="AB660">
        <v>7390</v>
      </c>
      <c r="AC660" s="1">
        <f>(Table2[[#This Row],[Close Price]]/Table2[[#This Row],[Day Low]])-1</f>
        <v>1.3674279734055661E-2</v>
      </c>
      <c r="AD660" s="1">
        <f>(Table2[[#This Row],[Day High]]/Table2[[#This Row],[Close Price]])-1</f>
        <v>5.093791040697182E-3</v>
      </c>
      <c r="AE660" s="1">
        <f>(Table2[[#This Row],[Close Price]]/Table2[[#This Row],[Current Week Low]])-1</f>
        <v>4.7796691059497354E-2</v>
      </c>
      <c r="AF660" s="1">
        <f>(Table2[[#This Row],[Current Week High]]/Table2[[#This Row],[Close Price]])-1</f>
        <v>5.093791040697182E-3</v>
      </c>
      <c r="AG660" s="1">
        <f>(Table2[[#This Row],[Close Price]]/Table2[[#This Row],[Current Month Low]])-1</f>
        <v>4.7796691059497354E-2</v>
      </c>
      <c r="AH660" s="1">
        <f>(Table2[[#This Row],[Current Month High]]/Table2[[#This Row],[Close Price]])-1</f>
        <v>0.12200047066325559</v>
      </c>
      <c r="AI660">
        <v>39.6807081204594</v>
      </c>
      <c r="AJ660">
        <v>4.77966910594973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-0.17</v>
      </c>
      <c r="AM660" t="s">
        <v>3169</v>
      </c>
      <c r="AN660">
        <v>-6.38</v>
      </c>
      <c r="AO660" t="s">
        <v>3169</v>
      </c>
      <c r="AP660">
        <v>-1.1191262244422E-2</v>
      </c>
      <c r="AQ660">
        <f>(Table2[[#This Row],[Sharpe Ratio]]-AVERAGE(Table2[Sharpe Ratio]))/_xlfn.STDEV.P(Table2[Sharpe Ratio])</f>
        <v>-0.80807611537086632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685</v>
      </c>
      <c r="AT660">
        <f>_xlfn.RANK.AVG(Table2[[#This Row],[6M Return vs Nifty Z-Score]],Table2[6M Return vs Nifty Z-Score])</f>
        <v>501</v>
      </c>
      <c r="AU660">
        <f>_xlfn.RANK.AVG(Table2[[#This Row],[Sharpe Ratio Z-Score]],Table2[Sharpe Ratio Z-Score])</f>
        <v>589</v>
      </c>
      <c r="AV660">
        <f>(Table2[[#This Row],[Rank 1Y]]+Table2[[#This Row],[Rank 6M]]+Table2[[#This Row],[Rank Sharpe]])/3</f>
        <v>591.66666666666663</v>
      </c>
    </row>
    <row r="661" spans="1:48" hidden="1" x14ac:dyDescent="0.3">
      <c r="A661" t="s">
        <v>1236</v>
      </c>
      <c r="B661" t="s">
        <v>1237</v>
      </c>
      <c r="C661" t="s">
        <v>3122</v>
      </c>
      <c r="D661" t="s">
        <v>21</v>
      </c>
      <c r="E661">
        <v>9185.4424370800007</v>
      </c>
      <c r="F661">
        <v>445.9</v>
      </c>
      <c r="G661">
        <v>-26.558267429030401</v>
      </c>
      <c r="H661">
        <f>(Table2[[#This Row],[1Y Return vs Nifty]]-AVERAGE(Table2[1Y Return vs Nifty]))/_xlfn.STDEV.P(Table2[1Y Return vs Nifty])</f>
        <v>-0.79494609776656411</v>
      </c>
      <c r="I661">
        <v>-7.3736276963767899</v>
      </c>
      <c r="J661">
        <f>(Table2[[#This Row],[1M Return vs Nifty]]-AVERAGE(Table2[1M Return vs Nifty]))/_xlfn.STDEV.P(Table2[1M Return vs Nifty])</f>
        <v>-0.27682803962783847</v>
      </c>
      <c r="K661">
        <v>-13.2169927831103</v>
      </c>
      <c r="L661">
        <f>(Table2[[#This Row],[6M Return vs Nifty]]-AVERAGE(Table2[6M Return vs Nifty]))/_xlfn.STDEV.P(Table2[6M Return vs Nifty])</f>
        <v>-0.47453808211014675</v>
      </c>
      <c r="M661">
        <v>-6.6270374151179698</v>
      </c>
      <c r="N661">
        <f>(Table2[[#This Row],[1W Return vs Nifty]]-AVERAGE(Table2[1W Return vs Nifty]))/_xlfn.STDEV.P(Table2[1W Return vs Nifty])</f>
        <v>-0.95576470128098756</v>
      </c>
      <c r="O661">
        <v>459.48</v>
      </c>
      <c r="P661">
        <v>467.70024099938598</v>
      </c>
      <c r="Q661">
        <v>476.169264049969</v>
      </c>
      <c r="R661">
        <v>39.915333827144998</v>
      </c>
      <c r="S661" s="1">
        <f>(Table2[[#This Row],[Close Price]]-Table2[[#This Row],[20D EMA]])/Table2[[#This Row],[20D EMA]]</f>
        <v>-2.9555149299207887E-2</v>
      </c>
      <c r="T661" s="1">
        <f>(Table2[[#This Row],[Close Price]]-Table2[[#This Row],[50D EMA]])/Table2[[#This Row],[50D EMA]]</f>
        <v>-4.6611566743696903E-2</v>
      </c>
      <c r="U661" s="1">
        <f>(Table2[[#This Row],[Close Price]]-Table2[[#This Row],[200D EMA]])/Table2[[#This Row],[200D EMA]]</f>
        <v>-6.356828618571353E-2</v>
      </c>
      <c r="V661">
        <v>1.86474414813444</v>
      </c>
      <c r="W661">
        <v>435.65</v>
      </c>
      <c r="X661">
        <v>448</v>
      </c>
      <c r="Y661">
        <v>434</v>
      </c>
      <c r="Z661">
        <v>460.7</v>
      </c>
      <c r="AA661">
        <v>434</v>
      </c>
      <c r="AB661">
        <v>510</v>
      </c>
      <c r="AC661" s="1">
        <f>(Table2[[#This Row],[Close Price]]/Table2[[#This Row],[Day Low]])-1</f>
        <v>2.3528061517273047E-2</v>
      </c>
      <c r="AD661" s="1">
        <f>(Table2[[#This Row],[Day High]]/Table2[[#This Row],[Close Price]])-1</f>
        <v>4.7095761381477086E-3</v>
      </c>
      <c r="AE661" s="1">
        <f>(Table2[[#This Row],[Close Price]]/Table2[[#This Row],[Current Week Low]])-1</f>
        <v>2.7419354838709609E-2</v>
      </c>
      <c r="AF661" s="1">
        <f>(Table2[[#This Row],[Current Week High]]/Table2[[#This Row],[Close Price]])-1</f>
        <v>3.3191298497420973E-2</v>
      </c>
      <c r="AG661" s="1">
        <f>(Table2[[#This Row],[Close Price]]/Table2[[#This Row],[Current Month Low]])-1</f>
        <v>2.7419354838709609E-2</v>
      </c>
      <c r="AH661" s="1">
        <f>(Table2[[#This Row],[Current Month High]]/Table2[[#This Row],[Close Price]])-1</f>
        <v>0.14375420497869484</v>
      </c>
      <c r="AI661">
        <v>28.952679973088099</v>
      </c>
      <c r="AJ661">
        <v>3.69767441860464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0</v>
      </c>
      <c r="AM661">
        <v>0</v>
      </c>
      <c r="AN661">
        <v>-2.02</v>
      </c>
      <c r="AO661" t="s">
        <v>3169</v>
      </c>
      <c r="AP661">
        <v>-7.9983269881670996E-2</v>
      </c>
      <c r="AQ661">
        <f>(Table2[[#This Row],[Sharpe Ratio]]-AVERAGE(Table2[Sharpe Ratio]))/_xlfn.STDEV.P(Table2[Sharpe Ratio])</f>
        <v>-1.6113981222407434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596</v>
      </c>
      <c r="AT661">
        <f>_xlfn.RANK.AVG(Table2[[#This Row],[6M Return vs Nifty Z-Score]],Table2[6M Return vs Nifty Z-Score])</f>
        <v>485</v>
      </c>
      <c r="AU661">
        <f>_xlfn.RANK.AVG(Table2[[#This Row],[Sharpe Ratio Z-Score]],Table2[Sharpe Ratio Z-Score])</f>
        <v>695</v>
      </c>
      <c r="AV661">
        <f>(Table2[[#This Row],[Rank 1Y]]+Table2[[#This Row],[Rank 6M]]+Table2[[#This Row],[Rank Sharpe]])/3</f>
        <v>592</v>
      </c>
    </row>
    <row r="662" spans="1:48" hidden="1" x14ac:dyDescent="0.3">
      <c r="A662" t="s">
        <v>367</v>
      </c>
      <c r="B662" t="s">
        <v>368</v>
      </c>
      <c r="C662" t="s">
        <v>3123</v>
      </c>
      <c r="D662" t="s">
        <v>369</v>
      </c>
      <c r="E662">
        <v>64660.151503779998</v>
      </c>
      <c r="F662">
        <v>679.7</v>
      </c>
      <c r="G662">
        <v>-27.778204558192101</v>
      </c>
      <c r="H662">
        <f>(Table2[[#This Row],[1Y Return vs Nifty]]-AVERAGE(Table2[1Y Return vs Nifty]))/_xlfn.STDEV.P(Table2[1Y Return vs Nifty])</f>
        <v>-0.81934628104537366</v>
      </c>
      <c r="I662">
        <v>-3.5163591120000701</v>
      </c>
      <c r="J662">
        <f>(Table2[[#This Row],[1M Return vs Nifty]]-AVERAGE(Table2[1M Return vs Nifty]))/_xlfn.STDEV.P(Table2[1M Return vs Nifty])</f>
        <v>0.10434780752088675</v>
      </c>
      <c r="K662">
        <v>-9.7985451468516906</v>
      </c>
      <c r="L662">
        <f>(Table2[[#This Row],[6M Return vs Nifty]]-AVERAGE(Table2[6M Return vs Nifty]))/_xlfn.STDEV.P(Table2[6M Return vs Nifty])</f>
        <v>-0.36038893707686154</v>
      </c>
      <c r="M662">
        <v>-3.70863094941279</v>
      </c>
      <c r="N662">
        <f>(Table2[[#This Row],[1W Return vs Nifty]]-AVERAGE(Table2[1W Return vs Nifty]))/_xlfn.STDEV.P(Table2[1W Return vs Nifty])</f>
        <v>-0.2491609552888</v>
      </c>
      <c r="O662">
        <v>692.72</v>
      </c>
      <c r="P662">
        <v>713.19964950162296</v>
      </c>
      <c r="Q662">
        <v>733.21670300837502</v>
      </c>
      <c r="R662">
        <v>40.9919371733356</v>
      </c>
      <c r="S662" s="1">
        <f>(Table2[[#This Row],[Close Price]]-Table2[[#This Row],[20D EMA]])/Table2[[#This Row],[20D EMA]]</f>
        <v>-1.8795472918350823E-2</v>
      </c>
      <c r="T662" s="1">
        <f>(Table2[[#This Row],[Close Price]]-Table2[[#This Row],[50D EMA]])/Table2[[#This Row],[50D EMA]]</f>
        <v>-4.6970928161605439E-2</v>
      </c>
      <c r="U662" s="1">
        <f>(Table2[[#This Row],[Close Price]]-Table2[[#This Row],[200D EMA]])/Table2[[#This Row],[200D EMA]]</f>
        <v>-7.2988930542357944E-2</v>
      </c>
      <c r="V662">
        <v>0.33737599036382399</v>
      </c>
      <c r="W662">
        <v>674.3</v>
      </c>
      <c r="X662">
        <v>683.8</v>
      </c>
      <c r="Y662">
        <v>670.05</v>
      </c>
      <c r="Z662">
        <v>690</v>
      </c>
      <c r="AA662">
        <v>670.05</v>
      </c>
      <c r="AB662">
        <v>704.85</v>
      </c>
      <c r="AC662" s="1">
        <f>(Table2[[#This Row],[Close Price]]/Table2[[#This Row],[Day Low]])-1</f>
        <v>8.0083049087944502E-3</v>
      </c>
      <c r="AD662" s="1">
        <f>(Table2[[#This Row],[Day High]]/Table2[[#This Row],[Close Price]])-1</f>
        <v>6.0320729733704948E-3</v>
      </c>
      <c r="AE662" s="1">
        <f>(Table2[[#This Row],[Close Price]]/Table2[[#This Row],[Current Week Low]])-1</f>
        <v>1.4401910305201326E-2</v>
      </c>
      <c r="AF662" s="1">
        <f>(Table2[[#This Row],[Current Week High]]/Table2[[#This Row],[Close Price]])-1</f>
        <v>1.5153744298955329E-2</v>
      </c>
      <c r="AG662" s="1">
        <f>(Table2[[#This Row],[Close Price]]/Table2[[#This Row],[Current Month Low]])-1</f>
        <v>1.4401910305201326E-2</v>
      </c>
      <c r="AH662" s="1">
        <f>(Table2[[#This Row],[Current Month High]]/Table2[[#This Row],[Close Price]])-1</f>
        <v>3.7001618361041544E-2</v>
      </c>
      <c r="AI662">
        <v>20.258937766661699</v>
      </c>
      <c r="AJ662">
        <v>4.9000694498032296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</v>
      </c>
      <c r="AM662" t="s">
        <v>3169</v>
      </c>
      <c r="AN662">
        <v>-1.27</v>
      </c>
      <c r="AO662" t="s">
        <v>3169</v>
      </c>
      <c r="AP662">
        <v>-0.124499109660163</v>
      </c>
      <c r="AQ662">
        <f>(Table2[[#This Row],[Sharpe Ratio]]-AVERAGE(Table2[Sharpe Ratio]))/_xlfn.STDEV.P(Table2[Sharpe Ratio])</f>
        <v>-2.1312340010964248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607</v>
      </c>
      <c r="AT662">
        <f>_xlfn.RANK.AVG(Table2[[#This Row],[6M Return vs Nifty Z-Score]],Table2[6M Return vs Nifty Z-Score])</f>
        <v>443</v>
      </c>
      <c r="AU662">
        <f>_xlfn.RANK.AVG(Table2[[#This Row],[Sharpe Ratio Z-Score]],Table2[Sharpe Ratio Z-Score])</f>
        <v>727</v>
      </c>
      <c r="AV662">
        <f>(Table2[[#This Row],[Rank 1Y]]+Table2[[#This Row],[Rank 6M]]+Table2[[#This Row],[Rank Sharpe]])/3</f>
        <v>592.33333333333337</v>
      </c>
    </row>
    <row r="663" spans="1:48" hidden="1" x14ac:dyDescent="0.3">
      <c r="A663" t="s">
        <v>1234</v>
      </c>
      <c r="B663" t="s">
        <v>1235</v>
      </c>
      <c r="C663" t="s">
        <v>3132</v>
      </c>
      <c r="D663" t="s">
        <v>232</v>
      </c>
      <c r="E663">
        <v>9199.2598434899992</v>
      </c>
      <c r="F663">
        <v>470.85</v>
      </c>
      <c r="G663">
        <v>-20.788140561950399</v>
      </c>
      <c r="H663">
        <f>(Table2[[#This Row],[1Y Return vs Nifty]]-AVERAGE(Table2[1Y Return vs Nifty]))/_xlfn.STDEV.P(Table2[1Y Return vs Nifty])</f>
        <v>-0.67953674614244963</v>
      </c>
      <c r="I663">
        <v>-13.340229026068799</v>
      </c>
      <c r="J663">
        <f>(Table2[[#This Row],[1M Return vs Nifty]]-AVERAGE(Table2[1M Return vs Nifty]))/_xlfn.STDEV.P(Table2[1M Return vs Nifty])</f>
        <v>-0.86644845798705439</v>
      </c>
      <c r="K663">
        <v>-28.1350161557809</v>
      </c>
      <c r="L663">
        <f>(Table2[[#This Row],[6M Return vs Nifty]]-AVERAGE(Table2[6M Return vs Nifty]))/_xlfn.STDEV.P(Table2[6M Return vs Nifty])</f>
        <v>-0.97268220914456494</v>
      </c>
      <c r="M663">
        <v>-7.8447821945260499</v>
      </c>
      <c r="N663">
        <f>(Table2[[#This Row],[1W Return vs Nifty]]-AVERAGE(Table2[1W Return vs Nifty]))/_xlfn.STDEV.P(Table2[1W Return vs Nifty])</f>
        <v>-1.2506047219921752</v>
      </c>
      <c r="O663">
        <v>504.23</v>
      </c>
      <c r="P663">
        <v>526.35814233599001</v>
      </c>
      <c r="Q663">
        <v>541.62330374752105</v>
      </c>
      <c r="R663">
        <v>29.1668246523313</v>
      </c>
      <c r="S663" s="1">
        <f>(Table2[[#This Row],[Close Price]]-Table2[[#This Row],[20D EMA]])/Table2[[#This Row],[20D EMA]]</f>
        <v>-6.6199948436229492E-2</v>
      </c>
      <c r="T663" s="1">
        <f>(Table2[[#This Row],[Close Price]]-Table2[[#This Row],[50D EMA]])/Table2[[#This Row],[50D EMA]]</f>
        <v>-0.10545698426862654</v>
      </c>
      <c r="U663" s="1">
        <f>(Table2[[#This Row],[Close Price]]-Table2[[#This Row],[200D EMA]])/Table2[[#This Row],[200D EMA]]</f>
        <v>-0.13066886756503404</v>
      </c>
      <c r="V663">
        <v>0.39673397168348301</v>
      </c>
      <c r="W663">
        <v>460.05</v>
      </c>
      <c r="X663">
        <v>477.3</v>
      </c>
      <c r="Y663">
        <v>460.05</v>
      </c>
      <c r="Z663">
        <v>493.6</v>
      </c>
      <c r="AA663">
        <v>460.05</v>
      </c>
      <c r="AB663">
        <v>545.54999999999995</v>
      </c>
      <c r="AC663" s="1">
        <f>(Table2[[#This Row],[Close Price]]/Table2[[#This Row],[Day Low]])-1</f>
        <v>2.3475709162047664E-2</v>
      </c>
      <c r="AD663" s="1">
        <f>(Table2[[#This Row],[Day High]]/Table2[[#This Row],[Close Price]])-1</f>
        <v>1.3698630136986356E-2</v>
      </c>
      <c r="AE663" s="1">
        <f>(Table2[[#This Row],[Close Price]]/Table2[[#This Row],[Current Week Low]])-1</f>
        <v>2.3475709162047664E-2</v>
      </c>
      <c r="AF663" s="1">
        <f>(Table2[[#This Row],[Current Week High]]/Table2[[#This Row],[Close Price]])-1</f>
        <v>4.8316873738982746E-2</v>
      </c>
      <c r="AG663" s="1">
        <f>(Table2[[#This Row],[Close Price]]/Table2[[#This Row],[Current Month Low]])-1</f>
        <v>2.3475709162047664E-2</v>
      </c>
      <c r="AH663" s="1">
        <f>(Table2[[#This Row],[Current Month High]]/Table2[[#This Row],[Close Price]])-1</f>
        <v>0.15864925135393415</v>
      </c>
      <c r="AI663">
        <v>50.663693320590397</v>
      </c>
      <c r="AJ663">
        <v>2.3475709162047602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0.01</v>
      </c>
      <c r="AM663" t="s">
        <v>3170</v>
      </c>
      <c r="AN663">
        <v>-8.3699999999999992</v>
      </c>
      <c r="AO663" t="s">
        <v>3169</v>
      </c>
      <c r="AP663">
        <v>-4.2524501848970001E-3</v>
      </c>
      <c r="AQ663">
        <f>(Table2[[#This Row],[Sharpe Ratio]]-AVERAGE(Table2[Sharpe Ratio]))/_xlfn.STDEV.P(Table2[Sharpe Ratio])</f>
        <v>-0.72704780088492149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555</v>
      </c>
      <c r="AT663">
        <f>_xlfn.RANK.AVG(Table2[[#This Row],[6M Return vs Nifty Z-Score]],Table2[6M Return vs Nifty Z-Score])</f>
        <v>652</v>
      </c>
      <c r="AU663">
        <f>_xlfn.RANK.AVG(Table2[[#This Row],[Sharpe Ratio Z-Score]],Table2[Sharpe Ratio Z-Score])</f>
        <v>575</v>
      </c>
      <c r="AV663">
        <f>(Table2[[#This Row],[Rank 1Y]]+Table2[[#This Row],[Rank 6M]]+Table2[[#This Row],[Rank Sharpe]])/3</f>
        <v>594</v>
      </c>
    </row>
    <row r="664" spans="1:48" hidden="1" x14ac:dyDescent="0.3">
      <c r="A664" t="s">
        <v>2123</v>
      </c>
      <c r="B664" t="s">
        <v>2124</v>
      </c>
      <c r="C664" t="s">
        <v>3134</v>
      </c>
      <c r="D664" t="s">
        <v>457</v>
      </c>
      <c r="E664">
        <v>2801.3172580800001</v>
      </c>
      <c r="F664">
        <v>388.8</v>
      </c>
      <c r="G664">
        <v>-14.876135662367499</v>
      </c>
      <c r="H664">
        <f>(Table2[[#This Row],[1Y Return vs Nifty]]-AVERAGE(Table2[1Y Return vs Nifty]))/_xlfn.STDEV.P(Table2[1Y Return vs Nifty])</f>
        <v>-0.56128966631615596</v>
      </c>
      <c r="I664">
        <v>-18.3776570299386</v>
      </c>
      <c r="J664">
        <f>(Table2[[#This Row],[1M Return vs Nifty]]-AVERAGE(Table2[1M Return vs Nifty]))/_xlfn.STDEV.P(Table2[1M Return vs Nifty])</f>
        <v>-1.3642478320319529</v>
      </c>
      <c r="K664">
        <v>-18.824453055361399</v>
      </c>
      <c r="L664">
        <f>(Table2[[#This Row],[6M Return vs Nifty]]-AVERAGE(Table2[6M Return vs Nifty]))/_xlfn.STDEV.P(Table2[6M Return vs Nifty])</f>
        <v>-0.66178295580554491</v>
      </c>
      <c r="M664">
        <v>-3.4425342357322699</v>
      </c>
      <c r="N664">
        <f>(Table2[[#This Row],[1W Return vs Nifty]]-AVERAGE(Table2[1W Return vs Nifty]))/_xlfn.STDEV.P(Table2[1W Return vs Nifty])</f>
        <v>-0.18473369442147827</v>
      </c>
      <c r="O664">
        <v>411.53</v>
      </c>
      <c r="P664">
        <v>440.76250460966901</v>
      </c>
      <c r="Q664">
        <v>453.18974999750799</v>
      </c>
      <c r="R664">
        <v>31.7828413580134</v>
      </c>
      <c r="S664" s="1">
        <f>(Table2[[#This Row],[Close Price]]-Table2[[#This Row],[20D EMA]])/Table2[[#This Row],[20D EMA]]</f>
        <v>-5.5232911330887084E-2</v>
      </c>
      <c r="T664" s="1">
        <f>(Table2[[#This Row],[Close Price]]-Table2[[#This Row],[50D EMA]])/Table2[[#This Row],[50D EMA]]</f>
        <v>-0.11789229815654581</v>
      </c>
      <c r="U664" s="1">
        <f>(Table2[[#This Row],[Close Price]]-Table2[[#This Row],[200D EMA]])/Table2[[#This Row],[200D EMA]]</f>
        <v>-0.14208121432106979</v>
      </c>
      <c r="V664">
        <v>0.99825406459397503</v>
      </c>
      <c r="W664">
        <v>387.8</v>
      </c>
      <c r="X664">
        <v>395.75</v>
      </c>
      <c r="Y664">
        <v>386.4</v>
      </c>
      <c r="Z664">
        <v>413.95</v>
      </c>
      <c r="AA664">
        <v>386.4</v>
      </c>
      <c r="AB664">
        <v>425.6</v>
      </c>
      <c r="AC664" s="1">
        <f>(Table2[[#This Row],[Close Price]]/Table2[[#This Row],[Day Low]])-1</f>
        <v>2.5786487880350428E-3</v>
      </c>
      <c r="AD664" s="1">
        <f>(Table2[[#This Row],[Day High]]/Table2[[#This Row],[Close Price]])-1</f>
        <v>1.7875514403292048E-2</v>
      </c>
      <c r="AE664" s="1">
        <f>(Table2[[#This Row],[Close Price]]/Table2[[#This Row],[Current Week Low]])-1</f>
        <v>6.2111801242237252E-3</v>
      </c>
      <c r="AF664" s="1">
        <f>(Table2[[#This Row],[Current Week High]]/Table2[[#This Row],[Close Price]])-1</f>
        <v>6.4686213991769437E-2</v>
      </c>
      <c r="AG664" s="1">
        <f>(Table2[[#This Row],[Close Price]]/Table2[[#This Row],[Current Month Low]])-1</f>
        <v>6.2111801242237252E-3</v>
      </c>
      <c r="AH664" s="1">
        <f>(Table2[[#This Row],[Current Month High]]/Table2[[#This Row],[Close Price]])-1</f>
        <v>9.4650205761316997E-2</v>
      </c>
      <c r="AI664">
        <v>42.669753086419703</v>
      </c>
      <c r="AJ664">
        <v>9.2134831460674196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-0.11</v>
      </c>
      <c r="AM664" t="s">
        <v>3169</v>
      </c>
      <c r="AN664">
        <v>-5.78</v>
      </c>
      <c r="AO664" t="s">
        <v>3169</v>
      </c>
      <c r="AP664">
        <v>-0.109090589868194</v>
      </c>
      <c r="AQ664">
        <f>(Table2[[#This Row],[Sharpe Ratio]]-AVERAGE(Table2[Sharpe Ratio]))/_xlfn.STDEV.P(Table2[Sharpe Ratio])</f>
        <v>-1.9513002636272423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514</v>
      </c>
      <c r="AT664">
        <f>_xlfn.RANK.AVG(Table2[[#This Row],[6M Return vs Nifty Z-Score]],Table2[6M Return vs Nifty Z-Score])</f>
        <v>548</v>
      </c>
      <c r="AU664">
        <f>_xlfn.RANK.AVG(Table2[[#This Row],[Sharpe Ratio Z-Score]],Table2[Sharpe Ratio Z-Score])</f>
        <v>721</v>
      </c>
      <c r="AV664">
        <f>(Table2[[#This Row],[Rank 1Y]]+Table2[[#This Row],[Rank 6M]]+Table2[[#This Row],[Rank Sharpe]])/3</f>
        <v>594.33333333333337</v>
      </c>
    </row>
    <row r="665" spans="1:48" hidden="1" x14ac:dyDescent="0.3">
      <c r="A665" t="s">
        <v>1007</v>
      </c>
      <c r="B665" t="s">
        <v>1008</v>
      </c>
      <c r="C665" t="s">
        <v>3137</v>
      </c>
      <c r="D665" t="s">
        <v>497</v>
      </c>
      <c r="E665">
        <v>13806.91439229</v>
      </c>
      <c r="F665">
        <v>1299.3</v>
      </c>
      <c r="G665">
        <v>-24.323537566797601</v>
      </c>
      <c r="H665">
        <f>(Table2[[#This Row],[1Y Return vs Nifty]]-AVERAGE(Table2[1Y Return vs Nifty]))/_xlfn.STDEV.P(Table2[1Y Return vs Nifty])</f>
        <v>-0.75024886139785141</v>
      </c>
      <c r="I665">
        <v>-17.1208834261618</v>
      </c>
      <c r="J665">
        <f>(Table2[[#This Row],[1M Return vs Nifty]]-AVERAGE(Table2[1M Return vs Nifty]))/_xlfn.STDEV.P(Table2[1M Return vs Nifty])</f>
        <v>-1.2400532802099449</v>
      </c>
      <c r="K665">
        <v>-12.621410272485599</v>
      </c>
      <c r="L665">
        <f>(Table2[[#This Row],[6M Return vs Nifty]]-AVERAGE(Table2[6M Return vs Nifty]))/_xlfn.STDEV.P(Table2[6M Return vs Nifty])</f>
        <v>-0.45465033140614741</v>
      </c>
      <c r="M665">
        <v>-4.1663785749978599</v>
      </c>
      <c r="N665">
        <f>(Table2[[#This Row],[1W Return vs Nifty]]-AVERAGE(Table2[1W Return vs Nifty]))/_xlfn.STDEV.P(Table2[1W Return vs Nifty])</f>
        <v>-0.35999068060579242</v>
      </c>
      <c r="O665">
        <v>1403.53</v>
      </c>
      <c r="P665">
        <v>1471.34935888684</v>
      </c>
      <c r="Q665">
        <v>1465.9707782862099</v>
      </c>
      <c r="R665">
        <v>27.363705251194698</v>
      </c>
      <c r="S665" s="1">
        <f>(Table2[[#This Row],[Close Price]]-Table2[[#This Row],[20D EMA]])/Table2[[#This Row],[20D EMA]]</f>
        <v>-7.4262751775879404E-2</v>
      </c>
      <c r="T665" s="1">
        <f>(Table2[[#This Row],[Close Price]]-Table2[[#This Row],[50D EMA]])/Table2[[#This Row],[50D EMA]]</f>
        <v>-0.11693304370418543</v>
      </c>
      <c r="U665" s="1">
        <f>(Table2[[#This Row],[Close Price]]-Table2[[#This Row],[200D EMA]])/Table2[[#This Row],[200D EMA]]</f>
        <v>-0.11369311090979323</v>
      </c>
      <c r="V665">
        <v>0.69721942497400302</v>
      </c>
      <c r="W665">
        <v>1269.55</v>
      </c>
      <c r="X665">
        <v>1305</v>
      </c>
      <c r="Y665">
        <v>1268</v>
      </c>
      <c r="Z665">
        <v>1313.95</v>
      </c>
      <c r="AA665">
        <v>1268</v>
      </c>
      <c r="AB665">
        <v>1585.2</v>
      </c>
      <c r="AC665" s="1">
        <f>(Table2[[#This Row],[Close Price]]/Table2[[#This Row],[Day Low]])-1</f>
        <v>2.3433500059075962E-2</v>
      </c>
      <c r="AD665" s="1">
        <f>(Table2[[#This Row],[Day High]]/Table2[[#This Row],[Close Price]])-1</f>
        <v>4.3869776033249597E-3</v>
      </c>
      <c r="AE665" s="1">
        <f>(Table2[[#This Row],[Close Price]]/Table2[[#This Row],[Current Week Low]])-1</f>
        <v>2.4684542586750791E-2</v>
      </c>
      <c r="AF665" s="1">
        <f>(Table2[[#This Row],[Current Week High]]/Table2[[#This Row],[Close Price]])-1</f>
        <v>1.127530208573857E-2</v>
      </c>
      <c r="AG665" s="1">
        <f>(Table2[[#This Row],[Close Price]]/Table2[[#This Row],[Current Month Low]])-1</f>
        <v>2.4684542586750791E-2</v>
      </c>
      <c r="AH665" s="1">
        <f>(Table2[[#This Row],[Current Month High]]/Table2[[#This Row],[Close Price]])-1</f>
        <v>0.22004156084045268</v>
      </c>
      <c r="AI665">
        <v>30.070037712614401</v>
      </c>
      <c r="AJ665">
        <v>4.5293644408688598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0</v>
      </c>
      <c r="AM665" t="s">
        <v>3168</v>
      </c>
      <c r="AN665">
        <v>-13.53</v>
      </c>
      <c r="AO665" t="s">
        <v>3169</v>
      </c>
      <c r="AP665">
        <v>-0.110226201640338</v>
      </c>
      <c r="AQ665">
        <f>(Table2[[#This Row],[Sharpe Ratio]]-AVERAGE(Table2[Sharpe Ratio]))/_xlfn.STDEV.P(Table2[Sharpe Ratio])</f>
        <v>-1.9645614251946482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586</v>
      </c>
      <c r="AT665">
        <f>_xlfn.RANK.AVG(Table2[[#This Row],[6M Return vs Nifty Z-Score]],Table2[6M Return vs Nifty Z-Score])</f>
        <v>476</v>
      </c>
      <c r="AU665">
        <f>_xlfn.RANK.AVG(Table2[[#This Row],[Sharpe Ratio Z-Score]],Table2[Sharpe Ratio Z-Score])</f>
        <v>722</v>
      </c>
      <c r="AV665">
        <f>(Table2[[#This Row],[Rank 1Y]]+Table2[[#This Row],[Rank 6M]]+Table2[[#This Row],[Rank Sharpe]])/3</f>
        <v>594.66666666666663</v>
      </c>
    </row>
    <row r="666" spans="1:48" hidden="1" x14ac:dyDescent="0.3">
      <c r="A666" t="s">
        <v>1354</v>
      </c>
      <c r="B666" t="s">
        <v>1355</v>
      </c>
      <c r="C666" t="s">
        <v>3137</v>
      </c>
      <c r="D666" t="s">
        <v>497</v>
      </c>
      <c r="E666">
        <v>8055.8511134399996</v>
      </c>
      <c r="F666">
        <v>733.2</v>
      </c>
      <c r="G666">
        <v>-42.5259832110386</v>
      </c>
      <c r="H666">
        <f>(Table2[[#This Row],[1Y Return vs Nifty]]-AVERAGE(Table2[1Y Return vs Nifty]))/_xlfn.STDEV.P(Table2[1Y Return vs Nifty])</f>
        <v>-1.1143192706223415</v>
      </c>
      <c r="I666">
        <v>2.47386162229816</v>
      </c>
      <c r="J666">
        <f>(Table2[[#This Row],[1M Return vs Nifty]]-AVERAGE(Table2[1M Return vs Nifty]))/_xlfn.STDEV.P(Table2[1M Return vs Nifty])</f>
        <v>0.69630229890690465</v>
      </c>
      <c r="K666">
        <v>-11.565057144878701</v>
      </c>
      <c r="L666">
        <f>(Table2[[#This Row],[6M Return vs Nifty]]-AVERAGE(Table2[6M Return vs Nifty]))/_xlfn.STDEV.P(Table2[6M Return vs Nifty])</f>
        <v>-0.41937648222075002</v>
      </c>
      <c r="M666">
        <v>-1.9624941926728401</v>
      </c>
      <c r="N666">
        <f>(Table2[[#This Row],[1W Return vs Nifty]]-AVERAGE(Table2[1W Return vs Nifty]))/_xlfn.STDEV.P(Table2[1W Return vs Nifty])</f>
        <v>0.17361318115383081</v>
      </c>
      <c r="O666">
        <v>729</v>
      </c>
      <c r="P666">
        <v>737.49949873999003</v>
      </c>
      <c r="Q666">
        <v>796.33231434644199</v>
      </c>
      <c r="R666">
        <v>54.057432126920801</v>
      </c>
      <c r="S666" s="1">
        <f>(Table2[[#This Row],[Close Price]]-Table2[[#This Row],[20D EMA]])/Table2[[#This Row],[20D EMA]]</f>
        <v>5.7613168724280463E-3</v>
      </c>
      <c r="T666" s="1">
        <f>(Table2[[#This Row],[Close Price]]-Table2[[#This Row],[50D EMA]])/Table2[[#This Row],[50D EMA]]</f>
        <v>-5.8298327623756124E-3</v>
      </c>
      <c r="U666" s="1">
        <f>(Table2[[#This Row],[Close Price]]-Table2[[#This Row],[200D EMA]])/Table2[[#This Row],[200D EMA]]</f>
        <v>-7.9278855333473786E-2</v>
      </c>
      <c r="V666">
        <v>1.2519621881604699</v>
      </c>
      <c r="W666">
        <v>719.25</v>
      </c>
      <c r="X666">
        <v>738.8</v>
      </c>
      <c r="Y666">
        <v>710.25</v>
      </c>
      <c r="Z666">
        <v>738.9</v>
      </c>
      <c r="AA666">
        <v>702</v>
      </c>
      <c r="AB666">
        <v>744.8</v>
      </c>
      <c r="AC666" s="1">
        <f>(Table2[[#This Row],[Close Price]]/Table2[[#This Row],[Day Low]])-1</f>
        <v>1.9395203336809219E-2</v>
      </c>
      <c r="AD666" s="1">
        <f>(Table2[[#This Row],[Day High]]/Table2[[#This Row],[Close Price]])-1</f>
        <v>7.6377523186033081E-3</v>
      </c>
      <c r="AE666" s="1">
        <f>(Table2[[#This Row],[Close Price]]/Table2[[#This Row],[Current Week Low]])-1</f>
        <v>3.2312565997888232E-2</v>
      </c>
      <c r="AF666" s="1">
        <f>(Table2[[#This Row],[Current Week High]]/Table2[[#This Row],[Close Price]])-1</f>
        <v>7.7741407528639783E-3</v>
      </c>
      <c r="AG666" s="1">
        <f>(Table2[[#This Row],[Close Price]]/Table2[[#This Row],[Current Month Low]])-1</f>
        <v>4.4444444444444509E-2</v>
      </c>
      <c r="AH666" s="1">
        <f>(Table2[[#This Row],[Current Month High]]/Table2[[#This Row],[Close Price]])-1</f>
        <v>1.5821058374249741E-2</v>
      </c>
      <c r="AI666">
        <v>50.886524822695002</v>
      </c>
      <c r="AJ666">
        <v>8.9774078478002508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7.0000000000000007E-2</v>
      </c>
      <c r="AM666" t="s">
        <v>3170</v>
      </c>
      <c r="AN666">
        <v>0.47</v>
      </c>
      <c r="AO666" t="s">
        <v>3170</v>
      </c>
      <c r="AP666">
        <v>-3.7780183689203002E-2</v>
      </c>
      <c r="AQ666">
        <f>(Table2[[#This Row],[Sharpe Ratio]]-AVERAGE(Table2[Sharpe Ratio]))/_xlfn.STDEV.P(Table2[Sharpe Ratio])</f>
        <v>-1.1185695355972214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687</v>
      </c>
      <c r="AT666">
        <f>_xlfn.RANK.AVG(Table2[[#This Row],[6M Return vs Nifty Z-Score]],Table2[6M Return vs Nifty Z-Score])</f>
        <v>467</v>
      </c>
      <c r="AU666">
        <f>_xlfn.RANK.AVG(Table2[[#This Row],[Sharpe Ratio Z-Score]],Table2[Sharpe Ratio Z-Score])</f>
        <v>640</v>
      </c>
      <c r="AV666">
        <f>(Table2[[#This Row],[Rank 1Y]]+Table2[[#This Row],[Rank 6M]]+Table2[[#This Row],[Rank Sharpe]])/3</f>
        <v>598</v>
      </c>
    </row>
    <row r="667" spans="1:48" hidden="1" x14ac:dyDescent="0.3">
      <c r="A667" t="s">
        <v>276</v>
      </c>
      <c r="B667" t="s">
        <v>277</v>
      </c>
      <c r="C667" t="s">
        <v>3125</v>
      </c>
      <c r="D667" t="s">
        <v>199</v>
      </c>
      <c r="E667">
        <v>90919.760679900006</v>
      </c>
      <c r="F667">
        <v>513</v>
      </c>
      <c r="G667">
        <v>-25.847067563519701</v>
      </c>
      <c r="H667">
        <f>(Table2[[#This Row],[1Y Return vs Nifty]]-AVERAGE(Table2[1Y Return vs Nifty]))/_xlfn.STDEV.P(Table2[1Y Return vs Nifty])</f>
        <v>-0.78072126055855939</v>
      </c>
      <c r="I667">
        <v>-8.7375037678523508</v>
      </c>
      <c r="J667">
        <f>(Table2[[#This Row],[1M Return vs Nifty]]-AVERAGE(Table2[1M Return vs Nifty]))/_xlfn.STDEV.P(Table2[1M Return vs Nifty])</f>
        <v>-0.41160647301364245</v>
      </c>
      <c r="K667">
        <v>-13.195312645526601</v>
      </c>
      <c r="L667">
        <f>(Table2[[#This Row],[6M Return vs Nifty]]-AVERAGE(Table2[6M Return vs Nifty]))/_xlfn.STDEV.P(Table2[6M Return vs Nifty])</f>
        <v>-0.47381413678972295</v>
      </c>
      <c r="M667">
        <v>-1.29414357947839</v>
      </c>
      <c r="N667">
        <f>(Table2[[#This Row],[1W Return vs Nifty]]-AVERAGE(Table2[1W Return vs Nifty]))/_xlfn.STDEV.P(Table2[1W Return vs Nifty])</f>
        <v>0.33543404211647987</v>
      </c>
      <c r="O667">
        <v>529.23</v>
      </c>
      <c r="P667">
        <v>561.47254085080294</v>
      </c>
      <c r="Q667">
        <v>577.74454371520198</v>
      </c>
      <c r="R667">
        <v>36.099025400043601</v>
      </c>
      <c r="S667" s="1">
        <f>(Table2[[#This Row],[Close Price]]-Table2[[#This Row],[20D EMA]])/Table2[[#This Row],[20D EMA]]</f>
        <v>-3.066719573720314E-2</v>
      </c>
      <c r="T667" s="1">
        <f>(Table2[[#This Row],[Close Price]]-Table2[[#This Row],[50D EMA]])/Table2[[#This Row],[50D EMA]]</f>
        <v>-8.6331097825999098E-2</v>
      </c>
      <c r="U667" s="1">
        <f>(Table2[[#This Row],[Close Price]]-Table2[[#This Row],[200D EMA]])/Table2[[#This Row],[200D EMA]]</f>
        <v>-0.11206431011682159</v>
      </c>
      <c r="V667">
        <v>0.82417343037408397</v>
      </c>
      <c r="W667">
        <v>504.4</v>
      </c>
      <c r="X667">
        <v>515.1</v>
      </c>
      <c r="Y667">
        <v>499</v>
      </c>
      <c r="Z667">
        <v>515.1</v>
      </c>
      <c r="AA667">
        <v>499</v>
      </c>
      <c r="AB667">
        <v>545.4</v>
      </c>
      <c r="AC667" s="1">
        <f>(Table2[[#This Row],[Close Price]]/Table2[[#This Row],[Day Low]])-1</f>
        <v>1.7049960348929361E-2</v>
      </c>
      <c r="AD667" s="1">
        <f>(Table2[[#This Row],[Day High]]/Table2[[#This Row],[Close Price]])-1</f>
        <v>4.093567251461927E-3</v>
      </c>
      <c r="AE667" s="1">
        <f>(Table2[[#This Row],[Close Price]]/Table2[[#This Row],[Current Week Low]])-1</f>
        <v>2.8056112224448926E-2</v>
      </c>
      <c r="AF667" s="1">
        <f>(Table2[[#This Row],[Current Week High]]/Table2[[#This Row],[Close Price]])-1</f>
        <v>4.093567251461927E-3</v>
      </c>
      <c r="AG667" s="1">
        <f>(Table2[[#This Row],[Close Price]]/Table2[[#This Row],[Current Month Low]])-1</f>
        <v>2.8056112224448926E-2</v>
      </c>
      <c r="AH667" s="1">
        <f>(Table2[[#This Row],[Current Month High]]/Table2[[#This Row],[Close Price]])-1</f>
        <v>6.315789473684208E-2</v>
      </c>
      <c r="AI667">
        <v>30.994152046783601</v>
      </c>
      <c r="AJ667">
        <v>4.8650858544562601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-0.1</v>
      </c>
      <c r="AM667" t="s">
        <v>3169</v>
      </c>
      <c r="AN667">
        <v>-4.0999999999999996</v>
      </c>
      <c r="AO667" t="s">
        <v>3169</v>
      </c>
      <c r="AP667">
        <v>-0.108155356575525</v>
      </c>
      <c r="AQ667">
        <f>(Table2[[#This Row],[Sharpe Ratio]]-AVERAGE(Table2[Sharpe Ratio]))/_xlfn.STDEV.P(Table2[Sharpe Ratio])</f>
        <v>-1.9403790314759715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593</v>
      </c>
      <c r="AT667">
        <f>_xlfn.RANK.AVG(Table2[[#This Row],[6M Return vs Nifty Z-Score]],Table2[6M Return vs Nifty Z-Score])</f>
        <v>484</v>
      </c>
      <c r="AU667">
        <f>_xlfn.RANK.AVG(Table2[[#This Row],[Sharpe Ratio Z-Score]],Table2[Sharpe Ratio Z-Score])</f>
        <v>718</v>
      </c>
      <c r="AV667">
        <f>(Table2[[#This Row],[Rank 1Y]]+Table2[[#This Row],[Rank 6M]]+Table2[[#This Row],[Rank Sharpe]])/3</f>
        <v>598.33333333333337</v>
      </c>
    </row>
    <row r="668" spans="1:48" hidden="1" x14ac:dyDescent="0.3">
      <c r="A668" t="s">
        <v>1185</v>
      </c>
      <c r="B668" t="s">
        <v>1186</v>
      </c>
      <c r="C668" t="s">
        <v>3137</v>
      </c>
      <c r="D668" t="s">
        <v>497</v>
      </c>
      <c r="E668">
        <v>9790.7615156699994</v>
      </c>
      <c r="F668">
        <v>1914.65</v>
      </c>
      <c r="G668">
        <v>-31.370844170758499</v>
      </c>
      <c r="H668">
        <f>(Table2[[#This Row],[1Y Return vs Nifty]]-AVERAGE(Table2[1Y Return vs Nifty]))/_xlfn.STDEV.P(Table2[1Y Return vs Nifty])</f>
        <v>-0.89120331605632486</v>
      </c>
      <c r="I668">
        <v>-9.3685357090389996</v>
      </c>
      <c r="J668">
        <f>(Table2[[#This Row],[1M Return vs Nifty]]-AVERAGE(Table2[1M Return vs Nifty]))/_xlfn.STDEV.P(Table2[1M Return vs Nifty])</f>
        <v>-0.47396514197799</v>
      </c>
      <c r="K668">
        <v>-9.3435302238861802</v>
      </c>
      <c r="L668">
        <f>(Table2[[#This Row],[6M Return vs Nifty]]-AVERAGE(Table2[6M Return vs Nifty]))/_xlfn.STDEV.P(Table2[6M Return vs Nifty])</f>
        <v>-0.34519503330516427</v>
      </c>
      <c r="M668">
        <v>-4.1844529302828297</v>
      </c>
      <c r="N668">
        <f>(Table2[[#This Row],[1W Return vs Nifty]]-AVERAGE(Table2[1W Return vs Nifty]))/_xlfn.STDEV.P(Table2[1W Return vs Nifty])</f>
        <v>-0.36436683838259043</v>
      </c>
      <c r="O668">
        <v>2028.84</v>
      </c>
      <c r="P668">
        <v>2107.7789947951401</v>
      </c>
      <c r="Q668">
        <v>2152.8044290737498</v>
      </c>
      <c r="R668">
        <v>27.360967693677999</v>
      </c>
      <c r="S668" s="1">
        <f>(Table2[[#This Row],[Close Price]]-Table2[[#This Row],[20D EMA]])/Table2[[#This Row],[20D EMA]]</f>
        <v>-5.6283393466217066E-2</v>
      </c>
      <c r="T668" s="1">
        <f>(Table2[[#This Row],[Close Price]]-Table2[[#This Row],[50D EMA]])/Table2[[#This Row],[50D EMA]]</f>
        <v>-9.1626776465675255E-2</v>
      </c>
      <c r="U668" s="1">
        <f>(Table2[[#This Row],[Close Price]]-Table2[[#This Row],[200D EMA]])/Table2[[#This Row],[200D EMA]]</f>
        <v>-0.11062520396997527</v>
      </c>
      <c r="V668">
        <v>0.29102281311066402</v>
      </c>
      <c r="W668">
        <v>1909</v>
      </c>
      <c r="X668">
        <v>1942</v>
      </c>
      <c r="Y668">
        <v>1908</v>
      </c>
      <c r="Z668">
        <v>1970</v>
      </c>
      <c r="AA668">
        <v>1903.55</v>
      </c>
      <c r="AB668">
        <v>2270</v>
      </c>
      <c r="AC668" s="1">
        <f>(Table2[[#This Row],[Close Price]]/Table2[[#This Row],[Day Low]])-1</f>
        <v>2.959664745940227E-3</v>
      </c>
      <c r="AD668" s="1">
        <f>(Table2[[#This Row],[Day High]]/Table2[[#This Row],[Close Price]])-1</f>
        <v>1.428459509570934E-2</v>
      </c>
      <c r="AE668" s="1">
        <f>(Table2[[#This Row],[Close Price]]/Table2[[#This Row],[Current Week Low]])-1</f>
        <v>3.4853249475892412E-3</v>
      </c>
      <c r="AF668" s="1">
        <f>(Table2[[#This Row],[Current Week High]]/Table2[[#This Row],[Close Price]])-1</f>
        <v>2.8908677826234408E-2</v>
      </c>
      <c r="AG668" s="1">
        <f>(Table2[[#This Row],[Close Price]]/Table2[[#This Row],[Current Month Low]])-1</f>
        <v>5.8312101074309286E-3</v>
      </c>
      <c r="AH668" s="1">
        <f>(Table2[[#This Row],[Current Month High]]/Table2[[#This Row],[Close Price]])-1</f>
        <v>0.18559527851043267</v>
      </c>
      <c r="AI668">
        <v>42.845950957093898</v>
      </c>
      <c r="AJ668">
        <v>5.8987831858407098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0.03</v>
      </c>
      <c r="AM668" t="s">
        <v>3170</v>
      </c>
      <c r="AN668">
        <v>-9.08</v>
      </c>
      <c r="AO668" t="s">
        <v>3169</v>
      </c>
      <c r="AP668">
        <v>-0.120548228479956</v>
      </c>
      <c r="AQ668">
        <f>(Table2[[#This Row],[Sharpe Ratio]]-AVERAGE(Table2[Sharpe Ratio]))/_xlfn.STDEV.P(Table2[Sharpe Ratio])</f>
        <v>-2.0850973944236784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633</v>
      </c>
      <c r="AT668">
        <f>_xlfn.RANK.AVG(Table2[[#This Row],[6M Return vs Nifty Z-Score]],Table2[6M Return vs Nifty Z-Score])</f>
        <v>436</v>
      </c>
      <c r="AU668">
        <f>_xlfn.RANK.AVG(Table2[[#This Row],[Sharpe Ratio Z-Score]],Table2[Sharpe Ratio Z-Score])</f>
        <v>726</v>
      </c>
      <c r="AV668">
        <f>(Table2[[#This Row],[Rank 1Y]]+Table2[[#This Row],[Rank 6M]]+Table2[[#This Row],[Rank Sharpe]])/3</f>
        <v>598.33333333333337</v>
      </c>
    </row>
    <row r="669" spans="1:48" hidden="1" x14ac:dyDescent="0.3">
      <c r="A669" t="s">
        <v>1164</v>
      </c>
      <c r="B669" t="s">
        <v>1165</v>
      </c>
      <c r="C669" t="s">
        <v>570</v>
      </c>
      <c r="D669" t="s">
        <v>570</v>
      </c>
      <c r="E669">
        <v>10094.333735233</v>
      </c>
      <c r="F669">
        <v>20.329999999999998</v>
      </c>
      <c r="G669">
        <v>-19.527188217182999</v>
      </c>
      <c r="H669">
        <f>(Table2[[#This Row],[1Y Return vs Nifty]]-AVERAGE(Table2[1Y Return vs Nifty]))/_xlfn.STDEV.P(Table2[1Y Return vs Nifty])</f>
        <v>-0.65431621011424324</v>
      </c>
      <c r="I669">
        <v>-8.5710798166118405</v>
      </c>
      <c r="J669">
        <f>(Table2[[#This Row],[1M Return vs Nifty]]-AVERAGE(Table2[1M Return vs Nifty]))/_xlfn.STDEV.P(Table2[1M Return vs Nifty])</f>
        <v>-0.39516043374718307</v>
      </c>
      <c r="K669">
        <v>-29.794590623866</v>
      </c>
      <c r="L669">
        <f>(Table2[[#This Row],[6M Return vs Nifty]]-AVERAGE(Table2[6M Return vs Nifty]))/_xlfn.STDEV.P(Table2[6M Return vs Nifty])</f>
        <v>-1.0280988856036839</v>
      </c>
      <c r="M669">
        <v>-7.5869312310443</v>
      </c>
      <c r="N669">
        <f>(Table2[[#This Row],[1W Return vs Nifty]]-AVERAGE(Table2[1W Return vs Nifty]))/_xlfn.STDEV.P(Table2[1W Return vs Nifty])</f>
        <v>-1.1881739198249814</v>
      </c>
      <c r="O669">
        <v>21.53</v>
      </c>
      <c r="P669">
        <v>23.112777635688602</v>
      </c>
      <c r="Q669">
        <v>24.805805079008799</v>
      </c>
      <c r="R669">
        <v>32.678155846763701</v>
      </c>
      <c r="S669" s="1">
        <f>(Table2[[#This Row],[Close Price]]-Table2[[#This Row],[20D EMA]])/Table2[[#This Row],[20D EMA]]</f>
        <v>-5.573618207152823E-2</v>
      </c>
      <c r="T669" s="1">
        <f>(Table2[[#This Row],[Close Price]]-Table2[[#This Row],[50D EMA]])/Table2[[#This Row],[50D EMA]]</f>
        <v>-0.12039996574845668</v>
      </c>
      <c r="U669" s="1">
        <f>(Table2[[#This Row],[Close Price]]-Table2[[#This Row],[200D EMA]])/Table2[[#This Row],[200D EMA]]</f>
        <v>-0.18043377607592032</v>
      </c>
      <c r="V669">
        <v>0.32729856536936802</v>
      </c>
      <c r="W669">
        <v>19.86</v>
      </c>
      <c r="X669">
        <v>20.5</v>
      </c>
      <c r="Y669">
        <v>19.86</v>
      </c>
      <c r="Z669">
        <v>21.49</v>
      </c>
      <c r="AA669">
        <v>19.86</v>
      </c>
      <c r="AB669">
        <v>23.1</v>
      </c>
      <c r="AC669" s="1">
        <f>(Table2[[#This Row],[Close Price]]/Table2[[#This Row],[Day Low]])-1</f>
        <v>2.3665659617321255E-2</v>
      </c>
      <c r="AD669" s="1">
        <f>(Table2[[#This Row],[Day High]]/Table2[[#This Row],[Close Price]])-1</f>
        <v>8.3620265617314615E-3</v>
      </c>
      <c r="AE669" s="1">
        <f>(Table2[[#This Row],[Close Price]]/Table2[[#This Row],[Current Week Low]])-1</f>
        <v>2.3665659617321255E-2</v>
      </c>
      <c r="AF669" s="1">
        <f>(Table2[[#This Row],[Current Week High]]/Table2[[#This Row],[Close Price]])-1</f>
        <v>5.7058534185932208E-2</v>
      </c>
      <c r="AG669" s="1">
        <f>(Table2[[#This Row],[Close Price]]/Table2[[#This Row],[Current Month Low]])-1</f>
        <v>2.3665659617321255E-2</v>
      </c>
      <c r="AH669" s="1">
        <f>(Table2[[#This Row],[Current Month High]]/Table2[[#This Row],[Close Price]])-1</f>
        <v>0.13625184456468298</v>
      </c>
      <c r="AI669">
        <v>92.080668962124903</v>
      </c>
      <c r="AJ669">
        <v>4.2564102564102297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-0.19</v>
      </c>
      <c r="AM669" t="s">
        <v>3169</v>
      </c>
      <c r="AN669">
        <v>-8.01</v>
      </c>
      <c r="AO669" t="s">
        <v>3169</v>
      </c>
      <c r="AP669">
        <v>-6.1581112160410002E-3</v>
      </c>
      <c r="AQ669">
        <f>(Table2[[#This Row],[Sharpe Ratio]]-AVERAGE(Table2[Sharpe Ratio]))/_xlfn.STDEV.P(Table2[Sharpe Ratio])</f>
        <v>-0.74930125003594472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546</v>
      </c>
      <c r="AT669">
        <f>_xlfn.RANK.AVG(Table2[[#This Row],[6M Return vs Nifty Z-Score]],Table2[6M Return vs Nifty Z-Score])</f>
        <v>671</v>
      </c>
      <c r="AU669">
        <f>_xlfn.RANK.AVG(Table2[[#This Row],[Sharpe Ratio Z-Score]],Table2[Sharpe Ratio Z-Score])</f>
        <v>579</v>
      </c>
      <c r="AV669">
        <f>(Table2[[#This Row],[Rank 1Y]]+Table2[[#This Row],[Rank 6M]]+Table2[[#This Row],[Rank Sharpe]])/3</f>
        <v>598.66666666666663</v>
      </c>
    </row>
    <row r="670" spans="1:48" hidden="1" x14ac:dyDescent="0.3">
      <c r="A670" t="s">
        <v>399</v>
      </c>
      <c r="B670" t="s">
        <v>400</v>
      </c>
      <c r="C670" t="s">
        <v>3131</v>
      </c>
      <c r="D670" t="s">
        <v>108</v>
      </c>
      <c r="E670">
        <v>55521.036833625003</v>
      </c>
      <c r="F670">
        <v>476.25</v>
      </c>
      <c r="G670">
        <v>-37.067499475776302</v>
      </c>
      <c r="H670">
        <f>(Table2[[#This Row],[1Y Return vs Nifty]]-AVERAGE(Table2[1Y Return vs Nifty]))/_xlfn.STDEV.P(Table2[1Y Return vs Nifty])</f>
        <v>-1.0051431496723024</v>
      </c>
      <c r="I670">
        <v>-14.066603102878201</v>
      </c>
      <c r="J670">
        <f>(Table2[[#This Row],[1M Return vs Nifty]]-AVERAGE(Table2[1M Return vs Nifty]))/_xlfn.STDEV.P(Table2[1M Return vs Nifty])</f>
        <v>-0.93822885077487872</v>
      </c>
      <c r="K670">
        <v>-8.2023775091119404</v>
      </c>
      <c r="L670">
        <f>(Table2[[#This Row],[6M Return vs Nifty]]-AVERAGE(Table2[6M Return vs Nifty]))/_xlfn.STDEV.P(Table2[6M Return vs Nifty])</f>
        <v>-0.30708954783209752</v>
      </c>
      <c r="M670">
        <v>-6.6787799204021301</v>
      </c>
      <c r="N670">
        <f>(Table2[[#This Row],[1W Return vs Nifty]]-AVERAGE(Table2[1W Return vs Nifty]))/_xlfn.STDEV.P(Table2[1W Return vs Nifty])</f>
        <v>-0.96829258198932944</v>
      </c>
      <c r="O670">
        <v>507.66</v>
      </c>
      <c r="P670">
        <v>536.71802855671797</v>
      </c>
      <c r="Q670">
        <v>546.82908950697799</v>
      </c>
      <c r="R670">
        <v>30.869730381343199</v>
      </c>
      <c r="S670" s="1">
        <f>(Table2[[#This Row],[Close Price]]-Table2[[#This Row],[20D EMA]])/Table2[[#This Row],[20D EMA]]</f>
        <v>-6.1872119134854082E-2</v>
      </c>
      <c r="T670" s="1">
        <f>(Table2[[#This Row],[Close Price]]-Table2[[#This Row],[50D EMA]])/Table2[[#This Row],[50D EMA]]</f>
        <v>-0.11266256272277982</v>
      </c>
      <c r="U670" s="1">
        <f>(Table2[[#This Row],[Close Price]]-Table2[[#This Row],[200D EMA]])/Table2[[#This Row],[200D EMA]]</f>
        <v>-0.12906974201136998</v>
      </c>
      <c r="V670">
        <v>0.58208189523006204</v>
      </c>
      <c r="W670">
        <v>465.5</v>
      </c>
      <c r="X670">
        <v>477.6</v>
      </c>
      <c r="Y670">
        <v>463.75</v>
      </c>
      <c r="Z670">
        <v>494</v>
      </c>
      <c r="AA670">
        <v>463.75</v>
      </c>
      <c r="AB670">
        <v>542.75</v>
      </c>
      <c r="AC670" s="1">
        <f>(Table2[[#This Row],[Close Price]]/Table2[[#This Row],[Day Low]])-1</f>
        <v>2.3093447905478071E-2</v>
      </c>
      <c r="AD670" s="1">
        <f>(Table2[[#This Row],[Day High]]/Table2[[#This Row],[Close Price]])-1</f>
        <v>2.8346456692913691E-3</v>
      </c>
      <c r="AE670" s="1">
        <f>(Table2[[#This Row],[Close Price]]/Table2[[#This Row],[Current Week Low]])-1</f>
        <v>2.695417789757415E-2</v>
      </c>
      <c r="AF670" s="1">
        <f>(Table2[[#This Row],[Current Week High]]/Table2[[#This Row],[Close Price]])-1</f>
        <v>3.7270341207349178E-2</v>
      </c>
      <c r="AG670" s="1">
        <f>(Table2[[#This Row],[Close Price]]/Table2[[#This Row],[Current Month Low]])-1</f>
        <v>2.695417789757415E-2</v>
      </c>
      <c r="AH670" s="1">
        <f>(Table2[[#This Row],[Current Month High]]/Table2[[#This Row],[Close Price]])-1</f>
        <v>0.13963254593175844</v>
      </c>
      <c r="AI670">
        <v>32.178477690288702</v>
      </c>
      <c r="AJ670">
        <v>8.4851936218678805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-0.06</v>
      </c>
      <c r="AM670" t="s">
        <v>3169</v>
      </c>
      <c r="AN670">
        <v>-9.1999999999999993</v>
      </c>
      <c r="AO670" t="s">
        <v>3169</v>
      </c>
      <c r="AP670">
        <v>-0.10709005281223299</v>
      </c>
      <c r="AQ670">
        <f>(Table2[[#This Row],[Sharpe Ratio]]-AVERAGE(Table2[Sharpe Ratio]))/_xlfn.STDEV.P(Table2[Sharpe Ratio])</f>
        <v>-1.9279388950931748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657</v>
      </c>
      <c r="AT670">
        <f>_xlfn.RANK.AVG(Table2[[#This Row],[6M Return vs Nifty Z-Score]],Table2[6M Return vs Nifty Z-Score])</f>
        <v>424</v>
      </c>
      <c r="AU670">
        <f>_xlfn.RANK.AVG(Table2[[#This Row],[Sharpe Ratio Z-Score]],Table2[Sharpe Ratio Z-Score])</f>
        <v>716</v>
      </c>
      <c r="AV670">
        <f>(Table2[[#This Row],[Rank 1Y]]+Table2[[#This Row],[Rank 6M]]+Table2[[#This Row],[Rank Sharpe]])/3</f>
        <v>599</v>
      </c>
    </row>
    <row r="671" spans="1:48" hidden="1" x14ac:dyDescent="0.3">
      <c r="A671" t="s">
        <v>1138</v>
      </c>
      <c r="B671" t="s">
        <v>1139</v>
      </c>
      <c r="C671" t="s">
        <v>3132</v>
      </c>
      <c r="D671" t="s">
        <v>69</v>
      </c>
      <c r="E671">
        <v>10534.6702473899</v>
      </c>
      <c r="F671">
        <v>510.15</v>
      </c>
      <c r="G671">
        <v>-52.728948265270503</v>
      </c>
      <c r="H671">
        <f>(Table2[[#This Row],[1Y Return vs Nifty]]-AVERAGE(Table2[1Y Return vs Nifty]))/_xlfn.STDEV.P(Table2[1Y Return vs Nifty])</f>
        <v>-1.3183906209890777</v>
      </c>
      <c r="I671">
        <v>-13.3353587228001</v>
      </c>
      <c r="J671">
        <f>(Table2[[#This Row],[1M Return vs Nifty]]-AVERAGE(Table2[1M Return vs Nifty]))/_xlfn.STDEV.P(Table2[1M Return vs Nifty])</f>
        <v>-0.8659671739038467</v>
      </c>
      <c r="K671">
        <v>-29.7209252495743</v>
      </c>
      <c r="L671">
        <f>(Table2[[#This Row],[6M Return vs Nifty]]-AVERAGE(Table2[6M Return vs Nifty]))/_xlfn.STDEV.P(Table2[6M Return vs Nifty])</f>
        <v>-1.0256390440648626</v>
      </c>
      <c r="M671">
        <v>-6.8527736662856302</v>
      </c>
      <c r="N671">
        <f>(Table2[[#This Row],[1W Return vs Nifty]]-AVERAGE(Table2[1W Return vs Nifty]))/_xlfn.STDEV.P(Table2[1W Return vs Nifty])</f>
        <v>-1.0104198984084927</v>
      </c>
      <c r="O671">
        <v>551.66</v>
      </c>
      <c r="P671">
        <v>576.03706533030004</v>
      </c>
      <c r="Q671">
        <v>617.72531980240205</v>
      </c>
      <c r="R671">
        <v>26.3337774197473</v>
      </c>
      <c r="S671" s="1">
        <f>(Table2[[#This Row],[Close Price]]-Table2[[#This Row],[20D EMA]])/Table2[[#This Row],[20D EMA]]</f>
        <v>-7.5245622303592774E-2</v>
      </c>
      <c r="T671" s="1">
        <f>(Table2[[#This Row],[Close Price]]-Table2[[#This Row],[50D EMA]])/Table2[[#This Row],[50D EMA]]</f>
        <v>-0.11437990590504861</v>
      </c>
      <c r="U671" s="1">
        <f>(Table2[[#This Row],[Close Price]]-Table2[[#This Row],[200D EMA]])/Table2[[#This Row],[200D EMA]]</f>
        <v>-0.17414749946920302</v>
      </c>
      <c r="V671">
        <v>0.91240654595284298</v>
      </c>
      <c r="W671">
        <v>490.2</v>
      </c>
      <c r="X671">
        <v>515</v>
      </c>
      <c r="Y671">
        <v>490</v>
      </c>
      <c r="Z671">
        <v>529.9</v>
      </c>
      <c r="AA671">
        <v>490</v>
      </c>
      <c r="AB671">
        <v>602.75</v>
      </c>
      <c r="AC671" s="1">
        <f>(Table2[[#This Row],[Close Price]]/Table2[[#This Row],[Day Low]])-1</f>
        <v>4.0697674418604723E-2</v>
      </c>
      <c r="AD671" s="1">
        <f>(Table2[[#This Row],[Day High]]/Table2[[#This Row],[Close Price]])-1</f>
        <v>9.5070077428207611E-3</v>
      </c>
      <c r="AE671" s="1">
        <f>(Table2[[#This Row],[Close Price]]/Table2[[#This Row],[Current Week Low]])-1</f>
        <v>4.112244897959183E-2</v>
      </c>
      <c r="AF671" s="1">
        <f>(Table2[[#This Row],[Current Week High]]/Table2[[#This Row],[Close Price]])-1</f>
        <v>3.871410369499162E-2</v>
      </c>
      <c r="AG671" s="1">
        <f>(Table2[[#This Row],[Close Price]]/Table2[[#This Row],[Current Month Low]])-1</f>
        <v>4.112244897959183E-2</v>
      </c>
      <c r="AH671" s="1">
        <f>(Table2[[#This Row],[Current Month High]]/Table2[[#This Row],[Close Price]])-1</f>
        <v>0.18151524061550539</v>
      </c>
      <c r="AI671">
        <v>61.5211212388513</v>
      </c>
      <c r="AJ671">
        <v>4.1122448979591804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-7.0000000000000007E-2</v>
      </c>
      <c r="AM671" t="s">
        <v>3169</v>
      </c>
      <c r="AN671">
        <v>-12.36</v>
      </c>
      <c r="AO671" t="s">
        <v>3169</v>
      </c>
      <c r="AP671">
        <v>3.717390267884E-2</v>
      </c>
      <c r="AQ671">
        <f>(Table2[[#This Row],[Sharpe Ratio]]-AVERAGE(Table2[Sharpe Ratio]))/_xlfn.STDEV.P(Table2[Sharpe Ratio])</f>
        <v>-0.24328955537360189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716</v>
      </c>
      <c r="AT671">
        <f>_xlfn.RANK.AVG(Table2[[#This Row],[6M Return vs Nifty Z-Score]],Table2[6M Return vs Nifty Z-Score])</f>
        <v>669</v>
      </c>
      <c r="AU671">
        <f>_xlfn.RANK.AVG(Table2[[#This Row],[Sharpe Ratio Z-Score]],Table2[Sharpe Ratio Z-Score])</f>
        <v>412</v>
      </c>
      <c r="AV671">
        <f>(Table2[[#This Row],[Rank 1Y]]+Table2[[#This Row],[Rank 6M]]+Table2[[#This Row],[Rank Sharpe]])/3</f>
        <v>599</v>
      </c>
    </row>
    <row r="672" spans="1:48" hidden="1" x14ac:dyDescent="0.3">
      <c r="A672" t="s">
        <v>1525</v>
      </c>
      <c r="B672" t="s">
        <v>1526</v>
      </c>
      <c r="C672" t="s">
        <v>3137</v>
      </c>
      <c r="D672" t="s">
        <v>497</v>
      </c>
      <c r="E672">
        <v>6432.2465199999997</v>
      </c>
      <c r="F672">
        <v>1985.2</v>
      </c>
      <c r="G672">
        <v>-22.863909056990401</v>
      </c>
      <c r="H672">
        <f>(Table2[[#This Row],[1Y Return vs Nifty]]-AVERAGE(Table2[1Y Return vs Nifty]))/_xlfn.STDEV.P(Table2[1Y Return vs Nifty])</f>
        <v>-0.72105456744046947</v>
      </c>
      <c r="I672">
        <v>-5.6423217194009396</v>
      </c>
      <c r="J672">
        <f>(Table2[[#This Row],[1M Return vs Nifty]]-AVERAGE(Table2[1M Return vs Nifty]))/_xlfn.STDEV.P(Table2[1M Return vs Nifty])</f>
        <v>-0.10574012909955026</v>
      </c>
      <c r="K672">
        <v>-17.104260693336801</v>
      </c>
      <c r="L672">
        <f>(Table2[[#This Row],[6M Return vs Nifty]]-AVERAGE(Table2[6M Return vs Nifty]))/_xlfn.STDEV.P(Table2[6M Return vs Nifty])</f>
        <v>-0.60434212057519932</v>
      </c>
      <c r="M672">
        <v>-2.9241197330739999</v>
      </c>
      <c r="N672">
        <f>(Table2[[#This Row],[1W Return vs Nifty]]-AVERAGE(Table2[1W Return vs Nifty]))/_xlfn.STDEV.P(Table2[1W Return vs Nifty])</f>
        <v>-5.9215322028996105E-2</v>
      </c>
      <c r="O672">
        <v>2059.89</v>
      </c>
      <c r="P672">
        <v>2133.6117552270398</v>
      </c>
      <c r="Q672">
        <v>2218.7089877273102</v>
      </c>
      <c r="R672">
        <v>33.473141315225</v>
      </c>
      <c r="S672" s="1">
        <f>(Table2[[#This Row],[Close Price]]-Table2[[#This Row],[20D EMA]])/Table2[[#This Row],[20D EMA]]</f>
        <v>-3.6259217725218257E-2</v>
      </c>
      <c r="T672" s="1">
        <f>(Table2[[#This Row],[Close Price]]-Table2[[#This Row],[50D EMA]])/Table2[[#This Row],[50D EMA]]</f>
        <v>-6.9558932108174057E-2</v>
      </c>
      <c r="U672" s="1">
        <f>(Table2[[#This Row],[Close Price]]-Table2[[#This Row],[200D EMA]])/Table2[[#This Row],[200D EMA]]</f>
        <v>-0.10524543282555517</v>
      </c>
      <c r="V672">
        <v>0.60292839690156297</v>
      </c>
      <c r="W672">
        <v>1972.05</v>
      </c>
      <c r="X672">
        <v>2018.85</v>
      </c>
      <c r="Y672">
        <v>1950.05</v>
      </c>
      <c r="Z672">
        <v>2033</v>
      </c>
      <c r="AA672">
        <v>1950.05</v>
      </c>
      <c r="AB672">
        <v>2169</v>
      </c>
      <c r="AC672" s="1">
        <f>(Table2[[#This Row],[Close Price]]/Table2[[#This Row],[Day Low]])-1</f>
        <v>6.6681879262695531E-3</v>
      </c>
      <c r="AD672" s="1">
        <f>(Table2[[#This Row],[Day High]]/Table2[[#This Row],[Close Price]])-1</f>
        <v>1.6950433205722204E-2</v>
      </c>
      <c r="AE672" s="1">
        <f>(Table2[[#This Row],[Close Price]]/Table2[[#This Row],[Current Week Low]])-1</f>
        <v>1.8025178841568179E-2</v>
      </c>
      <c r="AF672" s="1">
        <f>(Table2[[#This Row],[Current Week High]]/Table2[[#This Row],[Close Price]])-1</f>
        <v>2.407817852105576E-2</v>
      </c>
      <c r="AG672" s="1">
        <f>(Table2[[#This Row],[Close Price]]/Table2[[#This Row],[Current Month Low]])-1</f>
        <v>1.8025178841568179E-2</v>
      </c>
      <c r="AH672" s="1">
        <f>(Table2[[#This Row],[Current Month High]]/Table2[[#This Row],[Close Price]])-1</f>
        <v>9.2585129961716639E-2</v>
      </c>
      <c r="AI672">
        <v>37.769494257505499</v>
      </c>
      <c r="AJ672">
        <v>1.8025178841568099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0.03</v>
      </c>
      <c r="AM672" t="s">
        <v>3170</v>
      </c>
      <c r="AN672">
        <v>-5.96</v>
      </c>
      <c r="AO672" t="s">
        <v>3169</v>
      </c>
      <c r="AP672">
        <v>-8.1800939214291005E-2</v>
      </c>
      <c r="AQ672">
        <f>(Table2[[#This Row],[Sharpe Ratio]]-AVERAGE(Table2[Sharpe Ratio]))/_xlfn.STDEV.P(Table2[Sharpe Ratio])</f>
        <v>-1.6326240440630262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575</v>
      </c>
      <c r="AT672">
        <f>_xlfn.RANK.AVG(Table2[[#This Row],[6M Return vs Nifty Z-Score]],Table2[6M Return vs Nifty Z-Score])</f>
        <v>528</v>
      </c>
      <c r="AU672">
        <f>_xlfn.RANK.AVG(Table2[[#This Row],[Sharpe Ratio Z-Score]],Table2[Sharpe Ratio Z-Score])</f>
        <v>698</v>
      </c>
      <c r="AV672">
        <f>(Table2[[#This Row],[Rank 1Y]]+Table2[[#This Row],[Rank 6M]]+Table2[[#This Row],[Rank Sharpe]])/3</f>
        <v>600.33333333333337</v>
      </c>
    </row>
    <row r="673" spans="1:48" hidden="1" x14ac:dyDescent="0.3">
      <c r="A673" t="s">
        <v>365</v>
      </c>
      <c r="B673" t="s">
        <v>366</v>
      </c>
      <c r="C673" t="s">
        <v>3135</v>
      </c>
      <c r="D673" t="s">
        <v>117</v>
      </c>
      <c r="E673">
        <v>64688</v>
      </c>
      <c r="F673">
        <v>808.6</v>
      </c>
      <c r="G673">
        <v>-7.2643239670053097</v>
      </c>
      <c r="H673">
        <f>(Table2[[#This Row],[1Y Return vs Nifty]]-AVERAGE(Table2[1Y Return vs Nifty]))/_xlfn.STDEV.P(Table2[1Y Return vs Nifty])</f>
        <v>-0.40904444317236094</v>
      </c>
      <c r="I673">
        <v>-4.7950150507721396</v>
      </c>
      <c r="J673">
        <f>(Table2[[#This Row],[1M Return vs Nifty]]-AVERAGE(Table2[1M Return vs Nifty]))/_xlfn.STDEV.P(Table2[1M Return vs Nifty])</f>
        <v>-2.2009159854240401E-2</v>
      </c>
      <c r="K673">
        <v>-33.982867710899697</v>
      </c>
      <c r="L673">
        <f>(Table2[[#This Row],[6M Return vs Nifty]]-AVERAGE(Table2[6M Return vs Nifty]))/_xlfn.STDEV.P(Table2[6M Return vs Nifty])</f>
        <v>-1.1679542525768194</v>
      </c>
      <c r="M673">
        <v>-3.19062343869795</v>
      </c>
      <c r="N673">
        <f>(Table2[[#This Row],[1W Return vs Nifty]]-AVERAGE(Table2[1W Return vs Nifty]))/_xlfn.STDEV.P(Table2[1W Return vs Nifty])</f>
        <v>-0.1237411236702627</v>
      </c>
      <c r="O673">
        <v>823.31</v>
      </c>
      <c r="P673">
        <v>858.54518452969705</v>
      </c>
      <c r="Q673">
        <v>899.78667726341303</v>
      </c>
      <c r="R673">
        <v>44.783880640373297</v>
      </c>
      <c r="S673" s="1">
        <f>(Table2[[#This Row],[Close Price]]-Table2[[#This Row],[20D EMA]])/Table2[[#This Row],[20D EMA]]</f>
        <v>-1.7866903110614379E-2</v>
      </c>
      <c r="T673" s="1">
        <f>(Table2[[#This Row],[Close Price]]-Table2[[#This Row],[50D EMA]])/Table2[[#This Row],[50D EMA]]</f>
        <v>-5.8174206121785581E-2</v>
      </c>
      <c r="U673" s="1">
        <f>(Table2[[#This Row],[Close Price]]-Table2[[#This Row],[200D EMA]])/Table2[[#This Row],[200D EMA]]</f>
        <v>-0.10134255103748113</v>
      </c>
      <c r="V673">
        <v>0.63198550800463205</v>
      </c>
      <c r="W673">
        <v>791.55</v>
      </c>
      <c r="X673">
        <v>810.45</v>
      </c>
      <c r="Y673">
        <v>783</v>
      </c>
      <c r="Z673">
        <v>815.65</v>
      </c>
      <c r="AA673">
        <v>783</v>
      </c>
      <c r="AB673">
        <v>863.3</v>
      </c>
      <c r="AC673" s="1">
        <f>(Table2[[#This Row],[Close Price]]/Table2[[#This Row],[Day Low]])-1</f>
        <v>2.1540016423472919E-2</v>
      </c>
      <c r="AD673" s="1">
        <f>(Table2[[#This Row],[Day High]]/Table2[[#This Row],[Close Price]])-1</f>
        <v>2.2879050210240504E-3</v>
      </c>
      <c r="AE673" s="1">
        <f>(Table2[[#This Row],[Close Price]]/Table2[[#This Row],[Current Week Low]])-1</f>
        <v>3.2694763729246512E-2</v>
      </c>
      <c r="AF673" s="1">
        <f>(Table2[[#This Row],[Current Week High]]/Table2[[#This Row],[Close Price]])-1</f>
        <v>8.7187731882265584E-3</v>
      </c>
      <c r="AG673" s="1">
        <f>(Table2[[#This Row],[Close Price]]/Table2[[#This Row],[Current Month Low]])-1</f>
        <v>3.2694763729246512E-2</v>
      </c>
      <c r="AH673" s="1">
        <f>(Table2[[#This Row],[Current Month High]]/Table2[[#This Row],[Close Price]])-1</f>
        <v>6.7647786297303947E-2</v>
      </c>
      <c r="AI673">
        <v>40.848379915903998</v>
      </c>
      <c r="AJ673">
        <v>16.917293233082699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-0.13</v>
      </c>
      <c r="AM673" t="s">
        <v>3169</v>
      </c>
      <c r="AN673">
        <v>-0.93</v>
      </c>
      <c r="AO673" t="s">
        <v>3169</v>
      </c>
      <c r="AP673">
        <v>-4.8390176749911001E-2</v>
      </c>
      <c r="AQ673">
        <f>(Table2[[#This Row],[Sharpe Ratio]]-AVERAGE(Table2[Sharpe Ratio]))/_xlfn.STDEV.P(Table2[Sharpe Ratio])</f>
        <v>-1.242468244344723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443</v>
      </c>
      <c r="AT673">
        <f>_xlfn.RANK.AVG(Table2[[#This Row],[6M Return vs Nifty Z-Score]],Table2[6M Return vs Nifty Z-Score])</f>
        <v>696</v>
      </c>
      <c r="AU673">
        <f>_xlfn.RANK.AVG(Table2[[#This Row],[Sharpe Ratio Z-Score]],Table2[Sharpe Ratio Z-Score])</f>
        <v>665</v>
      </c>
      <c r="AV673">
        <f>(Table2[[#This Row],[Rank 1Y]]+Table2[[#This Row],[Rank 6M]]+Table2[[#This Row],[Rank Sharpe]])/3</f>
        <v>601.33333333333337</v>
      </c>
    </row>
    <row r="674" spans="1:48" hidden="1" x14ac:dyDescent="0.3">
      <c r="A674" t="s">
        <v>349</v>
      </c>
      <c r="B674" t="s">
        <v>350</v>
      </c>
      <c r="C674" t="s">
        <v>3121</v>
      </c>
      <c r="D674" t="s">
        <v>188</v>
      </c>
      <c r="E674">
        <v>66989.432155529998</v>
      </c>
      <c r="F674">
        <v>609.1</v>
      </c>
      <c r="G674">
        <v>-6.1036120324619096</v>
      </c>
      <c r="H674">
        <f>(Table2[[#This Row],[1Y Return vs Nifty]]-AVERAGE(Table2[1Y Return vs Nifty]))/_xlfn.STDEV.P(Table2[1Y Return vs Nifty])</f>
        <v>-0.38582883372843635</v>
      </c>
      <c r="I674">
        <v>-13.861777778683299</v>
      </c>
      <c r="J674">
        <f>(Table2[[#This Row],[1M Return vs Nifty]]-AVERAGE(Table2[1M Return vs Nifty]))/_xlfn.STDEV.P(Table2[1M Return vs Nifty])</f>
        <v>-0.91798798220178224</v>
      </c>
      <c r="K674">
        <v>-40.639752949372799</v>
      </c>
      <c r="L674">
        <f>(Table2[[#This Row],[6M Return vs Nifty]]-AVERAGE(Table2[6M Return vs Nifty]))/_xlfn.STDEV.P(Table2[6M Return vs Nifty])</f>
        <v>-1.3902416296004048</v>
      </c>
      <c r="M674">
        <v>-11.4800797772357</v>
      </c>
      <c r="N674">
        <f>(Table2[[#This Row],[1W Return vs Nifty]]-AVERAGE(Table2[1W Return vs Nifty]))/_xlfn.STDEV.P(Table2[1W Return vs Nifty])</f>
        <v>-2.1307819419663296</v>
      </c>
      <c r="O674">
        <v>690.17</v>
      </c>
      <c r="P674">
        <v>737.39880081444403</v>
      </c>
      <c r="Q674">
        <v>852.54814700411396</v>
      </c>
      <c r="R674">
        <v>19.394223254187899</v>
      </c>
      <c r="S674" s="1">
        <f>(Table2[[#This Row],[Close Price]]-Table2[[#This Row],[20D EMA]])/Table2[[#This Row],[20D EMA]]</f>
        <v>-0.11746381326339879</v>
      </c>
      <c r="T674" s="1">
        <f>(Table2[[#This Row],[Close Price]]-Table2[[#This Row],[50D EMA]])/Table2[[#This Row],[50D EMA]]</f>
        <v>-0.17398835022885883</v>
      </c>
      <c r="U674" s="1">
        <f>(Table2[[#This Row],[Close Price]]-Table2[[#This Row],[200D EMA]])/Table2[[#This Row],[200D EMA]]</f>
        <v>-0.28555354657634274</v>
      </c>
      <c r="V674">
        <v>1.3073453598470799</v>
      </c>
      <c r="W674">
        <v>567</v>
      </c>
      <c r="X674">
        <v>624.4</v>
      </c>
      <c r="Y674">
        <v>545.75</v>
      </c>
      <c r="Z674">
        <v>683.7</v>
      </c>
      <c r="AA674">
        <v>545.75</v>
      </c>
      <c r="AB674">
        <v>752</v>
      </c>
      <c r="AC674" s="1">
        <f>(Table2[[#This Row],[Close Price]]/Table2[[#This Row],[Day Low]])-1</f>
        <v>7.4250440917107641E-2</v>
      </c>
      <c r="AD674" s="1">
        <f>(Table2[[#This Row],[Day High]]/Table2[[#This Row],[Close Price]])-1</f>
        <v>2.5119028074207739E-2</v>
      </c>
      <c r="AE674" s="1">
        <f>(Table2[[#This Row],[Close Price]]/Table2[[#This Row],[Current Week Low]])-1</f>
        <v>0.11607879065506199</v>
      </c>
      <c r="AF674" s="1">
        <f>(Table2[[#This Row],[Current Week High]]/Table2[[#This Row],[Close Price]])-1</f>
        <v>0.12247578394352332</v>
      </c>
      <c r="AG674" s="1">
        <f>(Table2[[#This Row],[Close Price]]/Table2[[#This Row],[Current Month Low]])-1</f>
        <v>0.11607879065506199</v>
      </c>
      <c r="AH674" s="1">
        <f>(Table2[[#This Row],[Current Month High]]/Table2[[#This Row],[Close Price]])-1</f>
        <v>0.23460843868001957</v>
      </c>
      <c r="AI674">
        <v>106.76407814808699</v>
      </c>
      <c r="AJ674">
        <v>15.370773747513899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-0.15</v>
      </c>
      <c r="AM674" t="s">
        <v>3169</v>
      </c>
      <c r="AN674">
        <v>-14.37</v>
      </c>
      <c r="AO674" t="s">
        <v>3169</v>
      </c>
      <c r="AP674">
        <v>-4.3103855060637998E-2</v>
      </c>
      <c r="AQ674">
        <f>(Table2[[#This Row],[Sharpe Ratio]]-AVERAGE(Table2[Sharpe Ratio]))/_xlfn.STDEV.P(Table2[Sharpe Ratio])</f>
        <v>-1.180736966333771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437</v>
      </c>
      <c r="AT674">
        <f>_xlfn.RANK.AVG(Table2[[#This Row],[6M Return vs Nifty Z-Score]],Table2[6M Return vs Nifty Z-Score])</f>
        <v>719</v>
      </c>
      <c r="AU674">
        <f>_xlfn.RANK.AVG(Table2[[#This Row],[Sharpe Ratio Z-Score]],Table2[Sharpe Ratio Z-Score])</f>
        <v>651</v>
      </c>
      <c r="AV674">
        <f>(Table2[[#This Row],[Rank 1Y]]+Table2[[#This Row],[Rank 6M]]+Table2[[#This Row],[Rank Sharpe]])/3</f>
        <v>602.33333333333337</v>
      </c>
    </row>
    <row r="675" spans="1:48" hidden="1" x14ac:dyDescent="0.3">
      <c r="A675" t="s">
        <v>1023</v>
      </c>
      <c r="B675" t="s">
        <v>1024</v>
      </c>
      <c r="C675" t="s">
        <v>3124</v>
      </c>
      <c r="D675" t="s">
        <v>27</v>
      </c>
      <c r="E675">
        <v>13062.827071813999</v>
      </c>
      <c r="F675">
        <v>66.819999999999993</v>
      </c>
      <c r="G675">
        <v>-42.792678945360301</v>
      </c>
      <c r="H675">
        <f>(Table2[[#This Row],[1Y Return vs Nifty]]-AVERAGE(Table2[1Y Return vs Nifty]))/_xlfn.STDEV.P(Table2[1Y Return vs Nifty])</f>
        <v>-1.1196535002654688</v>
      </c>
      <c r="I675">
        <v>-12.2431433954249</v>
      </c>
      <c r="J675">
        <f>(Table2[[#This Row],[1M Return vs Nifty]]-AVERAGE(Table2[1M Return vs Nifty]))/_xlfn.STDEV.P(Table2[1M Return vs Nifty])</f>
        <v>-0.75803429508712905</v>
      </c>
      <c r="K675">
        <v>-18.675946556069398</v>
      </c>
      <c r="L675">
        <f>(Table2[[#This Row],[6M Return vs Nifty]]-AVERAGE(Table2[6M Return vs Nifty]))/_xlfn.STDEV.P(Table2[6M Return vs Nifty])</f>
        <v>-0.65682401194276241</v>
      </c>
      <c r="M675">
        <v>-3.22974966447376</v>
      </c>
      <c r="N675">
        <f>(Table2[[#This Row],[1W Return vs Nifty]]-AVERAGE(Table2[1W Return vs Nifty]))/_xlfn.STDEV.P(Table2[1W Return vs Nifty])</f>
        <v>-0.13321435436126006</v>
      </c>
      <c r="O675">
        <v>70.930000000000007</v>
      </c>
      <c r="P675">
        <v>76.616834203550397</v>
      </c>
      <c r="Q675">
        <v>82.742189662180294</v>
      </c>
      <c r="R675">
        <v>30.449920701226301</v>
      </c>
      <c r="S675" s="1">
        <f>(Table2[[#This Row],[Close Price]]-Table2[[#This Row],[20D EMA]])/Table2[[#This Row],[20D EMA]]</f>
        <v>-5.7944452276892898E-2</v>
      </c>
      <c r="T675" s="1">
        <f>(Table2[[#This Row],[Close Price]]-Table2[[#This Row],[50D EMA]])/Table2[[#This Row],[50D EMA]]</f>
        <v>-0.12786790664728903</v>
      </c>
      <c r="U675" s="1">
        <f>(Table2[[#This Row],[Close Price]]-Table2[[#This Row],[200D EMA]])/Table2[[#This Row],[200D EMA]]</f>
        <v>-0.19243133070550097</v>
      </c>
      <c r="V675">
        <v>0.32761513740955001</v>
      </c>
      <c r="W675">
        <v>65.819999999999993</v>
      </c>
      <c r="X675">
        <v>67.95</v>
      </c>
      <c r="Y675">
        <v>65.819999999999993</v>
      </c>
      <c r="Z675">
        <v>69.69</v>
      </c>
      <c r="AA675">
        <v>65.819999999999993</v>
      </c>
      <c r="AB675">
        <v>76.86</v>
      </c>
      <c r="AC675" s="1">
        <f>(Table2[[#This Row],[Close Price]]/Table2[[#This Row],[Day Low]])-1</f>
        <v>1.519295047098157E-2</v>
      </c>
      <c r="AD675" s="1">
        <f>(Table2[[#This Row],[Day High]]/Table2[[#This Row],[Close Price]])-1</f>
        <v>1.6911104459742754E-2</v>
      </c>
      <c r="AE675" s="1">
        <f>(Table2[[#This Row],[Close Price]]/Table2[[#This Row],[Current Week Low]])-1</f>
        <v>1.519295047098157E-2</v>
      </c>
      <c r="AF675" s="1">
        <f>(Table2[[#This Row],[Current Week High]]/Table2[[#This Row],[Close Price]])-1</f>
        <v>4.295121221191267E-2</v>
      </c>
      <c r="AG675" s="1">
        <f>(Table2[[#This Row],[Close Price]]/Table2[[#This Row],[Current Month Low]])-1</f>
        <v>1.519295047098157E-2</v>
      </c>
      <c r="AH675" s="1">
        <f>(Table2[[#This Row],[Current Month High]]/Table2[[#This Row],[Close Price]])-1</f>
        <v>0.15025441484585467</v>
      </c>
      <c r="AI675">
        <v>66.716551930559703</v>
      </c>
      <c r="AJ675">
        <v>2.7209838585703099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-0.28999999999999998</v>
      </c>
      <c r="AM675" t="s">
        <v>3169</v>
      </c>
      <c r="AN675">
        <v>-7.46</v>
      </c>
      <c r="AO675" t="s">
        <v>3169</v>
      </c>
      <c r="AP675">
        <v>-3.4893084125309998E-3</v>
      </c>
      <c r="AQ675">
        <f>(Table2[[#This Row],[Sharpe Ratio]]-AVERAGE(Table2[Sharpe Ratio]))/_xlfn.STDEV.P(Table2[Sharpe Ratio])</f>
        <v>-0.71813617581161371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691</v>
      </c>
      <c r="AT675">
        <f>_xlfn.RANK.AVG(Table2[[#This Row],[6M Return vs Nifty Z-Score]],Table2[6M Return vs Nifty Z-Score])</f>
        <v>545</v>
      </c>
      <c r="AU675">
        <f>_xlfn.RANK.AVG(Table2[[#This Row],[Sharpe Ratio Z-Score]],Table2[Sharpe Ratio Z-Score])</f>
        <v>571</v>
      </c>
      <c r="AV675">
        <f>(Table2[[#This Row],[Rank 1Y]]+Table2[[#This Row],[Rank 6M]]+Table2[[#This Row],[Rank Sharpe]])/3</f>
        <v>602.33333333333337</v>
      </c>
    </row>
    <row r="676" spans="1:48" hidden="1" x14ac:dyDescent="0.3">
      <c r="A676" t="s">
        <v>760</v>
      </c>
      <c r="B676" t="s">
        <v>761</v>
      </c>
      <c r="C676" t="s">
        <v>3131</v>
      </c>
      <c r="D676" t="s">
        <v>108</v>
      </c>
      <c r="E676">
        <v>21604.650136200002</v>
      </c>
      <c r="F676">
        <v>267.25</v>
      </c>
      <c r="G676">
        <v>-39.909531952191102</v>
      </c>
      <c r="H676">
        <f>(Table2[[#This Row],[1Y Return vs Nifty]]-AVERAGE(Table2[1Y Return vs Nifty]))/_xlfn.STDEV.P(Table2[1Y Return vs Nifty])</f>
        <v>-1.061987155524065</v>
      </c>
      <c r="I676">
        <v>-6.0670406841716202</v>
      </c>
      <c r="J676">
        <f>(Table2[[#This Row],[1M Return vs Nifty]]-AVERAGE(Table2[1M Return vs Nifty]))/_xlfn.STDEV.P(Table2[1M Return vs Nifty])</f>
        <v>-0.14771091948016185</v>
      </c>
      <c r="K676">
        <v>-7.9187437093815198</v>
      </c>
      <c r="L676">
        <f>(Table2[[#This Row],[6M Return vs Nifty]]-AVERAGE(Table2[6M Return vs Nifty]))/_xlfn.STDEV.P(Table2[6M Return vs Nifty])</f>
        <v>-0.29761841965146968</v>
      </c>
      <c r="M676">
        <v>-3.9984918626246602</v>
      </c>
      <c r="N676">
        <f>(Table2[[#This Row],[1W Return vs Nifty]]-AVERAGE(Table2[1W Return vs Nifty]))/_xlfn.STDEV.P(Table2[1W Return vs Nifty])</f>
        <v>-0.31934199740855612</v>
      </c>
      <c r="O676">
        <v>272.20999999999998</v>
      </c>
      <c r="P676">
        <v>281.92237369433701</v>
      </c>
      <c r="Q676">
        <v>290.28624424777001</v>
      </c>
      <c r="R676">
        <v>47.403582570462802</v>
      </c>
      <c r="S676" s="1">
        <f>(Table2[[#This Row],[Close Price]]-Table2[[#This Row],[20D EMA]])/Table2[[#This Row],[20D EMA]]</f>
        <v>-1.8221226259138093E-2</v>
      </c>
      <c r="T676" s="1">
        <f>(Table2[[#This Row],[Close Price]]-Table2[[#This Row],[50D EMA]])/Table2[[#This Row],[50D EMA]]</f>
        <v>-5.2044020139547141E-2</v>
      </c>
      <c r="U676" s="1">
        <f>(Table2[[#This Row],[Close Price]]-Table2[[#This Row],[200D EMA]])/Table2[[#This Row],[200D EMA]]</f>
        <v>-7.9356995738687944E-2</v>
      </c>
      <c r="V676">
        <v>0.66884992311756897</v>
      </c>
      <c r="W676">
        <v>255</v>
      </c>
      <c r="X676">
        <v>270.89999999999998</v>
      </c>
      <c r="Y676">
        <v>252.75</v>
      </c>
      <c r="Z676">
        <v>270.89999999999998</v>
      </c>
      <c r="AA676">
        <v>252.75</v>
      </c>
      <c r="AB676">
        <v>289.64999999999998</v>
      </c>
      <c r="AC676" s="1">
        <f>(Table2[[#This Row],[Close Price]]/Table2[[#This Row],[Day Low]])-1</f>
        <v>4.8039215686274561E-2</v>
      </c>
      <c r="AD676" s="1">
        <f>(Table2[[#This Row],[Day High]]/Table2[[#This Row],[Close Price]])-1</f>
        <v>1.3657623947614494E-2</v>
      </c>
      <c r="AE676" s="1">
        <f>(Table2[[#This Row],[Close Price]]/Table2[[#This Row],[Current Week Low]])-1</f>
        <v>5.7368941641938731E-2</v>
      </c>
      <c r="AF676" s="1">
        <f>(Table2[[#This Row],[Current Week High]]/Table2[[#This Row],[Close Price]])-1</f>
        <v>1.3657623947614494E-2</v>
      </c>
      <c r="AG676" s="1">
        <f>(Table2[[#This Row],[Close Price]]/Table2[[#This Row],[Current Month Low]])-1</f>
        <v>5.7368941641938731E-2</v>
      </c>
      <c r="AH676" s="1">
        <f>(Table2[[#This Row],[Current Month High]]/Table2[[#This Row],[Close Price]])-1</f>
        <v>8.3816651075771631E-2</v>
      </c>
      <c r="AI676">
        <v>33.695042095416198</v>
      </c>
      <c r="AJ676">
        <v>6.1147508437562097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0.02</v>
      </c>
      <c r="AM676" t="s">
        <v>3170</v>
      </c>
      <c r="AN676">
        <v>-6.49</v>
      </c>
      <c r="AO676" t="s">
        <v>3169</v>
      </c>
      <c r="AP676">
        <v>-0.108298002208094</v>
      </c>
      <c r="AQ676">
        <f>(Table2[[#This Row],[Sharpe Ratio]]-AVERAGE(Table2[Sharpe Ratio]))/_xlfn.STDEV.P(Table2[Sharpe Ratio])</f>
        <v>-1.9420447827712504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673</v>
      </c>
      <c r="AT676">
        <f>_xlfn.RANK.AVG(Table2[[#This Row],[6M Return vs Nifty Z-Score]],Table2[6M Return vs Nifty Z-Score])</f>
        <v>419</v>
      </c>
      <c r="AU676">
        <f>_xlfn.RANK.AVG(Table2[[#This Row],[Sharpe Ratio Z-Score]],Table2[Sharpe Ratio Z-Score])</f>
        <v>719</v>
      </c>
      <c r="AV676">
        <f>(Table2[[#This Row],[Rank 1Y]]+Table2[[#This Row],[Rank 6M]]+Table2[[#This Row],[Rank Sharpe]])/3</f>
        <v>603.66666666666663</v>
      </c>
    </row>
    <row r="677" spans="1:48" hidden="1" x14ac:dyDescent="0.3">
      <c r="A677" t="s">
        <v>1545</v>
      </c>
      <c r="B677" t="s">
        <v>1546</v>
      </c>
      <c r="C677" t="s">
        <v>3123</v>
      </c>
      <c r="D677" t="s">
        <v>24</v>
      </c>
      <c r="E677">
        <v>6236.9112178879996</v>
      </c>
      <c r="F677">
        <v>32.24</v>
      </c>
      <c r="G677">
        <v>-61.623847776529097</v>
      </c>
      <c r="H677">
        <f>(Table2[[#This Row],[1Y Return vs Nifty]]-AVERAGE(Table2[1Y Return vs Nifty]))/_xlfn.STDEV.P(Table2[1Y Return vs Nifty])</f>
        <v>-1.4962991157247403</v>
      </c>
      <c r="I677">
        <v>-12.760710395844599</v>
      </c>
      <c r="J677">
        <f>(Table2[[#This Row],[1M Return vs Nifty]]-AVERAGE(Table2[1M Return vs Nifty]))/_xlfn.STDEV.P(Table2[1M Return vs Nifty])</f>
        <v>-0.80918034196607158</v>
      </c>
      <c r="K677">
        <v>-45.363475347389901</v>
      </c>
      <c r="L677">
        <f>(Table2[[#This Row],[6M Return vs Nifty]]-AVERAGE(Table2[6M Return vs Nifty]))/_xlfn.STDEV.P(Table2[6M Return vs Nifty])</f>
        <v>-1.5479766398983483</v>
      </c>
      <c r="M677">
        <v>-5.8388324121569299</v>
      </c>
      <c r="N677">
        <f>(Table2[[#This Row],[1W Return vs Nifty]]-AVERAGE(Table2[1W Return vs Nifty]))/_xlfn.STDEV.P(Table2[1W Return vs Nifty])</f>
        <v>-0.76492472945154</v>
      </c>
      <c r="O677">
        <v>35.799999999999997</v>
      </c>
      <c r="P677">
        <v>38.336802696403197</v>
      </c>
      <c r="Q677">
        <v>44.043681885752697</v>
      </c>
      <c r="R677">
        <v>12.856683603583701</v>
      </c>
      <c r="S677" s="1">
        <f>(Table2[[#This Row],[Close Price]]-Table2[[#This Row],[20D EMA]])/Table2[[#This Row],[20D EMA]]</f>
        <v>-9.9441340782122772E-2</v>
      </c>
      <c r="T677" s="1">
        <f>(Table2[[#This Row],[Close Price]]-Table2[[#This Row],[50D EMA]])/Table2[[#This Row],[50D EMA]]</f>
        <v>-0.15903263359453823</v>
      </c>
      <c r="U677" s="1">
        <f>(Table2[[#This Row],[Close Price]]-Table2[[#This Row],[200D EMA]])/Table2[[#This Row],[200D EMA]]</f>
        <v>-0.26799943556878164</v>
      </c>
      <c r="V677">
        <v>0.93159946986009601</v>
      </c>
      <c r="W677">
        <v>32.01</v>
      </c>
      <c r="X677">
        <v>32.75</v>
      </c>
      <c r="Y677">
        <v>32.01</v>
      </c>
      <c r="Z677">
        <v>34.590000000000003</v>
      </c>
      <c r="AA677">
        <v>32.01</v>
      </c>
      <c r="AB677">
        <v>40.1</v>
      </c>
      <c r="AC677" s="1">
        <f>(Table2[[#This Row],[Close Price]]/Table2[[#This Row],[Day Low]])-1</f>
        <v>7.1852546079351765E-3</v>
      </c>
      <c r="AD677" s="1">
        <f>(Table2[[#This Row],[Day High]]/Table2[[#This Row],[Close Price]])-1</f>
        <v>1.5818858560793903E-2</v>
      </c>
      <c r="AE677" s="1">
        <f>(Table2[[#This Row],[Close Price]]/Table2[[#This Row],[Current Week Low]])-1</f>
        <v>7.1852546079351765E-3</v>
      </c>
      <c r="AF677" s="1">
        <f>(Table2[[#This Row],[Current Week High]]/Table2[[#This Row],[Close Price]])-1</f>
        <v>7.2890818858560857E-2</v>
      </c>
      <c r="AG677" s="1">
        <f>(Table2[[#This Row],[Close Price]]/Table2[[#This Row],[Current Month Low]])-1</f>
        <v>7.1852546079351765E-3</v>
      </c>
      <c r="AH677" s="1">
        <f>(Table2[[#This Row],[Current Month High]]/Table2[[#This Row],[Close Price]])-1</f>
        <v>0.24379652605459046</v>
      </c>
      <c r="AI677">
        <v>95.409429280397006</v>
      </c>
      <c r="AJ677">
        <v>0.71852546079351698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-0.27</v>
      </c>
      <c r="AM677" t="s">
        <v>3169</v>
      </c>
      <c r="AN677">
        <v>-16.91</v>
      </c>
      <c r="AO677" t="s">
        <v>3169</v>
      </c>
      <c r="AP677">
        <v>5.6746868441361002E-2</v>
      </c>
      <c r="AQ677">
        <f>(Table2[[#This Row],[Sharpe Ratio]]-AVERAGE(Table2[Sharpe Ratio]))/_xlfn.STDEV.P(Table2[Sharpe Ratio])</f>
        <v>-1.4725298030573384E-2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727</v>
      </c>
      <c r="AT677">
        <f>_xlfn.RANK.AVG(Table2[[#This Row],[6M Return vs Nifty Z-Score]],Table2[6M Return vs Nifty Z-Score])</f>
        <v>728</v>
      </c>
      <c r="AU677">
        <f>_xlfn.RANK.AVG(Table2[[#This Row],[Sharpe Ratio Z-Score]],Table2[Sharpe Ratio Z-Score])</f>
        <v>356</v>
      </c>
      <c r="AV677">
        <f>(Table2[[#This Row],[Rank 1Y]]+Table2[[#This Row],[Rank 6M]]+Table2[[#This Row],[Rank Sharpe]])/3</f>
        <v>603.66666666666663</v>
      </c>
    </row>
    <row r="678" spans="1:48" hidden="1" x14ac:dyDescent="0.3">
      <c r="A678" t="s">
        <v>462</v>
      </c>
      <c r="B678" t="s">
        <v>463</v>
      </c>
      <c r="C678" t="s">
        <v>3132</v>
      </c>
      <c r="D678" t="s">
        <v>464</v>
      </c>
      <c r="E678">
        <v>47322.693508320001</v>
      </c>
      <c r="F678">
        <v>1761.6</v>
      </c>
      <c r="G678">
        <v>-30.2379341359375</v>
      </c>
      <c r="H678">
        <f>(Table2[[#This Row],[1Y Return vs Nifty]]-AVERAGE(Table2[1Y Return vs Nifty]))/_xlfn.STDEV.P(Table2[1Y Return vs Nifty])</f>
        <v>-0.86854377743974853</v>
      </c>
      <c r="I678">
        <v>-5.6160044622260896</v>
      </c>
      <c r="J678">
        <f>(Table2[[#This Row],[1M Return vs Nifty]]-AVERAGE(Table2[1M Return vs Nifty]))/_xlfn.STDEV.P(Table2[1M Return vs Nifty])</f>
        <v>-0.10313945388629563</v>
      </c>
      <c r="K678">
        <v>-22.126016209845201</v>
      </c>
      <c r="L678">
        <f>(Table2[[#This Row],[6M Return vs Nifty]]-AVERAGE(Table2[6M Return vs Nifty]))/_xlfn.STDEV.P(Table2[6M Return vs Nifty])</f>
        <v>-0.77202908254458025</v>
      </c>
      <c r="M678">
        <v>-2.8419031566058699</v>
      </c>
      <c r="N678">
        <f>(Table2[[#This Row],[1W Return vs Nifty]]-AVERAGE(Table2[1W Return vs Nifty]))/_xlfn.STDEV.P(Table2[1W Return vs Nifty])</f>
        <v>-3.9309067846203138E-2</v>
      </c>
      <c r="O678">
        <v>1767.3</v>
      </c>
      <c r="P678">
        <v>1840.66773172951</v>
      </c>
      <c r="Q678">
        <v>1958.4157609005899</v>
      </c>
      <c r="R678">
        <v>53.221352772072201</v>
      </c>
      <c r="S678" s="1">
        <f>(Table2[[#This Row],[Close Price]]-Table2[[#This Row],[20D EMA]])/Table2[[#This Row],[20D EMA]]</f>
        <v>-3.2252588694619169E-3</v>
      </c>
      <c r="T678" s="1">
        <f>(Table2[[#This Row],[Close Price]]-Table2[[#This Row],[50D EMA]])/Table2[[#This Row],[50D EMA]]</f>
        <v>-4.2956004696848397E-2</v>
      </c>
      <c r="U678" s="1">
        <f>(Table2[[#This Row],[Close Price]]-Table2[[#This Row],[200D EMA]])/Table2[[#This Row],[200D EMA]]</f>
        <v>-0.10049743513608318</v>
      </c>
      <c r="V678">
        <v>1.0264343861582601</v>
      </c>
      <c r="W678">
        <v>1713.55</v>
      </c>
      <c r="X678">
        <v>1767.2</v>
      </c>
      <c r="Y678">
        <v>1695.5</v>
      </c>
      <c r="Z678">
        <v>1767.2</v>
      </c>
      <c r="AA678">
        <v>1695.5</v>
      </c>
      <c r="AB678">
        <v>1817.95</v>
      </c>
      <c r="AC678" s="1">
        <f>(Table2[[#This Row],[Close Price]]/Table2[[#This Row],[Day Low]])-1</f>
        <v>2.8041201015435835E-2</v>
      </c>
      <c r="AD678" s="1">
        <f>(Table2[[#This Row],[Day High]]/Table2[[#This Row],[Close Price]])-1</f>
        <v>3.1789282470482405E-3</v>
      </c>
      <c r="AE678" s="1">
        <f>(Table2[[#This Row],[Close Price]]/Table2[[#This Row],[Current Week Low]])-1</f>
        <v>3.8985549985254941E-2</v>
      </c>
      <c r="AF678" s="1">
        <f>(Table2[[#This Row],[Current Week High]]/Table2[[#This Row],[Close Price]])-1</f>
        <v>3.1789282470482405E-3</v>
      </c>
      <c r="AG678" s="1">
        <f>(Table2[[#This Row],[Close Price]]/Table2[[#This Row],[Current Month Low]])-1</f>
        <v>3.8985549985254941E-2</v>
      </c>
      <c r="AH678" s="1">
        <f>(Table2[[#This Row],[Current Month High]]/Table2[[#This Row],[Close Price]])-1</f>
        <v>3.1987965485921865E-2</v>
      </c>
      <c r="AI678">
        <v>39.305177111716603</v>
      </c>
      <c r="AJ678">
        <v>3.8985549985254901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-0.02</v>
      </c>
      <c r="AM678" t="s">
        <v>3169</v>
      </c>
      <c r="AN678">
        <v>0.62</v>
      </c>
      <c r="AO678" t="s">
        <v>3170</v>
      </c>
      <c r="AP678">
        <v>-1.3976461515161E-2</v>
      </c>
      <c r="AQ678">
        <f>(Table2[[#This Row],[Sharpe Ratio]]-AVERAGE(Table2[Sharpe Ratio]))/_xlfn.STDEV.P(Table2[Sharpe Ratio])</f>
        <v>-0.84060041498864735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627</v>
      </c>
      <c r="AT678">
        <f>_xlfn.RANK.AVG(Table2[[#This Row],[6M Return vs Nifty Z-Score]],Table2[6M Return vs Nifty Z-Score])</f>
        <v>590</v>
      </c>
      <c r="AU678">
        <f>_xlfn.RANK.AVG(Table2[[#This Row],[Sharpe Ratio Z-Score]],Table2[Sharpe Ratio Z-Score])</f>
        <v>596</v>
      </c>
      <c r="AV678">
        <f>(Table2[[#This Row],[Rank 1Y]]+Table2[[#This Row],[Rank 6M]]+Table2[[#This Row],[Rank Sharpe]])/3</f>
        <v>604.33333333333337</v>
      </c>
    </row>
    <row r="679" spans="1:48" hidden="1" x14ac:dyDescent="0.3">
      <c r="A679" t="s">
        <v>2264</v>
      </c>
      <c r="B679" t="s">
        <v>2265</v>
      </c>
      <c r="C679" t="s">
        <v>3135</v>
      </c>
      <c r="D679" t="s">
        <v>570</v>
      </c>
      <c r="E679">
        <v>2368.0613196569998</v>
      </c>
      <c r="F679">
        <v>160.71</v>
      </c>
      <c r="G679">
        <v>-64.073474219816404</v>
      </c>
      <c r="H679">
        <f>(Table2[[#This Row],[1Y Return vs Nifty]]-AVERAGE(Table2[1Y Return vs Nifty]))/_xlfn.STDEV.P(Table2[1Y Return vs Nifty])</f>
        <v>-1.5452945374985667</v>
      </c>
      <c r="I679">
        <v>-1.19216309429379</v>
      </c>
      <c r="J679">
        <f>(Table2[[#This Row],[1M Return vs Nifty]]-AVERAGE(Table2[1M Return vs Nifty]))/_xlfn.STDEV.P(Table2[1M Return vs Nifty])</f>
        <v>0.33402519881720433</v>
      </c>
      <c r="K679">
        <v>-18.428458522751601</v>
      </c>
      <c r="L679">
        <f>(Table2[[#This Row],[6M Return vs Nifty]]-AVERAGE(Table2[6M Return vs Nifty]))/_xlfn.STDEV.P(Table2[6M Return vs Nifty])</f>
        <v>-0.64855986680578581</v>
      </c>
      <c r="M679">
        <v>-4.2015173406823203E-2</v>
      </c>
      <c r="N679">
        <f>(Table2[[#This Row],[1W Return vs Nifty]]-AVERAGE(Table2[1W Return vs Nifty]))/_xlfn.STDEV.P(Table2[1W Return vs Nifty])</f>
        <v>0.63859901676630482</v>
      </c>
      <c r="O679">
        <v>166.86</v>
      </c>
      <c r="P679">
        <v>170.13259190710099</v>
      </c>
      <c r="Q679">
        <v>193.90166055845799</v>
      </c>
      <c r="R679">
        <v>33.354565792165602</v>
      </c>
      <c r="S679" s="1">
        <f>(Table2[[#This Row],[Close Price]]-Table2[[#This Row],[20D EMA]])/Table2[[#This Row],[20D EMA]]</f>
        <v>-3.6857245595109701E-2</v>
      </c>
      <c r="T679" s="1">
        <f>(Table2[[#This Row],[Close Price]]-Table2[[#This Row],[50D EMA]])/Table2[[#This Row],[50D EMA]]</f>
        <v>-5.5383814479509498E-2</v>
      </c>
      <c r="U679" s="1">
        <f>(Table2[[#This Row],[Close Price]]-Table2[[#This Row],[200D EMA]])/Table2[[#This Row],[200D EMA]]</f>
        <v>-0.17117780457816797</v>
      </c>
      <c r="V679">
        <v>0.54775209484582099</v>
      </c>
      <c r="W679">
        <v>158</v>
      </c>
      <c r="X679">
        <v>165.5</v>
      </c>
      <c r="Y679">
        <v>157.04</v>
      </c>
      <c r="Z679">
        <v>166.39</v>
      </c>
      <c r="AA679">
        <v>156.06</v>
      </c>
      <c r="AB679">
        <v>184.4</v>
      </c>
      <c r="AC679" s="1">
        <f>(Table2[[#This Row],[Close Price]]/Table2[[#This Row],[Day Low]])-1</f>
        <v>1.7151898734177218E-2</v>
      </c>
      <c r="AD679" s="1">
        <f>(Table2[[#This Row],[Day High]]/Table2[[#This Row],[Close Price]])-1</f>
        <v>2.9805239250824345E-2</v>
      </c>
      <c r="AE679" s="1">
        <f>(Table2[[#This Row],[Close Price]]/Table2[[#This Row],[Current Week Low]])-1</f>
        <v>2.3369842078451386E-2</v>
      </c>
      <c r="AF679" s="1">
        <f>(Table2[[#This Row],[Current Week High]]/Table2[[#This Row],[Close Price]])-1</f>
        <v>3.534316470661425E-2</v>
      </c>
      <c r="AG679" s="1">
        <f>(Table2[[#This Row],[Close Price]]/Table2[[#This Row],[Current Month Low]])-1</f>
        <v>2.9796232218377572E-2</v>
      </c>
      <c r="AH679" s="1">
        <f>(Table2[[#This Row],[Current Month High]]/Table2[[#This Row],[Close Price]])-1</f>
        <v>0.14740837533445328</v>
      </c>
      <c r="AI679">
        <v>94.1385103602762</v>
      </c>
      <c r="AJ679">
        <v>11.6662034463591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0</v>
      </c>
      <c r="AM679" t="s">
        <v>3168</v>
      </c>
      <c r="AN679">
        <v>-9.9499999999999993</v>
      </c>
      <c r="AO679" t="s">
        <v>3169</v>
      </c>
      <c r="AQ679">
        <f>(Table2[[#This Row],[Sharpe Ratio]]-AVERAGE(Table2[Sharpe Ratio]))/_xlfn.STDEV.P(Table2[Sharpe Ratio])</f>
        <v>-0.67738960752822819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730</v>
      </c>
      <c r="AT679">
        <f>_xlfn.RANK.AVG(Table2[[#This Row],[6M Return vs Nifty Z-Score]],Table2[6M Return vs Nifty Z-Score])</f>
        <v>542</v>
      </c>
      <c r="AU679">
        <f>_xlfn.RANK.AVG(Table2[[#This Row],[Sharpe Ratio Z-Score]],Table2[Sharpe Ratio Z-Score])</f>
        <v>541</v>
      </c>
      <c r="AV679">
        <f>(Table2[[#This Row],[Rank 1Y]]+Table2[[#This Row],[Rank 6M]]+Table2[[#This Row],[Rank Sharpe]])/3</f>
        <v>604.33333333333337</v>
      </c>
    </row>
    <row r="680" spans="1:48" hidden="1" x14ac:dyDescent="0.3">
      <c r="A680" t="s">
        <v>2216</v>
      </c>
      <c r="B680" t="s">
        <v>2217</v>
      </c>
      <c r="C680" t="s">
        <v>3128</v>
      </c>
      <c r="D680" t="s">
        <v>1601</v>
      </c>
      <c r="E680">
        <v>2542.4709286500001</v>
      </c>
      <c r="F680">
        <v>615.15</v>
      </c>
      <c r="G680">
        <v>-37.677823728270297</v>
      </c>
      <c r="H680">
        <f>(Table2[[#This Row],[1Y Return vs Nifty]]-AVERAGE(Table2[1Y Return vs Nifty]))/_xlfn.STDEV.P(Table2[1Y Return vs Nifty])</f>
        <v>-1.017350355490023</v>
      </c>
      <c r="I680">
        <v>1.24563865585707</v>
      </c>
      <c r="J680">
        <f>(Table2[[#This Row],[1M Return vs Nifty]]-AVERAGE(Table2[1M Return vs Nifty]))/_xlfn.STDEV.P(Table2[1M Return vs Nifty])</f>
        <v>0.57492912525315665</v>
      </c>
      <c r="K680">
        <v>-23.9165126257294</v>
      </c>
      <c r="L680">
        <f>(Table2[[#This Row],[6M Return vs Nifty]]-AVERAGE(Table2[6M Return vs Nifty]))/_xlfn.STDEV.P(Table2[6M Return vs Nifty])</f>
        <v>-0.83181751776602331</v>
      </c>
      <c r="M680">
        <v>1.3677345217022201</v>
      </c>
      <c r="N680">
        <f>(Table2[[#This Row],[1W Return vs Nifty]]-AVERAGE(Table2[1W Return vs Nifty]))/_xlfn.STDEV.P(Table2[1W Return vs Nifty])</f>
        <v>0.97992721322597676</v>
      </c>
      <c r="O680">
        <v>624.30999999999995</v>
      </c>
      <c r="P680">
        <v>624.63892664727598</v>
      </c>
      <c r="Q680">
        <v>662.93241832337003</v>
      </c>
      <c r="R680">
        <v>44.157513690107699</v>
      </c>
      <c r="S680" s="1">
        <f>(Table2[[#This Row],[Close Price]]-Table2[[#This Row],[20D EMA]])/Table2[[#This Row],[20D EMA]]</f>
        <v>-1.4672198106709758E-2</v>
      </c>
      <c r="T680" s="1">
        <f>(Table2[[#This Row],[Close Price]]-Table2[[#This Row],[50D EMA]])/Table2[[#This Row],[50D EMA]]</f>
        <v>-1.519105877407838E-2</v>
      </c>
      <c r="U680" s="1">
        <f>(Table2[[#This Row],[Close Price]]-Table2[[#This Row],[200D EMA]])/Table2[[#This Row],[200D EMA]]</f>
        <v>-7.2077359626215157E-2</v>
      </c>
      <c r="V680">
        <v>0.42365448078004603</v>
      </c>
      <c r="W680">
        <v>612.4</v>
      </c>
      <c r="X680">
        <v>635.6</v>
      </c>
      <c r="Y680">
        <v>610</v>
      </c>
      <c r="Z680">
        <v>647.9</v>
      </c>
      <c r="AA680">
        <v>599.9</v>
      </c>
      <c r="AB680">
        <v>673.45</v>
      </c>
      <c r="AC680" s="1">
        <f>(Table2[[#This Row],[Close Price]]/Table2[[#This Row],[Day Low]])-1</f>
        <v>4.4905290659700281E-3</v>
      </c>
      <c r="AD680" s="1">
        <f>(Table2[[#This Row],[Day High]]/Table2[[#This Row],[Close Price]])-1</f>
        <v>3.3243924246118883E-2</v>
      </c>
      <c r="AE680" s="1">
        <f>(Table2[[#This Row],[Close Price]]/Table2[[#This Row],[Current Week Low]])-1</f>
        <v>8.442622950819656E-3</v>
      </c>
      <c r="AF680" s="1">
        <f>(Table2[[#This Row],[Current Week High]]/Table2[[#This Row],[Close Price]])-1</f>
        <v>5.3239047386816285E-2</v>
      </c>
      <c r="AG680" s="1">
        <f>(Table2[[#This Row],[Close Price]]/Table2[[#This Row],[Current Month Low]])-1</f>
        <v>2.5420903483913904E-2</v>
      </c>
      <c r="AH680" s="1">
        <f>(Table2[[#This Row],[Current Month High]]/Table2[[#This Row],[Close Price]])-1</f>
        <v>9.4773632447370693E-2</v>
      </c>
      <c r="AI680">
        <v>47.118588962041699</v>
      </c>
      <c r="AJ680">
        <v>13.6640798226163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0.15</v>
      </c>
      <c r="AM680" t="s">
        <v>3170</v>
      </c>
      <c r="AN680">
        <v>-0.49</v>
      </c>
      <c r="AO680" t="s">
        <v>3169</v>
      </c>
      <c r="AQ680">
        <f>(Table2[[#This Row],[Sharpe Ratio]]-AVERAGE(Table2[Sharpe Ratio]))/_xlfn.STDEV.P(Table2[Sharpe Ratio])</f>
        <v>-0.67738960752822819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661</v>
      </c>
      <c r="AT680">
        <f>_xlfn.RANK.AVG(Table2[[#This Row],[6M Return vs Nifty Z-Score]],Table2[6M Return vs Nifty Z-Score])</f>
        <v>613</v>
      </c>
      <c r="AU680">
        <f>_xlfn.RANK.AVG(Table2[[#This Row],[Sharpe Ratio Z-Score]],Table2[Sharpe Ratio Z-Score])</f>
        <v>541</v>
      </c>
      <c r="AV680">
        <f>(Table2[[#This Row],[Rank 1Y]]+Table2[[#This Row],[Rank 6M]]+Table2[[#This Row],[Rank Sharpe]])/3</f>
        <v>605</v>
      </c>
    </row>
    <row r="681" spans="1:48" hidden="1" x14ac:dyDescent="0.3">
      <c r="A681" t="s">
        <v>2260</v>
      </c>
      <c r="B681" t="s">
        <v>2261</v>
      </c>
      <c r="C681" t="s">
        <v>3125</v>
      </c>
      <c r="D681" t="s">
        <v>361</v>
      </c>
      <c r="E681">
        <v>2383.0137577599999</v>
      </c>
      <c r="F681">
        <v>1691.6</v>
      </c>
      <c r="G681">
        <v>-36.034336761355803</v>
      </c>
      <c r="H681">
        <f>(Table2[[#This Row],[1Y Return vs Nifty]]-AVERAGE(Table2[1Y Return vs Nifty]))/_xlfn.STDEV.P(Table2[1Y Return vs Nifty])</f>
        <v>-0.98447867526121891</v>
      </c>
      <c r="I681">
        <v>-6.0699465082329702</v>
      </c>
      <c r="J681">
        <f>(Table2[[#This Row],[1M Return vs Nifty]]-AVERAGE(Table2[1M Return vs Nifty]))/_xlfn.STDEV.P(Table2[1M Return vs Nifty])</f>
        <v>-0.14799807344002261</v>
      </c>
      <c r="K681">
        <v>-13.3902533666077</v>
      </c>
      <c r="L681">
        <f>(Table2[[#This Row],[6M Return vs Nifty]]-AVERAGE(Table2[6M Return vs Nifty]))/_xlfn.STDEV.P(Table2[6M Return vs Nifty])</f>
        <v>-0.48032361682608654</v>
      </c>
      <c r="M681">
        <v>-3.1076058592343099</v>
      </c>
      <c r="N681">
        <f>(Table2[[#This Row],[1W Return vs Nifty]]-AVERAGE(Table2[1W Return vs Nifty]))/_xlfn.STDEV.P(Table2[1W Return vs Nifty])</f>
        <v>-0.10364093086931304</v>
      </c>
      <c r="O681">
        <v>1761.71</v>
      </c>
      <c r="P681">
        <v>1870.60942394581</v>
      </c>
      <c r="Q681">
        <v>1932.76162642809</v>
      </c>
      <c r="R681">
        <v>36.359460651339397</v>
      </c>
      <c r="S681" s="1">
        <f>(Table2[[#This Row],[Close Price]]-Table2[[#This Row],[20D EMA]])/Table2[[#This Row],[20D EMA]]</f>
        <v>-3.9796561295559502E-2</v>
      </c>
      <c r="T681" s="1">
        <f>(Table2[[#This Row],[Close Price]]-Table2[[#This Row],[50D EMA]])/Table2[[#This Row],[50D EMA]]</f>
        <v>-9.5695777886231723E-2</v>
      </c>
      <c r="U681" s="1">
        <f>(Table2[[#This Row],[Close Price]]-Table2[[#This Row],[200D EMA]])/Table2[[#This Row],[200D EMA]]</f>
        <v>-0.12477566976212043</v>
      </c>
      <c r="V681">
        <v>0.70015953150181398</v>
      </c>
      <c r="W681">
        <v>1654.95</v>
      </c>
      <c r="X681">
        <v>1706.75</v>
      </c>
      <c r="Y681">
        <v>1654.95</v>
      </c>
      <c r="Z681">
        <v>1758</v>
      </c>
      <c r="AA681">
        <v>1654.95</v>
      </c>
      <c r="AB681">
        <v>1930</v>
      </c>
      <c r="AC681" s="1">
        <f>(Table2[[#This Row],[Close Price]]/Table2[[#This Row],[Day Low]])-1</f>
        <v>2.2145684159642132E-2</v>
      </c>
      <c r="AD681" s="1">
        <f>(Table2[[#This Row],[Day High]]/Table2[[#This Row],[Close Price]])-1</f>
        <v>8.9560179711516419E-3</v>
      </c>
      <c r="AE681" s="1">
        <f>(Table2[[#This Row],[Close Price]]/Table2[[#This Row],[Current Week Low]])-1</f>
        <v>2.2145684159642132E-2</v>
      </c>
      <c r="AF681" s="1">
        <f>(Table2[[#This Row],[Current Week High]]/Table2[[#This Row],[Close Price]])-1</f>
        <v>3.9252778434618163E-2</v>
      </c>
      <c r="AG681" s="1">
        <f>(Table2[[#This Row],[Close Price]]/Table2[[#This Row],[Current Month Low]])-1</f>
        <v>2.2145684159642132E-2</v>
      </c>
      <c r="AH681" s="1">
        <f>(Table2[[#This Row],[Current Month High]]/Table2[[#This Row],[Close Price]])-1</f>
        <v>0.14093166233152044</v>
      </c>
      <c r="AI681">
        <v>51.333057460392503</v>
      </c>
      <c r="AJ681">
        <v>10.489875898105799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-0.21</v>
      </c>
      <c r="AM681" t="s">
        <v>3169</v>
      </c>
      <c r="AN681">
        <v>-7.04</v>
      </c>
      <c r="AO681" t="s">
        <v>3169</v>
      </c>
      <c r="AP681">
        <v>-6.8733196762063006E-2</v>
      </c>
      <c r="AQ681">
        <f>(Table2[[#This Row],[Sharpe Ratio]]-AVERAGE(Table2[Sharpe Ratio]))/_xlfn.STDEV.P(Table2[Sharpe Ratio])</f>
        <v>-1.4800248475497042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653</v>
      </c>
      <c r="AT681">
        <f>_xlfn.RANK.AVG(Table2[[#This Row],[6M Return vs Nifty Z-Score]],Table2[6M Return vs Nifty Z-Score])</f>
        <v>488</v>
      </c>
      <c r="AU681">
        <f>_xlfn.RANK.AVG(Table2[[#This Row],[Sharpe Ratio Z-Score]],Table2[Sharpe Ratio Z-Score])</f>
        <v>687</v>
      </c>
      <c r="AV681">
        <f>(Table2[[#This Row],[Rank 1Y]]+Table2[[#This Row],[Rank 6M]]+Table2[[#This Row],[Rank Sharpe]])/3</f>
        <v>609.33333333333337</v>
      </c>
    </row>
    <row r="682" spans="1:48" hidden="1" x14ac:dyDescent="0.3">
      <c r="A682" t="s">
        <v>591</v>
      </c>
      <c r="B682" t="s">
        <v>592</v>
      </c>
      <c r="C682" t="s">
        <v>3121</v>
      </c>
      <c r="D682" t="s">
        <v>188</v>
      </c>
      <c r="E682">
        <v>31793.297923124999</v>
      </c>
      <c r="F682">
        <v>453.6</v>
      </c>
      <c r="G682">
        <v>-14.180094597360901</v>
      </c>
      <c r="H682">
        <f>(Table2[[#This Row],[1Y Return vs Nifty]]-AVERAGE(Table2[1Y Return vs Nifty]))/_xlfn.STDEV.P(Table2[1Y Return vs Nifty])</f>
        <v>-0.54736802302015319</v>
      </c>
      <c r="I682">
        <v>-14.6149382672198</v>
      </c>
      <c r="J682">
        <f>(Table2[[#This Row],[1M Return vs Nifty]]-AVERAGE(Table2[1M Return vs Nifty]))/_xlfn.STDEV.P(Table2[1M Return vs Nifty])</f>
        <v>-0.9924154121245129</v>
      </c>
      <c r="K682">
        <v>-24.504268043220801</v>
      </c>
      <c r="L682">
        <f>(Table2[[#This Row],[6M Return vs Nifty]]-AVERAGE(Table2[6M Return vs Nifty]))/_xlfn.STDEV.P(Table2[6M Return vs Nifty])</f>
        <v>-0.85144390539405057</v>
      </c>
      <c r="M682">
        <v>-7.0522236587049196</v>
      </c>
      <c r="N682">
        <f>(Table2[[#This Row],[1W Return vs Nifty]]-AVERAGE(Table2[1W Return vs Nifty]))/_xlfn.STDEV.P(Table2[1W Return vs Nifty])</f>
        <v>-1.0587106740210424</v>
      </c>
      <c r="O682">
        <v>504.13</v>
      </c>
      <c r="P682">
        <v>550.06367271252998</v>
      </c>
      <c r="Q682">
        <v>566.86162894302299</v>
      </c>
      <c r="R682">
        <v>26.733425596050399</v>
      </c>
      <c r="S682" s="1">
        <f>(Table2[[#This Row],[Close Price]]-Table2[[#This Row],[20D EMA]])/Table2[[#This Row],[20D EMA]]</f>
        <v>-0.10023208299446566</v>
      </c>
      <c r="T682" s="1">
        <f>(Table2[[#This Row],[Close Price]]-Table2[[#This Row],[50D EMA]])/Table2[[#This Row],[50D EMA]]</f>
        <v>-0.17536819371626283</v>
      </c>
      <c r="U682" s="1">
        <f>(Table2[[#This Row],[Close Price]]-Table2[[#This Row],[200D EMA]])/Table2[[#This Row],[200D EMA]]</f>
        <v>-0.19980471981180303</v>
      </c>
      <c r="V682">
        <v>0.65532255982374699</v>
      </c>
      <c r="W682">
        <v>453.65</v>
      </c>
      <c r="X682">
        <v>464.85</v>
      </c>
      <c r="Y682">
        <v>442.5</v>
      </c>
      <c r="Z682">
        <v>481.75</v>
      </c>
      <c r="AA682">
        <v>442.5</v>
      </c>
      <c r="AB682">
        <v>553</v>
      </c>
      <c r="AC682" s="1">
        <f>(Table2[[#This Row],[Close Price]]/Table2[[#This Row],[Day Low]])-1</f>
        <v>-1.102171277415076E-4</v>
      </c>
      <c r="AD682" s="1">
        <f>(Table2[[#This Row],[Day High]]/Table2[[#This Row],[Close Price]])-1</f>
        <v>2.4801587301587213E-2</v>
      </c>
      <c r="AE682" s="1">
        <f>(Table2[[#This Row],[Close Price]]/Table2[[#This Row],[Current Week Low]])-1</f>
        <v>2.5084745762711913E-2</v>
      </c>
      <c r="AF682" s="1">
        <f>(Table2[[#This Row],[Current Week High]]/Table2[[#This Row],[Close Price]])-1</f>
        <v>6.2059082892416129E-2</v>
      </c>
      <c r="AG682" s="1">
        <f>(Table2[[#This Row],[Close Price]]/Table2[[#This Row],[Current Month Low]])-1</f>
        <v>2.5084745762711913E-2</v>
      </c>
      <c r="AH682" s="1">
        <f>(Table2[[#This Row],[Current Month High]]/Table2[[#This Row],[Close Price]])-1</f>
        <v>0.21913580246913567</v>
      </c>
      <c r="AI682">
        <v>52.105379188712497</v>
      </c>
      <c r="AJ682">
        <v>6.95590662579579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-0.19</v>
      </c>
      <c r="AM682" t="s">
        <v>3169</v>
      </c>
      <c r="AN682">
        <v>-10.15</v>
      </c>
      <c r="AO682" t="s">
        <v>3169</v>
      </c>
      <c r="AP682">
        <v>-8.5034508820248003E-2</v>
      </c>
      <c r="AQ682">
        <f>(Table2[[#This Row],[Sharpe Ratio]]-AVERAGE(Table2[Sharpe Ratio]))/_xlfn.STDEV.P(Table2[Sharpe Ratio])</f>
        <v>-1.6703842100245774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510</v>
      </c>
      <c r="AT682">
        <f>_xlfn.RANK.AVG(Table2[[#This Row],[6M Return vs Nifty Z-Score]],Table2[6M Return vs Nifty Z-Score])</f>
        <v>619</v>
      </c>
      <c r="AU682">
        <f>_xlfn.RANK.AVG(Table2[[#This Row],[Sharpe Ratio Z-Score]],Table2[Sharpe Ratio Z-Score])</f>
        <v>701</v>
      </c>
      <c r="AV682">
        <f>(Table2[[#This Row],[Rank 1Y]]+Table2[[#This Row],[Rank 6M]]+Table2[[#This Row],[Rank Sharpe]])/3</f>
        <v>610</v>
      </c>
    </row>
    <row r="683" spans="1:48" hidden="1" x14ac:dyDescent="0.3">
      <c r="A683" t="s">
        <v>2127</v>
      </c>
      <c r="B683" t="s">
        <v>2128</v>
      </c>
      <c r="C683" t="s">
        <v>3125</v>
      </c>
      <c r="D683" t="s">
        <v>199</v>
      </c>
      <c r="E683">
        <v>2788.4763298379999</v>
      </c>
      <c r="F683">
        <v>203.46</v>
      </c>
      <c r="G683">
        <v>-28.7329218625575</v>
      </c>
      <c r="H683">
        <f>(Table2[[#This Row],[1Y Return vs Nifty]]-AVERAGE(Table2[1Y Return vs Nifty]))/_xlfn.STDEV.P(Table2[1Y Return vs Nifty])</f>
        <v>-0.83844175461455217</v>
      </c>
      <c r="I683">
        <v>-5.9455615085946896</v>
      </c>
      <c r="J683">
        <f>(Table2[[#This Row],[1M Return vs Nifty]]-AVERAGE(Table2[1M Return vs Nifty]))/_xlfn.STDEV.P(Table2[1M Return vs Nifty])</f>
        <v>-0.13570632953560463</v>
      </c>
      <c r="K683">
        <v>-22.766637144984099</v>
      </c>
      <c r="L683">
        <f>(Table2[[#This Row],[6M Return vs Nifty]]-AVERAGE(Table2[6M Return vs Nifty]))/_xlfn.STDEV.P(Table2[6M Return vs Nifty])</f>
        <v>-0.79342076082009227</v>
      </c>
      <c r="M683">
        <v>-3.4365984289026099</v>
      </c>
      <c r="N683">
        <f>(Table2[[#This Row],[1W Return vs Nifty]]-AVERAGE(Table2[1W Return vs Nifty]))/_xlfn.STDEV.P(Table2[1W Return vs Nifty])</f>
        <v>-0.18329651855491838</v>
      </c>
      <c r="O683">
        <v>217.39</v>
      </c>
      <c r="P683">
        <v>230.64693606092899</v>
      </c>
      <c r="Q683">
        <v>239.74262373026099</v>
      </c>
      <c r="R683">
        <v>30.386445158852801</v>
      </c>
      <c r="S683" s="1">
        <f>(Table2[[#This Row],[Close Price]]-Table2[[#This Row],[20D EMA]])/Table2[[#This Row],[20D EMA]]</f>
        <v>-6.4078384470306726E-2</v>
      </c>
      <c r="T683" s="1">
        <f>(Table2[[#This Row],[Close Price]]-Table2[[#This Row],[50D EMA]])/Table2[[#This Row],[50D EMA]]</f>
        <v>-0.11787252206873944</v>
      </c>
      <c r="U683" s="1">
        <f>(Table2[[#This Row],[Close Price]]-Table2[[#This Row],[200D EMA]])/Table2[[#This Row],[200D EMA]]</f>
        <v>-0.15133989595059766</v>
      </c>
      <c r="V683">
        <v>1.1702409613808</v>
      </c>
      <c r="W683">
        <v>202.1</v>
      </c>
      <c r="X683">
        <v>207.47</v>
      </c>
      <c r="Y683">
        <v>202.1</v>
      </c>
      <c r="Z683">
        <v>211.81</v>
      </c>
      <c r="AA683">
        <v>200.1</v>
      </c>
      <c r="AB683">
        <v>236.4</v>
      </c>
      <c r="AC683" s="1">
        <f>(Table2[[#This Row],[Close Price]]/Table2[[#This Row],[Day Low]])-1</f>
        <v>6.7293419099456742E-3</v>
      </c>
      <c r="AD683" s="1">
        <f>(Table2[[#This Row],[Day High]]/Table2[[#This Row],[Close Price]])-1</f>
        <v>1.9709033716700963E-2</v>
      </c>
      <c r="AE683" s="1">
        <f>(Table2[[#This Row],[Close Price]]/Table2[[#This Row],[Current Week Low]])-1</f>
        <v>6.7293419099456742E-3</v>
      </c>
      <c r="AF683" s="1">
        <f>(Table2[[#This Row],[Current Week High]]/Table2[[#This Row],[Close Price]])-1</f>
        <v>4.1040007863953676E-2</v>
      </c>
      <c r="AG683" s="1">
        <f>(Table2[[#This Row],[Close Price]]/Table2[[#This Row],[Current Month Low]])-1</f>
        <v>1.6791604197901044E-2</v>
      </c>
      <c r="AH683" s="1">
        <f>(Table2[[#This Row],[Current Month High]]/Table2[[#This Row],[Close Price]])-1</f>
        <v>0.16189914479504575</v>
      </c>
      <c r="AI683">
        <v>42.018087093286098</v>
      </c>
      <c r="AJ683">
        <v>1.8573216520650899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-0.19</v>
      </c>
      <c r="AM683" t="s">
        <v>3169</v>
      </c>
      <c r="AN683">
        <v>-9.56</v>
      </c>
      <c r="AO683" t="s">
        <v>3169</v>
      </c>
      <c r="AP683">
        <v>-2.6839023722691001E-2</v>
      </c>
      <c r="AQ683">
        <f>(Table2[[#This Row],[Sharpe Ratio]]-AVERAGE(Table2[Sharpe Ratio]))/_xlfn.STDEV.P(Table2[Sharpe Ratio])</f>
        <v>-0.99080360923946786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615</v>
      </c>
      <c r="AT683">
        <f>_xlfn.RANK.AVG(Table2[[#This Row],[6M Return vs Nifty Z-Score]],Table2[6M Return vs Nifty Z-Score])</f>
        <v>602</v>
      </c>
      <c r="AU683">
        <f>_xlfn.RANK.AVG(Table2[[#This Row],[Sharpe Ratio Z-Score]],Table2[Sharpe Ratio Z-Score])</f>
        <v>619</v>
      </c>
      <c r="AV683">
        <f>(Table2[[#This Row],[Rank 1Y]]+Table2[[#This Row],[Rank 6M]]+Table2[[#This Row],[Rank Sharpe]])/3</f>
        <v>612</v>
      </c>
    </row>
    <row r="684" spans="1:48" hidden="1" x14ac:dyDescent="0.3">
      <c r="A684" t="s">
        <v>2012</v>
      </c>
      <c r="B684" t="s">
        <v>2013</v>
      </c>
      <c r="C684" t="s">
        <v>3140</v>
      </c>
      <c r="D684" t="s">
        <v>2014</v>
      </c>
      <c r="E684">
        <v>3216.2798764999998</v>
      </c>
      <c r="F684">
        <v>18.11</v>
      </c>
      <c r="G684">
        <v>-28.975264292502601</v>
      </c>
      <c r="H684">
        <f>(Table2[[#This Row],[1Y Return vs Nifty]]-AVERAGE(Table2[1Y Return vs Nifty]))/_xlfn.STDEV.P(Table2[1Y Return vs Nifty])</f>
        <v>-0.84328888940989688</v>
      </c>
      <c r="I684">
        <v>-4.9627266795244003</v>
      </c>
      <c r="J684">
        <f>(Table2[[#This Row],[1M Return vs Nifty]]-AVERAGE(Table2[1M Return vs Nifty]))/_xlfn.STDEV.P(Table2[1M Return vs Nifty])</f>
        <v>-3.858244760123955E-2</v>
      </c>
      <c r="K684">
        <v>-20.370062321979201</v>
      </c>
      <c r="L684">
        <f>(Table2[[#This Row],[6M Return vs Nifty]]-AVERAGE(Table2[6M Return vs Nifty]))/_xlfn.STDEV.P(Table2[6M Return vs Nifty])</f>
        <v>-0.71339409487013006</v>
      </c>
      <c r="M684">
        <v>-3.4876064044047701</v>
      </c>
      <c r="N684">
        <f>(Table2[[#This Row],[1W Return vs Nifty]]-AVERAGE(Table2[1W Return vs Nifty]))/_xlfn.STDEV.P(Table2[1W Return vs Nifty])</f>
        <v>-0.19564655512071086</v>
      </c>
      <c r="O684">
        <v>18.84</v>
      </c>
      <c r="P684">
        <v>19.6633740616704</v>
      </c>
      <c r="Q684">
        <v>20.6729368391318</v>
      </c>
      <c r="R684">
        <v>34.663527043725303</v>
      </c>
      <c r="S684" s="1">
        <f>(Table2[[#This Row],[Close Price]]-Table2[[#This Row],[20D EMA]])/Table2[[#This Row],[20D EMA]]</f>
        <v>-3.8747346072186863E-2</v>
      </c>
      <c r="T684" s="1">
        <f>(Table2[[#This Row],[Close Price]]-Table2[[#This Row],[50D EMA]])/Table2[[#This Row],[50D EMA]]</f>
        <v>-7.899834773007626E-2</v>
      </c>
      <c r="U684" s="1">
        <f>(Table2[[#This Row],[Close Price]]-Table2[[#This Row],[200D EMA]])/Table2[[#This Row],[200D EMA]]</f>
        <v>-0.1239754592719704</v>
      </c>
      <c r="V684">
        <v>0.490846120969052</v>
      </c>
      <c r="W684">
        <v>18.03</v>
      </c>
      <c r="X684">
        <v>18.239999999999998</v>
      </c>
      <c r="Y684">
        <v>17.920000000000002</v>
      </c>
      <c r="Z684">
        <v>18.55</v>
      </c>
      <c r="AA684">
        <v>17.920000000000002</v>
      </c>
      <c r="AB684">
        <v>20.05</v>
      </c>
      <c r="AC684" s="1">
        <f>(Table2[[#This Row],[Close Price]]/Table2[[#This Row],[Day Low]])-1</f>
        <v>4.4370493621741502E-3</v>
      </c>
      <c r="AD684" s="1">
        <f>(Table2[[#This Row],[Day High]]/Table2[[#This Row],[Close Price]])-1</f>
        <v>7.1783545002759297E-3</v>
      </c>
      <c r="AE684" s="1">
        <f>(Table2[[#This Row],[Close Price]]/Table2[[#This Row],[Current Week Low]])-1</f>
        <v>1.0602678571428381E-2</v>
      </c>
      <c r="AF684" s="1">
        <f>(Table2[[#This Row],[Current Week High]]/Table2[[#This Row],[Close Price]])-1</f>
        <v>2.4295969077857693E-2</v>
      </c>
      <c r="AG684" s="1">
        <f>(Table2[[#This Row],[Close Price]]/Table2[[#This Row],[Current Month Low]])-1</f>
        <v>1.0602678571428381E-2</v>
      </c>
      <c r="AH684" s="1">
        <f>(Table2[[#This Row],[Current Month High]]/Table2[[#This Row],[Close Price]])-1</f>
        <v>0.1071231363887355</v>
      </c>
      <c r="AI684">
        <v>54.334621755935899</v>
      </c>
      <c r="AJ684">
        <v>1.28635346756151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</v>
      </c>
      <c r="AM684" t="s">
        <v>3169</v>
      </c>
      <c r="AN684">
        <v>-4.67</v>
      </c>
      <c r="AO684" t="s">
        <v>3169</v>
      </c>
      <c r="AP684">
        <v>-4.3423087415397001E-2</v>
      </c>
      <c r="AQ684">
        <f>(Table2[[#This Row],[Sharpe Ratio]]-AVERAGE(Table2[Sharpe Ratio]))/_xlfn.STDEV.P(Table2[Sharpe Ratio])</f>
        <v>-1.1844648176451482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619</v>
      </c>
      <c r="AT684">
        <f>_xlfn.RANK.AVG(Table2[[#This Row],[6M Return vs Nifty Z-Score]],Table2[6M Return vs Nifty Z-Score])</f>
        <v>569</v>
      </c>
      <c r="AU684">
        <f>_xlfn.RANK.AVG(Table2[[#This Row],[Sharpe Ratio Z-Score]],Table2[Sharpe Ratio Z-Score])</f>
        <v>652</v>
      </c>
      <c r="AV684">
        <f>(Table2[[#This Row],[Rank 1Y]]+Table2[[#This Row],[Rank 6M]]+Table2[[#This Row],[Rank Sharpe]])/3</f>
        <v>613.33333333333337</v>
      </c>
    </row>
    <row r="685" spans="1:48" hidden="1" x14ac:dyDescent="0.3">
      <c r="A685" t="s">
        <v>1277</v>
      </c>
      <c r="B685" t="s">
        <v>1278</v>
      </c>
      <c r="C685" t="s">
        <v>3122</v>
      </c>
      <c r="D685" t="s">
        <v>245</v>
      </c>
      <c r="E685">
        <v>8691.4972488799995</v>
      </c>
      <c r="F685">
        <v>1597.6</v>
      </c>
      <c r="G685">
        <v>-47.877938989710898</v>
      </c>
      <c r="H685">
        <f>(Table2[[#This Row],[1Y Return vs Nifty]]-AVERAGE(Table2[1Y Return vs Nifty]))/_xlfn.STDEV.P(Table2[1Y Return vs Nifty])</f>
        <v>-1.2213647066354452</v>
      </c>
      <c r="I685">
        <v>-22.497732556264101</v>
      </c>
      <c r="J685">
        <f>(Table2[[#This Row],[1M Return vs Nifty]]-AVERAGE(Table2[1M Return vs Nifty]))/_xlfn.STDEV.P(Table2[1M Return vs Nifty])</f>
        <v>-1.7713942997227992</v>
      </c>
      <c r="K685">
        <v>-25.938547436822098</v>
      </c>
      <c r="L685">
        <f>(Table2[[#This Row],[6M Return vs Nifty]]-AVERAGE(Table2[6M Return vs Nifty]))/_xlfn.STDEV.P(Table2[6M Return vs Nifty])</f>
        <v>-0.89933750621504649</v>
      </c>
      <c r="M685">
        <v>-9.7912740214743401</v>
      </c>
      <c r="N685">
        <f>(Table2[[#This Row],[1W Return vs Nifty]]-AVERAGE(Table2[1W Return vs Nifty]))/_xlfn.STDEV.P(Table2[1W Return vs Nifty])</f>
        <v>-1.7218887712250153</v>
      </c>
      <c r="O685">
        <v>1845.07</v>
      </c>
      <c r="P685">
        <v>1971.31398393208</v>
      </c>
      <c r="Q685">
        <v>2012.4163704285199</v>
      </c>
      <c r="R685">
        <v>19.5880185956802</v>
      </c>
      <c r="S685" s="1">
        <f>(Table2[[#This Row],[Close Price]]-Table2[[#This Row],[20D EMA]])/Table2[[#This Row],[20D EMA]]</f>
        <v>-0.13412499254770824</v>
      </c>
      <c r="T685" s="1">
        <f>(Table2[[#This Row],[Close Price]]-Table2[[#This Row],[50D EMA]])/Table2[[#This Row],[50D EMA]]</f>
        <v>-0.18957608325115807</v>
      </c>
      <c r="U685" s="1">
        <f>(Table2[[#This Row],[Close Price]]-Table2[[#This Row],[200D EMA]])/Table2[[#This Row],[200D EMA]]</f>
        <v>-0.20612850130025023</v>
      </c>
      <c r="V685">
        <v>1.3996849463185801</v>
      </c>
      <c r="W685">
        <v>1544.25</v>
      </c>
      <c r="X685">
        <v>1618.4</v>
      </c>
      <c r="Y685">
        <v>1544.25</v>
      </c>
      <c r="Z685">
        <v>1796.65</v>
      </c>
      <c r="AA685">
        <v>1544.25</v>
      </c>
      <c r="AB685">
        <v>2092</v>
      </c>
      <c r="AC685" s="1">
        <f>(Table2[[#This Row],[Close Price]]/Table2[[#This Row],[Day Low]])-1</f>
        <v>3.4547514974906823E-2</v>
      </c>
      <c r="AD685" s="1">
        <f>(Table2[[#This Row],[Day High]]/Table2[[#This Row],[Close Price]])-1</f>
        <v>1.3019529293941012E-2</v>
      </c>
      <c r="AE685" s="1">
        <f>(Table2[[#This Row],[Close Price]]/Table2[[#This Row],[Current Week Low]])-1</f>
        <v>3.4547514974906823E-2</v>
      </c>
      <c r="AF685" s="1">
        <f>(Table2[[#This Row],[Current Week High]]/Table2[[#This Row],[Close Price]])-1</f>
        <v>0.12459313970956454</v>
      </c>
      <c r="AG685" s="1">
        <f>(Table2[[#This Row],[Close Price]]/Table2[[#This Row],[Current Month Low]])-1</f>
        <v>3.4547514974906823E-2</v>
      </c>
      <c r="AH685" s="1">
        <f>(Table2[[#This Row],[Current Month High]]/Table2[[#This Row],[Close Price]])-1</f>
        <v>0.30946419629444177</v>
      </c>
      <c r="AI685">
        <v>71.998622934401595</v>
      </c>
      <c r="AJ685">
        <v>3.4547514974906801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-0.24</v>
      </c>
      <c r="AM685" t="s">
        <v>3169</v>
      </c>
      <c r="AN685">
        <v>-17.04</v>
      </c>
      <c r="AO685" t="s">
        <v>3169</v>
      </c>
      <c r="AP685">
        <v>4.4423071112059996E-3</v>
      </c>
      <c r="AQ685">
        <f>(Table2[[#This Row],[Sharpe Ratio]]-AVERAGE(Table2[Sharpe Ratio]))/_xlfn.STDEV.P(Table2[Sharpe Ratio])</f>
        <v>-0.62551435070298578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704</v>
      </c>
      <c r="AT685">
        <f>_xlfn.RANK.AVG(Table2[[#This Row],[6M Return vs Nifty Z-Score]],Table2[6M Return vs Nifty Z-Score])</f>
        <v>633</v>
      </c>
      <c r="AU685">
        <f>_xlfn.RANK.AVG(Table2[[#This Row],[Sharpe Ratio Z-Score]],Table2[Sharpe Ratio Z-Score])</f>
        <v>506</v>
      </c>
      <c r="AV685">
        <f>(Table2[[#This Row],[Rank 1Y]]+Table2[[#This Row],[Rank 6M]]+Table2[[#This Row],[Rank Sharpe]])/3</f>
        <v>614.33333333333337</v>
      </c>
    </row>
    <row r="686" spans="1:48" hidden="1" x14ac:dyDescent="0.3">
      <c r="A686" t="s">
        <v>983</v>
      </c>
      <c r="B686" t="s">
        <v>984</v>
      </c>
      <c r="C686" t="s">
        <v>3123</v>
      </c>
      <c r="D686" t="s">
        <v>54</v>
      </c>
      <c r="E686">
        <v>14207.9700636</v>
      </c>
      <c r="F686">
        <v>890.55</v>
      </c>
      <c r="G686">
        <v>-67.952804695984796</v>
      </c>
      <c r="H686">
        <f>(Table2[[#This Row],[1Y Return vs Nifty]]-AVERAGE(Table2[1Y Return vs Nifty]))/_xlfn.STDEV.P(Table2[1Y Return vs Nifty])</f>
        <v>-1.6228857283516767</v>
      </c>
      <c r="I686">
        <v>-12.572549057200501</v>
      </c>
      <c r="J686">
        <f>(Table2[[#This Row],[1M Return vs Nifty]]-AVERAGE(Table2[1M Return vs Nifty]))/_xlfn.STDEV.P(Table2[1M Return vs Nifty])</f>
        <v>-0.79058621088875836</v>
      </c>
      <c r="K686">
        <v>-42.576730185163697</v>
      </c>
      <c r="L686">
        <f>(Table2[[#This Row],[6M Return vs Nifty]]-AVERAGE(Table2[6M Return vs Nifty]))/_xlfn.STDEV.P(Table2[6M Return vs Nifty])</f>
        <v>-1.4549213669961951</v>
      </c>
      <c r="M686">
        <v>-4.2196245665376901</v>
      </c>
      <c r="N686">
        <f>(Table2[[#This Row],[1W Return vs Nifty]]-AVERAGE(Table2[1W Return vs Nifty]))/_xlfn.STDEV.P(Table2[1W Return vs Nifty])</f>
        <v>-0.37288258498005894</v>
      </c>
      <c r="O686">
        <v>936.81</v>
      </c>
      <c r="P686">
        <v>1033.50160245285</v>
      </c>
      <c r="Q686">
        <v>1240.8630887274101</v>
      </c>
      <c r="R686">
        <v>38.484201269279197</v>
      </c>
      <c r="S686" s="1">
        <f>(Table2[[#This Row],[Close Price]]-Table2[[#This Row],[20D EMA]])/Table2[[#This Row],[20D EMA]]</f>
        <v>-4.9380343933134778E-2</v>
      </c>
      <c r="T686" s="1">
        <f>(Table2[[#This Row],[Close Price]]-Table2[[#This Row],[50D EMA]])/Table2[[#This Row],[50D EMA]]</f>
        <v>-0.13831773662815555</v>
      </c>
      <c r="U686" s="1">
        <f>(Table2[[#This Row],[Close Price]]-Table2[[#This Row],[200D EMA]])/Table2[[#This Row],[200D EMA]]</f>
        <v>-0.28231405375002339</v>
      </c>
      <c r="V686">
        <v>0.822110922271861</v>
      </c>
      <c r="W686">
        <v>864.05</v>
      </c>
      <c r="X686">
        <v>895.25</v>
      </c>
      <c r="Y686">
        <v>860</v>
      </c>
      <c r="Z686">
        <v>895.45</v>
      </c>
      <c r="AA686">
        <v>860</v>
      </c>
      <c r="AB686">
        <v>1002.95</v>
      </c>
      <c r="AC686" s="1">
        <f>(Table2[[#This Row],[Close Price]]/Table2[[#This Row],[Day Low]])-1</f>
        <v>3.0669521439731451E-2</v>
      </c>
      <c r="AD686" s="1">
        <f>(Table2[[#This Row],[Day High]]/Table2[[#This Row],[Close Price]])-1</f>
        <v>5.2776374150806937E-3</v>
      </c>
      <c r="AE686" s="1">
        <f>(Table2[[#This Row],[Close Price]]/Table2[[#This Row],[Current Week Low]])-1</f>
        <v>3.5523255813953325E-2</v>
      </c>
      <c r="AF686" s="1">
        <f>(Table2[[#This Row],[Current Week High]]/Table2[[#This Row],[Close Price]])-1</f>
        <v>5.5022177306160991E-3</v>
      </c>
      <c r="AG686" s="1">
        <f>(Table2[[#This Row],[Close Price]]/Table2[[#This Row],[Current Month Low]])-1</f>
        <v>3.5523255813953325E-2</v>
      </c>
      <c r="AH686" s="1">
        <f>(Table2[[#This Row],[Current Month High]]/Table2[[#This Row],[Close Price]])-1</f>
        <v>0.12621413733086295</v>
      </c>
      <c r="AI686">
        <v>101.673123350738</v>
      </c>
      <c r="AJ686">
        <v>3.5523255813953298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-0.25</v>
      </c>
      <c r="AM686" t="s">
        <v>3169</v>
      </c>
      <c r="AN686">
        <v>-6.75</v>
      </c>
      <c r="AO686" t="s">
        <v>3169</v>
      </c>
      <c r="AP686">
        <v>4.5403485683606998E-2</v>
      </c>
      <c r="AQ686">
        <f>(Table2[[#This Row],[Sharpe Ratio]]-AVERAGE(Table2[Sharpe Ratio]))/_xlfn.STDEV.P(Table2[Sharpe Ratio])</f>
        <v>-0.14718820054830706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733</v>
      </c>
      <c r="AT686">
        <f>_xlfn.RANK.AVG(Table2[[#This Row],[6M Return vs Nifty Z-Score]],Table2[6M Return vs Nifty Z-Score])</f>
        <v>722</v>
      </c>
      <c r="AU686">
        <f>_xlfn.RANK.AVG(Table2[[#This Row],[Sharpe Ratio Z-Score]],Table2[Sharpe Ratio Z-Score])</f>
        <v>394</v>
      </c>
      <c r="AV686">
        <f>(Table2[[#This Row],[Rank 1Y]]+Table2[[#This Row],[Rank 6M]]+Table2[[#This Row],[Rank Sharpe]])/3</f>
        <v>616.33333333333337</v>
      </c>
    </row>
    <row r="687" spans="1:48" hidden="1" x14ac:dyDescent="0.3">
      <c r="A687" t="s">
        <v>1112</v>
      </c>
      <c r="B687" t="s">
        <v>1113</v>
      </c>
      <c r="C687" t="s">
        <v>3135</v>
      </c>
      <c r="D687" t="s">
        <v>494</v>
      </c>
      <c r="E687">
        <v>10958.999827600001</v>
      </c>
      <c r="F687">
        <v>705.1</v>
      </c>
      <c r="G687">
        <v>-39.6999463831743</v>
      </c>
      <c r="H687">
        <f>(Table2[[#This Row],[1Y Return vs Nifty]]-AVERAGE(Table2[1Y Return vs Nifty]))/_xlfn.STDEV.P(Table2[1Y Return vs Nifty])</f>
        <v>-1.0577951966317918</v>
      </c>
      <c r="I687">
        <v>-17.7543613441429</v>
      </c>
      <c r="J687">
        <f>(Table2[[#This Row],[1M Return vs Nifty]]-AVERAGE(Table2[1M Return vs Nifty]))/_xlfn.STDEV.P(Table2[1M Return vs Nifty])</f>
        <v>-1.3026536609598049</v>
      </c>
      <c r="K687">
        <v>-24.4587964146146</v>
      </c>
      <c r="L687">
        <f>(Table2[[#This Row],[6M Return vs Nifty]]-AVERAGE(Table2[6M Return vs Nifty]))/_xlfn.STDEV.P(Table2[6M Return vs Nifty])</f>
        <v>-0.84992551222821289</v>
      </c>
      <c r="M687">
        <v>-1.6768362918774999</v>
      </c>
      <c r="N687">
        <f>(Table2[[#This Row],[1W Return vs Nifty]]-AVERAGE(Table2[1W Return vs Nifty]))/_xlfn.STDEV.P(Table2[1W Return vs Nifty])</f>
        <v>0.24277659109901795</v>
      </c>
      <c r="O687">
        <v>753.43</v>
      </c>
      <c r="P687">
        <v>795.86407450197601</v>
      </c>
      <c r="Q687">
        <v>821.71560105567596</v>
      </c>
      <c r="R687">
        <v>31.8550744657454</v>
      </c>
      <c r="S687" s="1">
        <f>(Table2[[#This Row],[Close Price]]-Table2[[#This Row],[20D EMA]])/Table2[[#This Row],[20D EMA]]</f>
        <v>-6.4146636051126096E-2</v>
      </c>
      <c r="T687" s="1">
        <f>(Table2[[#This Row],[Close Price]]-Table2[[#This Row],[50D EMA]])/Table2[[#This Row],[50D EMA]]</f>
        <v>-0.11404469357254626</v>
      </c>
      <c r="U687" s="1">
        <f>(Table2[[#This Row],[Close Price]]-Table2[[#This Row],[200D EMA]])/Table2[[#This Row],[200D EMA]]</f>
        <v>-0.14191722891211672</v>
      </c>
      <c r="V687">
        <v>0.87738025048403201</v>
      </c>
      <c r="W687">
        <v>690.55</v>
      </c>
      <c r="X687">
        <v>712.05</v>
      </c>
      <c r="Y687">
        <v>685.55</v>
      </c>
      <c r="Z687">
        <v>727.65</v>
      </c>
      <c r="AA687">
        <v>674.45</v>
      </c>
      <c r="AB687">
        <v>788</v>
      </c>
      <c r="AC687" s="1">
        <f>(Table2[[#This Row],[Close Price]]/Table2[[#This Row],[Day Low]])-1</f>
        <v>2.1070161465498671E-2</v>
      </c>
      <c r="AD687" s="1">
        <f>(Table2[[#This Row],[Day High]]/Table2[[#This Row],[Close Price]])-1</f>
        <v>9.8567579066797251E-3</v>
      </c>
      <c r="AE687" s="1">
        <f>(Table2[[#This Row],[Close Price]]/Table2[[#This Row],[Current Week Low]])-1</f>
        <v>2.8517248924221583E-2</v>
      </c>
      <c r="AF687" s="1">
        <f>(Table2[[#This Row],[Current Week High]]/Table2[[#This Row],[Close Price]])-1</f>
        <v>3.1981279251170003E-2</v>
      </c>
      <c r="AG687" s="1">
        <f>(Table2[[#This Row],[Close Price]]/Table2[[#This Row],[Current Month Low]])-1</f>
        <v>4.5444436207279892E-2</v>
      </c>
      <c r="AH687" s="1">
        <f>(Table2[[#This Row],[Current Month High]]/Table2[[#This Row],[Close Price]])-1</f>
        <v>0.11757197560629695</v>
      </c>
      <c r="AI687">
        <v>35.7254290171606</v>
      </c>
      <c r="AJ687">
        <v>4.5444436207279804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-0.12</v>
      </c>
      <c r="AM687" t="s">
        <v>3169</v>
      </c>
      <c r="AN687">
        <v>-10.220000000000001</v>
      </c>
      <c r="AO687" t="s">
        <v>3169</v>
      </c>
      <c r="AP687">
        <v>-1.029749838024E-3</v>
      </c>
      <c r="AQ687">
        <f>(Table2[[#This Row],[Sharpe Ratio]]-AVERAGE(Table2[Sharpe Ratio]))/_xlfn.STDEV.P(Table2[Sharpe Ratio])</f>
        <v>-0.68941456122368416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671</v>
      </c>
      <c r="AT687">
        <f>_xlfn.RANK.AVG(Table2[[#This Row],[6M Return vs Nifty Z-Score]],Table2[6M Return vs Nifty Z-Score])</f>
        <v>618</v>
      </c>
      <c r="AU687">
        <f>_xlfn.RANK.AVG(Table2[[#This Row],[Sharpe Ratio Z-Score]],Table2[Sharpe Ratio Z-Score])</f>
        <v>566</v>
      </c>
      <c r="AV687">
        <f>(Table2[[#This Row],[Rank 1Y]]+Table2[[#This Row],[Rank 6M]]+Table2[[#This Row],[Rank Sharpe]])/3</f>
        <v>618.33333333333337</v>
      </c>
    </row>
    <row r="688" spans="1:48" hidden="1" x14ac:dyDescent="0.3">
      <c r="A688" t="s">
        <v>1981</v>
      </c>
      <c r="B688" t="s">
        <v>1982</v>
      </c>
      <c r="C688" t="s">
        <v>3125</v>
      </c>
      <c r="D688" t="s">
        <v>223</v>
      </c>
      <c r="E688">
        <v>3348.1079342849998</v>
      </c>
      <c r="F688">
        <v>396.65</v>
      </c>
      <c r="G688">
        <v>-39.104550780922899</v>
      </c>
      <c r="H688">
        <f>(Table2[[#This Row],[1Y Return vs Nifty]]-AVERAGE(Table2[1Y Return vs Nifty]))/_xlfn.STDEV.P(Table2[1Y Return vs Nifty])</f>
        <v>-1.0458865814490452</v>
      </c>
      <c r="I688">
        <v>-5.8682562441312198</v>
      </c>
      <c r="J688">
        <f>(Table2[[#This Row],[1M Return vs Nifty]]-AVERAGE(Table2[1M Return vs Nifty]))/_xlfn.STDEV.P(Table2[1M Return vs Nifty])</f>
        <v>-0.12806701196506506</v>
      </c>
      <c r="K688">
        <v>-27.366513510667801</v>
      </c>
      <c r="L688">
        <f>(Table2[[#This Row],[6M Return vs Nifty]]-AVERAGE(Table2[6M Return vs Nifty]))/_xlfn.STDEV.P(Table2[6M Return vs Nifty])</f>
        <v>-0.94702029203195137</v>
      </c>
      <c r="M688">
        <v>-3.2699717852205601</v>
      </c>
      <c r="N688">
        <f>(Table2[[#This Row],[1W Return vs Nifty]]-AVERAGE(Table2[1W Return vs Nifty]))/_xlfn.STDEV.P(Table2[1W Return vs Nifty])</f>
        <v>-0.14295292283190372</v>
      </c>
      <c r="O688">
        <v>412.36</v>
      </c>
      <c r="P688">
        <v>434.76419455337498</v>
      </c>
      <c r="Q688">
        <v>477.26113285911902</v>
      </c>
      <c r="R688">
        <v>34.380028079564497</v>
      </c>
      <c r="S688" s="1">
        <f>(Table2[[#This Row],[Close Price]]-Table2[[#This Row],[20D EMA]])/Table2[[#This Row],[20D EMA]]</f>
        <v>-3.8097778640023366E-2</v>
      </c>
      <c r="T688" s="1">
        <f>(Table2[[#This Row],[Close Price]]-Table2[[#This Row],[50D EMA]])/Table2[[#This Row],[50D EMA]]</f>
        <v>-8.7666360364677662E-2</v>
      </c>
      <c r="U688" s="1">
        <f>(Table2[[#This Row],[Close Price]]-Table2[[#This Row],[200D EMA]])/Table2[[#This Row],[200D EMA]]</f>
        <v>-0.16890361965199949</v>
      </c>
      <c r="V688">
        <v>0.86538683168657804</v>
      </c>
      <c r="W688">
        <v>391</v>
      </c>
      <c r="X688">
        <v>398.3</v>
      </c>
      <c r="Y688">
        <v>385.5</v>
      </c>
      <c r="Z688">
        <v>401.9</v>
      </c>
      <c r="AA688">
        <v>382.35</v>
      </c>
      <c r="AB688">
        <v>439</v>
      </c>
      <c r="AC688" s="1">
        <f>(Table2[[#This Row],[Close Price]]/Table2[[#This Row],[Day Low]])-1</f>
        <v>1.4450127877237762E-2</v>
      </c>
      <c r="AD688" s="1">
        <f>(Table2[[#This Row],[Day High]]/Table2[[#This Row],[Close Price]])-1</f>
        <v>4.1598386486827454E-3</v>
      </c>
      <c r="AE688" s="1">
        <f>(Table2[[#This Row],[Close Price]]/Table2[[#This Row],[Current Week Low]])-1</f>
        <v>2.8923476005187965E-2</v>
      </c>
      <c r="AF688" s="1">
        <f>(Table2[[#This Row],[Current Week High]]/Table2[[#This Row],[Close Price]])-1</f>
        <v>1.3235850245808756E-2</v>
      </c>
      <c r="AG688" s="1">
        <f>(Table2[[#This Row],[Close Price]]/Table2[[#This Row],[Current Month Low]])-1</f>
        <v>3.7400287694520529E-2</v>
      </c>
      <c r="AH688" s="1">
        <f>(Table2[[#This Row],[Current Month High]]/Table2[[#This Row],[Close Price]])-1</f>
        <v>0.10676919198285639</v>
      </c>
      <c r="AI688">
        <v>76.225891844195104</v>
      </c>
      <c r="AJ688">
        <v>3.7400287694520502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-0.13</v>
      </c>
      <c r="AM688" t="s">
        <v>3169</v>
      </c>
      <c r="AN688">
        <v>-5.56</v>
      </c>
      <c r="AO688" t="s">
        <v>3169</v>
      </c>
      <c r="AQ688">
        <f>(Table2[[#This Row],[Sharpe Ratio]]-AVERAGE(Table2[Sharpe Ratio]))/_xlfn.STDEV.P(Table2[Sharpe Ratio])</f>
        <v>-0.67738960752822819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670</v>
      </c>
      <c r="AT688">
        <f>_xlfn.RANK.AVG(Table2[[#This Row],[6M Return vs Nifty Z-Score]],Table2[6M Return vs Nifty Z-Score])</f>
        <v>644</v>
      </c>
      <c r="AU688">
        <f>_xlfn.RANK.AVG(Table2[[#This Row],[Sharpe Ratio Z-Score]],Table2[Sharpe Ratio Z-Score])</f>
        <v>541</v>
      </c>
      <c r="AV688">
        <f>(Table2[[#This Row],[Rank 1Y]]+Table2[[#This Row],[Rank 6M]]+Table2[[#This Row],[Rank Sharpe]])/3</f>
        <v>618.33333333333337</v>
      </c>
    </row>
    <row r="689" spans="1:48" hidden="1" x14ac:dyDescent="0.3">
      <c r="A689" t="s">
        <v>2394</v>
      </c>
      <c r="B689" t="s">
        <v>2395</v>
      </c>
      <c r="C689" t="s">
        <v>3140</v>
      </c>
      <c r="D689" t="s">
        <v>2014</v>
      </c>
      <c r="E689">
        <v>2059.62874848</v>
      </c>
      <c r="F689">
        <v>43.2</v>
      </c>
      <c r="G689">
        <v>-41.186646216972399</v>
      </c>
      <c r="H689">
        <f>(Table2[[#This Row],[1Y Return vs Nifty]]-AVERAGE(Table2[1Y Return vs Nifty]))/_xlfn.STDEV.P(Table2[1Y Return vs Nifty])</f>
        <v>-1.0875309490391121</v>
      </c>
      <c r="I689">
        <v>-7.4067504676909701</v>
      </c>
      <c r="J689">
        <f>(Table2[[#This Row],[1M Return vs Nifty]]-AVERAGE(Table2[1M Return vs Nifty]))/_xlfn.STDEV.P(Table2[1M Return vs Nifty])</f>
        <v>-0.28010123674632126</v>
      </c>
      <c r="K689">
        <v>-22.396907226182599</v>
      </c>
      <c r="L689">
        <f>(Table2[[#This Row],[6M Return vs Nifty]]-AVERAGE(Table2[6M Return vs Nifty]))/_xlfn.STDEV.P(Table2[6M Return vs Nifty])</f>
        <v>-0.78107470242891897</v>
      </c>
      <c r="M689">
        <v>-3.7655281152719802</v>
      </c>
      <c r="N689">
        <f>(Table2[[#This Row],[1W Return vs Nifty]]-AVERAGE(Table2[1W Return vs Nifty]))/_xlfn.STDEV.P(Table2[1W Return vs Nifty])</f>
        <v>-0.26293688095401679</v>
      </c>
      <c r="O689">
        <v>45.58</v>
      </c>
      <c r="P689">
        <v>48.0705105920715</v>
      </c>
      <c r="Q689">
        <v>50.619283813251897</v>
      </c>
      <c r="R689">
        <v>33.790009471379697</v>
      </c>
      <c r="S689" s="1">
        <f>(Table2[[#This Row],[Close Price]]-Table2[[#This Row],[20D EMA]])/Table2[[#This Row],[20D EMA]]</f>
        <v>-5.2215884159719075E-2</v>
      </c>
      <c r="T689" s="1">
        <f>(Table2[[#This Row],[Close Price]]-Table2[[#This Row],[50D EMA]])/Table2[[#This Row],[50D EMA]]</f>
        <v>-0.10132013436268375</v>
      </c>
      <c r="U689" s="1">
        <f>(Table2[[#This Row],[Close Price]]-Table2[[#This Row],[200D EMA]])/Table2[[#This Row],[200D EMA]]</f>
        <v>-0.14657030393048667</v>
      </c>
      <c r="V689">
        <v>0.48358051583924</v>
      </c>
      <c r="W689">
        <v>42.61</v>
      </c>
      <c r="X689">
        <v>43.49</v>
      </c>
      <c r="Y689">
        <v>42.55</v>
      </c>
      <c r="Z689">
        <v>44.49</v>
      </c>
      <c r="AA689">
        <v>42.55</v>
      </c>
      <c r="AB689">
        <v>49.44</v>
      </c>
      <c r="AC689" s="1">
        <f>(Table2[[#This Row],[Close Price]]/Table2[[#This Row],[Day Low]])-1</f>
        <v>1.3846514902605023E-2</v>
      </c>
      <c r="AD689" s="1">
        <f>(Table2[[#This Row],[Day High]]/Table2[[#This Row],[Close Price]])-1</f>
        <v>6.7129629629629761E-3</v>
      </c>
      <c r="AE689" s="1">
        <f>(Table2[[#This Row],[Close Price]]/Table2[[#This Row],[Current Week Low]])-1</f>
        <v>1.5276145710928501E-2</v>
      </c>
      <c r="AF689" s="1">
        <f>(Table2[[#This Row],[Current Week High]]/Table2[[#This Row],[Close Price]])-1</f>
        <v>2.9861111111111116E-2</v>
      </c>
      <c r="AG689" s="1">
        <f>(Table2[[#This Row],[Close Price]]/Table2[[#This Row],[Current Month Low]])-1</f>
        <v>1.5276145710928501E-2</v>
      </c>
      <c r="AH689" s="1">
        <f>(Table2[[#This Row],[Current Month High]]/Table2[[#This Row],[Close Price]])-1</f>
        <v>0.14444444444444438</v>
      </c>
      <c r="AI689">
        <v>60.648148148148103</v>
      </c>
      <c r="AJ689">
        <v>2.4667931688804701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-0.08</v>
      </c>
      <c r="AM689" t="s">
        <v>3169</v>
      </c>
      <c r="AN689">
        <v>-8.75</v>
      </c>
      <c r="AO689" t="s">
        <v>3169</v>
      </c>
      <c r="AP689">
        <v>-6.4392159292869997E-3</v>
      </c>
      <c r="AQ689">
        <f>(Table2[[#This Row],[Sharpe Ratio]]-AVERAGE(Table2[Sharpe Ratio]))/_xlfn.STDEV.P(Table2[Sharpe Ratio])</f>
        <v>-0.75258386396365751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679</v>
      </c>
      <c r="AT689">
        <f>_xlfn.RANK.AVG(Table2[[#This Row],[6M Return vs Nifty Z-Score]],Table2[6M Return vs Nifty Z-Score])</f>
        <v>597</v>
      </c>
      <c r="AU689">
        <f>_xlfn.RANK.AVG(Table2[[#This Row],[Sharpe Ratio Z-Score]],Table2[Sharpe Ratio Z-Score])</f>
        <v>582</v>
      </c>
      <c r="AV689">
        <f>(Table2[[#This Row],[Rank 1Y]]+Table2[[#This Row],[Rank 6M]]+Table2[[#This Row],[Rank Sharpe]])/3</f>
        <v>619.33333333333337</v>
      </c>
    </row>
    <row r="690" spans="1:48" hidden="1" x14ac:dyDescent="0.3">
      <c r="A690" t="s">
        <v>873</v>
      </c>
      <c r="B690" t="s">
        <v>874</v>
      </c>
      <c r="C690" t="s">
        <v>3131</v>
      </c>
      <c r="D690" t="s">
        <v>601</v>
      </c>
      <c r="E690">
        <v>16727.216693300001</v>
      </c>
      <c r="F690">
        <v>1301.45</v>
      </c>
      <c r="G690">
        <v>-40.3152060190111</v>
      </c>
      <c r="H690">
        <f>(Table2[[#This Row],[1Y Return vs Nifty]]-AVERAGE(Table2[1Y Return vs Nifty]))/_xlfn.STDEV.P(Table2[1Y Return vs Nifty])</f>
        <v>-1.0701011159448532</v>
      </c>
      <c r="I690">
        <v>-7.8278966852830898</v>
      </c>
      <c r="J690">
        <f>(Table2[[#This Row],[1M Return vs Nifty]]-AVERAGE(Table2[1M Return vs Nifty]))/_xlfn.STDEV.P(Table2[1M Return vs Nifty])</f>
        <v>-0.32171896772682984</v>
      </c>
      <c r="K690">
        <v>-10.551442319866601</v>
      </c>
      <c r="L690">
        <f>(Table2[[#This Row],[6M Return vs Nifty]]-AVERAGE(Table2[6M Return vs Nifty]))/_xlfn.STDEV.P(Table2[6M Return vs Nifty])</f>
        <v>-0.38552975470590994</v>
      </c>
      <c r="M690">
        <v>-3.2264924559898902</v>
      </c>
      <c r="N690">
        <f>(Table2[[#This Row],[1W Return vs Nifty]]-AVERAGE(Table2[1W Return vs Nifty]))/_xlfn.STDEV.P(Table2[1W Return vs Nifty])</f>
        <v>-0.13242571996669372</v>
      </c>
      <c r="O690">
        <v>1333.96</v>
      </c>
      <c r="P690">
        <v>1375.7828968654201</v>
      </c>
      <c r="Q690">
        <v>1440.8922432726999</v>
      </c>
      <c r="R690">
        <v>36.746372702145699</v>
      </c>
      <c r="S690" s="1">
        <f>(Table2[[#This Row],[Close Price]]-Table2[[#This Row],[20D EMA]])/Table2[[#This Row],[20D EMA]]</f>
        <v>-2.4371045608563967E-2</v>
      </c>
      <c r="T690" s="1">
        <f>(Table2[[#This Row],[Close Price]]-Table2[[#This Row],[50D EMA]])/Table2[[#This Row],[50D EMA]]</f>
        <v>-5.4029525323203167E-2</v>
      </c>
      <c r="U690" s="1">
        <f>(Table2[[#This Row],[Close Price]]-Table2[[#This Row],[200D EMA]])/Table2[[#This Row],[200D EMA]]</f>
        <v>-9.6774928120915274E-2</v>
      </c>
      <c r="V690">
        <v>0.70492444186429504</v>
      </c>
      <c r="W690">
        <v>1278</v>
      </c>
      <c r="X690">
        <v>1305.2</v>
      </c>
      <c r="Y690">
        <v>1275.55</v>
      </c>
      <c r="Z690">
        <v>1306</v>
      </c>
      <c r="AA690">
        <v>1275.55</v>
      </c>
      <c r="AB690">
        <v>1370</v>
      </c>
      <c r="AC690" s="1">
        <f>(Table2[[#This Row],[Close Price]]/Table2[[#This Row],[Day Low]])-1</f>
        <v>1.8348982785602486E-2</v>
      </c>
      <c r="AD690" s="1">
        <f>(Table2[[#This Row],[Day High]]/Table2[[#This Row],[Close Price]])-1</f>
        <v>2.8814015136962023E-3</v>
      </c>
      <c r="AE690" s="1">
        <f>(Table2[[#This Row],[Close Price]]/Table2[[#This Row],[Current Week Low]])-1</f>
        <v>2.030496648504565E-2</v>
      </c>
      <c r="AF690" s="1">
        <f>(Table2[[#This Row],[Current Week High]]/Table2[[#This Row],[Close Price]])-1</f>
        <v>3.4961005032847492E-3</v>
      </c>
      <c r="AG690" s="1">
        <f>(Table2[[#This Row],[Close Price]]/Table2[[#This Row],[Current Month Low]])-1</f>
        <v>2.030496648504565E-2</v>
      </c>
      <c r="AH690" s="1">
        <f>(Table2[[#This Row],[Current Month High]]/Table2[[#This Row],[Close Price]])-1</f>
        <v>5.2672019670367609E-2</v>
      </c>
      <c r="AI690">
        <v>32.486841599754101</v>
      </c>
      <c r="AJ690">
        <v>2.5571315996848001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-0.05</v>
      </c>
      <c r="AM690" t="s">
        <v>3169</v>
      </c>
      <c r="AN690">
        <v>-2.62</v>
      </c>
      <c r="AO690" t="s">
        <v>3169</v>
      </c>
      <c r="AP690">
        <v>-0.14841901089819901</v>
      </c>
      <c r="AQ690">
        <f>(Table2[[#This Row],[Sharpe Ratio]]-AVERAGE(Table2[Sharpe Ratio]))/_xlfn.STDEV.P(Table2[Sharpe Ratio])</f>
        <v>-2.410559808361624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674</v>
      </c>
      <c r="AT690">
        <f>_xlfn.RANK.AVG(Table2[[#This Row],[6M Return vs Nifty Z-Score]],Table2[6M Return vs Nifty Z-Score])</f>
        <v>450</v>
      </c>
      <c r="AU690">
        <f>_xlfn.RANK.AVG(Table2[[#This Row],[Sharpe Ratio Z-Score]],Table2[Sharpe Ratio Z-Score])</f>
        <v>736</v>
      </c>
      <c r="AV690">
        <f>(Table2[[#This Row],[Rank 1Y]]+Table2[[#This Row],[Rank 6M]]+Table2[[#This Row],[Rank Sharpe]])/3</f>
        <v>620</v>
      </c>
    </row>
    <row r="691" spans="1:48" hidden="1" x14ac:dyDescent="0.3">
      <c r="A691" t="s">
        <v>650</v>
      </c>
      <c r="B691" t="s">
        <v>651</v>
      </c>
      <c r="C691" t="s">
        <v>3123</v>
      </c>
      <c r="D691" t="s">
        <v>24</v>
      </c>
      <c r="E691">
        <v>27375.235725725001</v>
      </c>
      <c r="F691">
        <v>169.93</v>
      </c>
      <c r="G691">
        <v>-40.591353723299903</v>
      </c>
      <c r="H691">
        <f>(Table2[[#This Row],[1Y Return vs Nifty]]-AVERAGE(Table2[1Y Return vs Nifty]))/_xlfn.STDEV.P(Table2[1Y Return vs Nifty])</f>
        <v>-1.0756243961497105</v>
      </c>
      <c r="I691">
        <v>-7.6044136226720598</v>
      </c>
      <c r="J691">
        <f>(Table2[[#This Row],[1M Return vs Nifty]]-AVERAGE(Table2[1M Return vs Nifty]))/_xlfn.STDEV.P(Table2[1M Return vs Nifty])</f>
        <v>-0.29963433870742856</v>
      </c>
      <c r="K691">
        <v>-13.1896859917134</v>
      </c>
      <c r="L691">
        <f>(Table2[[#This Row],[6M Return vs Nifty]]-AVERAGE(Table2[6M Return vs Nifty]))/_xlfn.STDEV.P(Table2[6M Return vs Nifty])</f>
        <v>-0.4736262510033904</v>
      </c>
      <c r="M691">
        <v>-2.5707195494056401</v>
      </c>
      <c r="N691">
        <f>(Table2[[#This Row],[1W Return vs Nifty]]-AVERAGE(Table2[1W Return vs Nifty]))/_xlfn.STDEV.P(Table2[1W Return vs Nifty])</f>
        <v>2.6349830237774003E-2</v>
      </c>
      <c r="O691">
        <v>175.26</v>
      </c>
      <c r="P691">
        <v>184.11618997858301</v>
      </c>
      <c r="Q691">
        <v>197.67354095097599</v>
      </c>
      <c r="R691">
        <v>43.733359252932601</v>
      </c>
      <c r="S691" s="1">
        <f>(Table2[[#This Row],[Close Price]]-Table2[[#This Row],[20D EMA]])/Table2[[#This Row],[20D EMA]]</f>
        <v>-3.0411959374643298E-2</v>
      </c>
      <c r="T691" s="1">
        <f>(Table2[[#This Row],[Close Price]]-Table2[[#This Row],[50D EMA]])/Table2[[#This Row],[50D EMA]]</f>
        <v>-7.7050203896969552E-2</v>
      </c>
      <c r="U691" s="1">
        <f>(Table2[[#This Row],[Close Price]]-Table2[[#This Row],[200D EMA]])/Table2[[#This Row],[200D EMA]]</f>
        <v>-0.14035030089260411</v>
      </c>
      <c r="V691">
        <v>0.51934585502976105</v>
      </c>
      <c r="W691">
        <v>166.21</v>
      </c>
      <c r="X691">
        <v>170.73</v>
      </c>
      <c r="Y691">
        <v>162.80000000000001</v>
      </c>
      <c r="Z691">
        <v>172.43</v>
      </c>
      <c r="AA691">
        <v>162.80000000000001</v>
      </c>
      <c r="AB691">
        <v>185.29</v>
      </c>
      <c r="AC691" s="1">
        <f>(Table2[[#This Row],[Close Price]]/Table2[[#This Row],[Day Low]])-1</f>
        <v>2.2381324830034188E-2</v>
      </c>
      <c r="AD691" s="1">
        <f>(Table2[[#This Row],[Day High]]/Table2[[#This Row],[Close Price]])-1</f>
        <v>4.7078208674158351E-3</v>
      </c>
      <c r="AE691" s="1">
        <f>(Table2[[#This Row],[Close Price]]/Table2[[#This Row],[Current Week Low]])-1</f>
        <v>4.3796068796068788E-2</v>
      </c>
      <c r="AF691" s="1">
        <f>(Table2[[#This Row],[Current Week High]]/Table2[[#This Row],[Close Price]])-1</f>
        <v>1.4711940210675012E-2</v>
      </c>
      <c r="AG691" s="1">
        <f>(Table2[[#This Row],[Close Price]]/Table2[[#This Row],[Current Month Low]])-1</f>
        <v>4.3796068796068788E-2</v>
      </c>
      <c r="AH691" s="1">
        <f>(Table2[[#This Row],[Current Month High]]/Table2[[#This Row],[Close Price]])-1</f>
        <v>9.0390160654387097E-2</v>
      </c>
      <c r="AI691">
        <v>54.828458777143503</v>
      </c>
      <c r="AJ691">
        <v>4.3796068796068699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-0.15</v>
      </c>
      <c r="AM691" t="s">
        <v>3169</v>
      </c>
      <c r="AN691">
        <v>-5.69</v>
      </c>
      <c r="AO691" t="s">
        <v>3169</v>
      </c>
      <c r="AP691">
        <v>-9.0442989932205994E-2</v>
      </c>
      <c r="AQ691">
        <f>(Table2[[#This Row],[Sharpe Ratio]]-AVERAGE(Table2[Sharpe Ratio]))/_xlfn.STDEV.P(Table2[Sharpe Ratio])</f>
        <v>-1.7335420106209265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675</v>
      </c>
      <c r="AT691">
        <f>_xlfn.RANK.AVG(Table2[[#This Row],[6M Return vs Nifty Z-Score]],Table2[6M Return vs Nifty Z-Score])</f>
        <v>482</v>
      </c>
      <c r="AU691">
        <f>_xlfn.RANK.AVG(Table2[[#This Row],[Sharpe Ratio Z-Score]],Table2[Sharpe Ratio Z-Score])</f>
        <v>705</v>
      </c>
      <c r="AV691">
        <f>(Table2[[#This Row],[Rank 1Y]]+Table2[[#This Row],[Rank 6M]]+Table2[[#This Row],[Rank Sharpe]])/3</f>
        <v>620.66666666666663</v>
      </c>
    </row>
    <row r="692" spans="1:48" hidden="1" x14ac:dyDescent="0.3">
      <c r="A692" t="s">
        <v>1745</v>
      </c>
      <c r="B692" t="s">
        <v>1746</v>
      </c>
      <c r="C692" t="s">
        <v>3134</v>
      </c>
      <c r="D692" t="s">
        <v>1211</v>
      </c>
      <c r="E692">
        <v>4573.2407370000001</v>
      </c>
      <c r="F692">
        <v>2728.2</v>
      </c>
      <c r="G692">
        <v>-15.5283894563863</v>
      </c>
      <c r="H692">
        <f>(Table2[[#This Row],[1Y Return vs Nifty]]-AVERAGE(Table2[1Y Return vs Nifty]))/_xlfn.STDEV.P(Table2[1Y Return vs Nifty])</f>
        <v>-0.57433551248143666</v>
      </c>
      <c r="I692">
        <v>-6.4174352628649904</v>
      </c>
      <c r="J692">
        <f>(Table2[[#This Row],[1M Return vs Nifty]]-AVERAGE(Table2[1M Return vs Nifty]))/_xlfn.STDEV.P(Table2[1M Return vs Nifty])</f>
        <v>-0.18233696312947847</v>
      </c>
      <c r="K692">
        <v>-28.6003175210422</v>
      </c>
      <c r="L692">
        <f>(Table2[[#This Row],[6M Return vs Nifty]]-AVERAGE(Table2[6M Return vs Nifty]))/_xlfn.STDEV.P(Table2[6M Return vs Nifty])</f>
        <v>-0.98821959882520061</v>
      </c>
      <c r="M692">
        <v>-2.1135509795242098</v>
      </c>
      <c r="N692">
        <f>(Table2[[#This Row],[1W Return vs Nifty]]-AVERAGE(Table2[1W Return vs Nifty]))/_xlfn.STDEV.P(Table2[1W Return vs Nifty])</f>
        <v>0.1370393547519865</v>
      </c>
      <c r="O692">
        <v>2776.86</v>
      </c>
      <c r="P692">
        <v>2889.2387898781499</v>
      </c>
      <c r="Q692">
        <v>2960.1197078864002</v>
      </c>
      <c r="R692">
        <v>45.423584698391601</v>
      </c>
      <c r="S692" s="1">
        <f>(Table2[[#This Row],[Close Price]]-Table2[[#This Row],[20D EMA]])/Table2[[#This Row],[20D EMA]]</f>
        <v>-1.7523389727966229E-2</v>
      </c>
      <c r="T692" s="1">
        <f>(Table2[[#This Row],[Close Price]]-Table2[[#This Row],[50D EMA]])/Table2[[#This Row],[50D EMA]]</f>
        <v>-5.5737445600659984E-2</v>
      </c>
      <c r="U692" s="1">
        <f>(Table2[[#This Row],[Close Price]]-Table2[[#This Row],[200D EMA]])/Table2[[#This Row],[200D EMA]]</f>
        <v>-7.8348084122583289E-2</v>
      </c>
      <c r="V692">
        <v>0.70676945265966995</v>
      </c>
      <c r="W692">
        <v>2685.55</v>
      </c>
      <c r="X692">
        <v>2735.75</v>
      </c>
      <c r="Y692">
        <v>2650</v>
      </c>
      <c r="Z692">
        <v>2762.1</v>
      </c>
      <c r="AA692">
        <v>2539.6999999999998</v>
      </c>
      <c r="AB692">
        <v>2880</v>
      </c>
      <c r="AC692" s="1">
        <f>(Table2[[#This Row],[Close Price]]/Table2[[#This Row],[Day Low]])-1</f>
        <v>1.5881290610861631E-2</v>
      </c>
      <c r="AD692" s="1">
        <f>(Table2[[#This Row],[Day High]]/Table2[[#This Row],[Close Price]])-1</f>
        <v>2.7673924199105304E-3</v>
      </c>
      <c r="AE692" s="1">
        <f>(Table2[[#This Row],[Close Price]]/Table2[[#This Row],[Current Week Low]])-1</f>
        <v>2.9509433962264131E-2</v>
      </c>
      <c r="AF692" s="1">
        <f>(Table2[[#This Row],[Current Week High]]/Table2[[#This Row],[Close Price]])-1</f>
        <v>1.2425775236419634E-2</v>
      </c>
      <c r="AG692" s="1">
        <f>(Table2[[#This Row],[Close Price]]/Table2[[#This Row],[Current Month Low]])-1</f>
        <v>7.4221364728117578E-2</v>
      </c>
      <c r="AH692" s="1">
        <f>(Table2[[#This Row],[Current Month High]]/Table2[[#This Row],[Close Price]])-1</f>
        <v>5.5641082032109157E-2</v>
      </c>
      <c r="AI692">
        <v>35.620555677736199</v>
      </c>
      <c r="AJ692">
        <v>12.6029263057968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</v>
      </c>
      <c r="AM692">
        <v>0</v>
      </c>
      <c r="AN692">
        <v>1.06</v>
      </c>
      <c r="AO692" t="s">
        <v>3170</v>
      </c>
      <c r="AP692">
        <v>-6.6456461114827003E-2</v>
      </c>
      <c r="AQ692">
        <f>(Table2[[#This Row],[Sharpe Ratio]]-AVERAGE(Table2[Sharpe Ratio]))/_xlfn.STDEV.P(Table2[Sharpe Ratio])</f>
        <v>-1.4534381565652785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518</v>
      </c>
      <c r="AT692">
        <f>_xlfn.RANK.AVG(Table2[[#This Row],[6M Return vs Nifty Z-Score]],Table2[6M Return vs Nifty Z-Score])</f>
        <v>661</v>
      </c>
      <c r="AU692">
        <f>_xlfn.RANK.AVG(Table2[[#This Row],[Sharpe Ratio Z-Score]],Table2[Sharpe Ratio Z-Score])</f>
        <v>685</v>
      </c>
      <c r="AV692">
        <f>(Table2[[#This Row],[Rank 1Y]]+Table2[[#This Row],[Rank 6M]]+Table2[[#This Row],[Rank Sharpe]])/3</f>
        <v>621.33333333333337</v>
      </c>
    </row>
    <row r="693" spans="1:48" hidden="1" x14ac:dyDescent="0.3">
      <c r="A693" t="s">
        <v>2070</v>
      </c>
      <c r="B693" t="s">
        <v>2071</v>
      </c>
      <c r="C693" t="s">
        <v>3135</v>
      </c>
      <c r="D693" t="s">
        <v>1444</v>
      </c>
      <c r="E693">
        <v>2999.5718285939902</v>
      </c>
      <c r="F693">
        <v>112.02</v>
      </c>
      <c r="G693">
        <v>-39.819788729597398</v>
      </c>
      <c r="H693">
        <f>(Table2[[#This Row],[1Y Return vs Nifty]]-AVERAGE(Table2[1Y Return vs Nifty]))/_xlfn.STDEV.P(Table2[1Y Return vs Nifty])</f>
        <v>-1.060192185089136</v>
      </c>
      <c r="I693">
        <v>-4.1777597456828</v>
      </c>
      <c r="J693">
        <f>(Table2[[#This Row],[1M Return vs Nifty]]-AVERAGE(Table2[1M Return vs Nifty]))/_xlfn.STDEV.P(Table2[1M Return vs Nifty])</f>
        <v>3.8988099910726749E-2</v>
      </c>
      <c r="K693">
        <v>-12.483470257352</v>
      </c>
      <c r="L693">
        <f>(Table2[[#This Row],[6M Return vs Nifty]]-AVERAGE(Table2[6M Return vs Nifty]))/_xlfn.STDEV.P(Table2[6M Return vs Nifty])</f>
        <v>-0.45004422463816074</v>
      </c>
      <c r="M693">
        <v>-4.6876171531396498</v>
      </c>
      <c r="N693">
        <f>(Table2[[#This Row],[1W Return vs Nifty]]-AVERAGE(Table2[1W Return vs Nifty]))/_xlfn.STDEV.P(Table2[1W Return vs Nifty])</f>
        <v>-0.48619281735360659</v>
      </c>
      <c r="O693">
        <v>116.71</v>
      </c>
      <c r="P693">
        <v>120.852191010467</v>
      </c>
      <c r="Q693">
        <v>131.40972544562501</v>
      </c>
      <c r="R693">
        <v>30.6977717036897</v>
      </c>
      <c r="S693" s="1">
        <f>(Table2[[#This Row],[Close Price]]-Table2[[#This Row],[20D EMA]])/Table2[[#This Row],[20D EMA]]</f>
        <v>-4.0185074115328574E-2</v>
      </c>
      <c r="T693" s="1">
        <f>(Table2[[#This Row],[Close Price]]-Table2[[#This Row],[50D EMA]])/Table2[[#This Row],[50D EMA]]</f>
        <v>-7.3082589042196555E-2</v>
      </c>
      <c r="U693" s="1">
        <f>(Table2[[#This Row],[Close Price]]-Table2[[#This Row],[200D EMA]])/Table2[[#This Row],[200D EMA]]</f>
        <v>-0.14755167762410507</v>
      </c>
      <c r="V693">
        <v>0.57265364909902505</v>
      </c>
      <c r="W693">
        <v>111.42</v>
      </c>
      <c r="X693">
        <v>112.95</v>
      </c>
      <c r="Y693">
        <v>111.42</v>
      </c>
      <c r="Z693">
        <v>116.19</v>
      </c>
      <c r="AA693">
        <v>111.42</v>
      </c>
      <c r="AB693">
        <v>124.8</v>
      </c>
      <c r="AC693" s="1">
        <f>(Table2[[#This Row],[Close Price]]/Table2[[#This Row],[Day Low]])-1</f>
        <v>5.3850296176627399E-3</v>
      </c>
      <c r="AD693" s="1">
        <f>(Table2[[#This Row],[Day High]]/Table2[[#This Row],[Close Price]])-1</f>
        <v>8.3020889126941277E-3</v>
      </c>
      <c r="AE693" s="1">
        <f>(Table2[[#This Row],[Close Price]]/Table2[[#This Row],[Current Week Low]])-1</f>
        <v>5.3850296176627399E-3</v>
      </c>
      <c r="AF693" s="1">
        <f>(Table2[[#This Row],[Current Week High]]/Table2[[#This Row],[Close Price]])-1</f>
        <v>3.7225495447241519E-2</v>
      </c>
      <c r="AG693" s="1">
        <f>(Table2[[#This Row],[Close Price]]/Table2[[#This Row],[Current Month Low]])-1</f>
        <v>5.3850296176627399E-3</v>
      </c>
      <c r="AH693" s="1">
        <f>(Table2[[#This Row],[Current Month High]]/Table2[[#This Row],[Close Price]])-1</f>
        <v>0.11408677021960356</v>
      </c>
      <c r="AI693">
        <v>42.653097661131902</v>
      </c>
      <c r="AJ693">
        <v>7.2474868358066002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-0.15</v>
      </c>
      <c r="AM693" t="s">
        <v>3169</v>
      </c>
      <c r="AN693">
        <v>-2.2000000000000002</v>
      </c>
      <c r="AO693" t="s">
        <v>3169</v>
      </c>
      <c r="AP693">
        <v>-0.11315998367385199</v>
      </c>
      <c r="AQ693">
        <f>(Table2[[#This Row],[Sharpe Ratio]]-AVERAGE(Table2[Sharpe Ratio]))/_xlfn.STDEV.P(Table2[Sharpe Ratio])</f>
        <v>-1.998820807233749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672</v>
      </c>
      <c r="AT693">
        <f>_xlfn.RANK.AVG(Table2[[#This Row],[6M Return vs Nifty Z-Score]],Table2[6M Return vs Nifty Z-Score])</f>
        <v>475</v>
      </c>
      <c r="AU693">
        <f>_xlfn.RANK.AVG(Table2[[#This Row],[Sharpe Ratio Z-Score]],Table2[Sharpe Ratio Z-Score])</f>
        <v>724</v>
      </c>
      <c r="AV693">
        <f>(Table2[[#This Row],[Rank 1Y]]+Table2[[#This Row],[Rank 6M]]+Table2[[#This Row],[Rank Sharpe]])/3</f>
        <v>623.66666666666663</v>
      </c>
    </row>
    <row r="694" spans="1:48" hidden="1" x14ac:dyDescent="0.3">
      <c r="A694" t="s">
        <v>2238</v>
      </c>
      <c r="B694" t="s">
        <v>2239</v>
      </c>
      <c r="C694" t="s">
        <v>3132</v>
      </c>
      <c r="D694" t="s">
        <v>85</v>
      </c>
      <c r="E694">
        <v>2443.6228857900001</v>
      </c>
      <c r="F694">
        <v>567.85</v>
      </c>
      <c r="G694">
        <v>-48.029052656256098</v>
      </c>
      <c r="H694">
        <f>(Table2[[#This Row],[1Y Return vs Nifty]]-AVERAGE(Table2[1Y Return vs Nifty]))/_xlfn.STDEV.P(Table2[1Y Return vs Nifty])</f>
        <v>-1.2243871584253743</v>
      </c>
      <c r="I694">
        <v>-12.2632899155714</v>
      </c>
      <c r="J694">
        <f>(Table2[[#This Row],[1M Return vs Nifty]]-AVERAGE(Table2[1M Return vs Nifty]))/_xlfn.STDEV.P(Table2[1M Return vs Nifty])</f>
        <v>-0.76002517716234808</v>
      </c>
      <c r="K694">
        <v>-25.082487717178498</v>
      </c>
      <c r="L694">
        <f>(Table2[[#This Row],[6M Return vs Nifty]]-AVERAGE(Table2[6M Return vs Nifty]))/_xlfn.STDEV.P(Table2[6M Return vs Nifty])</f>
        <v>-0.87075187452121106</v>
      </c>
      <c r="M694">
        <v>-3.66866411083533</v>
      </c>
      <c r="N694">
        <f>(Table2[[#This Row],[1W Return vs Nifty]]-AVERAGE(Table2[1W Return vs Nifty]))/_xlfn.STDEV.P(Table2[1W Return vs Nifty])</f>
        <v>-0.23948419566461432</v>
      </c>
      <c r="O694">
        <v>596.96</v>
      </c>
      <c r="P694">
        <v>635.20105986103704</v>
      </c>
      <c r="Q694">
        <v>725.39659843671905</v>
      </c>
      <c r="R694">
        <v>37.098443950949203</v>
      </c>
      <c r="S694" s="1">
        <f>(Table2[[#This Row],[Close Price]]-Table2[[#This Row],[20D EMA]])/Table2[[#This Row],[20D EMA]]</f>
        <v>-4.8763736263736285E-2</v>
      </c>
      <c r="T694" s="1">
        <f>(Table2[[#This Row],[Close Price]]-Table2[[#This Row],[50D EMA]])/Table2[[#This Row],[50D EMA]]</f>
        <v>-0.1060310886064507</v>
      </c>
      <c r="U694" s="1">
        <f>(Table2[[#This Row],[Close Price]]-Table2[[#This Row],[200D EMA]])/Table2[[#This Row],[200D EMA]]</f>
        <v>-0.2171868447911709</v>
      </c>
      <c r="V694">
        <v>0.62486323260708898</v>
      </c>
      <c r="W694">
        <v>560.04999999999995</v>
      </c>
      <c r="X694">
        <v>573.70000000000005</v>
      </c>
      <c r="Y694">
        <v>560.04999999999995</v>
      </c>
      <c r="Z694">
        <v>594.70000000000005</v>
      </c>
      <c r="AA694">
        <v>560.04999999999995</v>
      </c>
      <c r="AB694">
        <v>636.45000000000005</v>
      </c>
      <c r="AC694" s="1">
        <f>(Table2[[#This Row],[Close Price]]/Table2[[#This Row],[Day Low]])-1</f>
        <v>1.3927327917150345E-2</v>
      </c>
      <c r="AD694" s="1">
        <f>(Table2[[#This Row],[Day High]]/Table2[[#This Row],[Close Price]])-1</f>
        <v>1.0302016377564449E-2</v>
      </c>
      <c r="AE694" s="1">
        <f>(Table2[[#This Row],[Close Price]]/Table2[[#This Row],[Current Week Low]])-1</f>
        <v>1.3927327917150345E-2</v>
      </c>
      <c r="AF694" s="1">
        <f>(Table2[[#This Row],[Current Week High]]/Table2[[#This Row],[Close Price]])-1</f>
        <v>4.7283613630360266E-2</v>
      </c>
      <c r="AG694" s="1">
        <f>(Table2[[#This Row],[Close Price]]/Table2[[#This Row],[Current Month Low]])-1</f>
        <v>1.3927327917150345E-2</v>
      </c>
      <c r="AH694" s="1">
        <f>(Table2[[#This Row],[Current Month High]]/Table2[[#This Row],[Close Price]])-1</f>
        <v>0.12080655102579918</v>
      </c>
      <c r="AI694">
        <v>56.027119837985303</v>
      </c>
      <c r="AJ694">
        <v>6.1401869158878402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-0.13</v>
      </c>
      <c r="AM694" t="s">
        <v>3169</v>
      </c>
      <c r="AN694">
        <v>0.41</v>
      </c>
      <c r="AO694" t="s">
        <v>3170</v>
      </c>
      <c r="AQ694">
        <f>(Table2[[#This Row],[Sharpe Ratio]]-AVERAGE(Table2[Sharpe Ratio]))/_xlfn.STDEV.P(Table2[Sharpe Ratio])</f>
        <v>-0.67738960752822819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705</v>
      </c>
      <c r="AT694">
        <f>_xlfn.RANK.AVG(Table2[[#This Row],[6M Return vs Nifty Z-Score]],Table2[6M Return vs Nifty Z-Score])</f>
        <v>628</v>
      </c>
      <c r="AU694">
        <f>_xlfn.RANK.AVG(Table2[[#This Row],[Sharpe Ratio Z-Score]],Table2[Sharpe Ratio Z-Score])</f>
        <v>541</v>
      </c>
      <c r="AV694">
        <f>(Table2[[#This Row],[Rank 1Y]]+Table2[[#This Row],[Rank 6M]]+Table2[[#This Row],[Rank Sharpe]])/3</f>
        <v>624.66666666666663</v>
      </c>
    </row>
    <row r="695" spans="1:48" hidden="1" x14ac:dyDescent="0.3">
      <c r="A695" t="s">
        <v>2059</v>
      </c>
      <c r="B695" t="s">
        <v>2060</v>
      </c>
      <c r="C695" t="s">
        <v>3123</v>
      </c>
      <c r="D695" t="s">
        <v>2061</v>
      </c>
      <c r="E695">
        <v>3048.59041084</v>
      </c>
      <c r="F695">
        <v>181.96</v>
      </c>
      <c r="G695">
        <v>-52.262674789581197</v>
      </c>
      <c r="H695">
        <f>(Table2[[#This Row],[1Y Return vs Nifty]]-AVERAGE(Table2[1Y Return vs Nifty]))/_xlfn.STDEV.P(Table2[1Y Return vs Nifty])</f>
        <v>-1.3090646008254938</v>
      </c>
      <c r="I695">
        <v>-11.830036302879</v>
      </c>
      <c r="J695">
        <f>(Table2[[#This Row],[1M Return vs Nifty]]-AVERAGE(Table2[1M Return vs Nifty]))/_xlfn.STDEV.P(Table2[1M Return vs Nifty])</f>
        <v>-0.71721099162256763</v>
      </c>
      <c r="K695">
        <v>-24.707246595345499</v>
      </c>
      <c r="L695">
        <f>(Table2[[#This Row],[6M Return vs Nifty]]-AVERAGE(Table2[6M Return vs Nifty]))/_xlfn.STDEV.P(Table2[6M Return vs Nifty])</f>
        <v>-0.8582217854877433</v>
      </c>
      <c r="M695">
        <v>-6.1920866463286899</v>
      </c>
      <c r="N695">
        <f>(Table2[[#This Row],[1W Return vs Nifty]]-AVERAGE(Table2[1W Return vs Nifty]))/_xlfn.STDEV.P(Table2[1W Return vs Nifty])</f>
        <v>-0.85045454446757585</v>
      </c>
      <c r="O695">
        <v>197.62</v>
      </c>
      <c r="P695">
        <v>209.491072069322</v>
      </c>
      <c r="Q695">
        <v>224.796421540783</v>
      </c>
      <c r="R695">
        <v>16.250478458567599</v>
      </c>
      <c r="S695" s="1">
        <f>(Table2[[#This Row],[Close Price]]-Table2[[#This Row],[20D EMA]])/Table2[[#This Row],[20D EMA]]</f>
        <v>-7.924299160004046E-2</v>
      </c>
      <c r="T695" s="1">
        <f>(Table2[[#This Row],[Close Price]]-Table2[[#This Row],[50D EMA]])/Table2[[#This Row],[50D EMA]]</f>
        <v>-0.13141883230332496</v>
      </c>
      <c r="U695" s="1">
        <f>(Table2[[#This Row],[Close Price]]-Table2[[#This Row],[200D EMA]])/Table2[[#This Row],[200D EMA]]</f>
        <v>-0.19055650996211043</v>
      </c>
      <c r="V695">
        <v>0.716344650527169</v>
      </c>
      <c r="W695">
        <v>180.41</v>
      </c>
      <c r="X695">
        <v>184.73</v>
      </c>
      <c r="Y695">
        <v>180.41</v>
      </c>
      <c r="Z695">
        <v>191.45</v>
      </c>
      <c r="AA695">
        <v>180.41</v>
      </c>
      <c r="AB695">
        <v>215</v>
      </c>
      <c r="AC695" s="1">
        <f>(Table2[[#This Row],[Close Price]]/Table2[[#This Row],[Day Low]])-1</f>
        <v>8.5915414888311226E-3</v>
      </c>
      <c r="AD695" s="1">
        <f>(Table2[[#This Row],[Day High]]/Table2[[#This Row],[Close Price]])-1</f>
        <v>1.5223125961749684E-2</v>
      </c>
      <c r="AE695" s="1">
        <f>(Table2[[#This Row],[Close Price]]/Table2[[#This Row],[Current Week Low]])-1</f>
        <v>8.5915414888311226E-3</v>
      </c>
      <c r="AF695" s="1">
        <f>(Table2[[#This Row],[Current Week High]]/Table2[[#This Row],[Close Price]])-1</f>
        <v>5.2154319630687951E-2</v>
      </c>
      <c r="AG695" s="1">
        <f>(Table2[[#This Row],[Close Price]]/Table2[[#This Row],[Current Month Low]])-1</f>
        <v>8.5915414888311226E-3</v>
      </c>
      <c r="AH695" s="1">
        <f>(Table2[[#This Row],[Current Month High]]/Table2[[#This Row],[Close Price]])-1</f>
        <v>0.18157836887227963</v>
      </c>
      <c r="AI695">
        <v>54.429544954935103</v>
      </c>
      <c r="AJ695">
        <v>0.85915414888311203</v>
      </c>
      <c r="AK695" t="str">
        <f>IF(AND(Table2[[#This Row],[20D EMA]]&gt;Table2[[#This Row],[50D EMA]],Table2[[#This Row],[50D EMA]]&gt;Table2[[#This Row],[200D EMA]]),"Uptrend","Downtrend/NoTrend")</f>
        <v>Downtrend/NoTrend</v>
      </c>
      <c r="AL695">
        <v>-0.19</v>
      </c>
      <c r="AM695" t="s">
        <v>3169</v>
      </c>
      <c r="AN695">
        <v>-10.31</v>
      </c>
      <c r="AO695" t="s">
        <v>3169</v>
      </c>
      <c r="AQ695">
        <f>(Table2[[#This Row],[Sharpe Ratio]]-AVERAGE(Table2[Sharpe Ratio]))/_xlfn.STDEV.P(Table2[Sharpe Ratio])</f>
        <v>-0.67738960752822819</v>
      </c>
      <c r="AR6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5">
        <f>_xlfn.RANK.AVG(Table2[[#This Row],[1Y Return vs Nifty Z-Score]],Table2[1Y Return vs Nifty Z-Score])</f>
        <v>715</v>
      </c>
      <c r="AT695">
        <f>_xlfn.RANK.AVG(Table2[[#This Row],[6M Return vs Nifty Z-Score]],Table2[6M Return vs Nifty Z-Score])</f>
        <v>622</v>
      </c>
      <c r="AU695">
        <f>_xlfn.RANK.AVG(Table2[[#This Row],[Sharpe Ratio Z-Score]],Table2[Sharpe Ratio Z-Score])</f>
        <v>541</v>
      </c>
      <c r="AV695">
        <f>(Table2[[#This Row],[Rank 1Y]]+Table2[[#This Row],[Rank 6M]]+Table2[[#This Row],[Rank Sharpe]])/3</f>
        <v>626</v>
      </c>
    </row>
    <row r="696" spans="1:48" hidden="1" x14ac:dyDescent="0.3">
      <c r="A696" t="s">
        <v>680</v>
      </c>
      <c r="B696" t="s">
        <v>681</v>
      </c>
      <c r="C696" t="s">
        <v>3134</v>
      </c>
      <c r="D696" t="s">
        <v>457</v>
      </c>
      <c r="E696">
        <v>25662.882297895001</v>
      </c>
      <c r="F696">
        <v>345.85</v>
      </c>
      <c r="G696">
        <v>-31.0033309672645</v>
      </c>
      <c r="H696">
        <f>(Table2[[#This Row],[1Y Return vs Nifty]]-AVERAGE(Table2[1Y Return vs Nifty]))/_xlfn.STDEV.P(Table2[1Y Return vs Nifty])</f>
        <v>-0.8838526179684667</v>
      </c>
      <c r="I696">
        <v>-8.5183289033602101</v>
      </c>
      <c r="J696">
        <f>(Table2[[#This Row],[1M Return vs Nifty]]-AVERAGE(Table2[1M Return vs Nifty]))/_xlfn.STDEV.P(Table2[1M Return vs Nifty])</f>
        <v>-0.38994758076411601</v>
      </c>
      <c r="K696">
        <v>-20.071452688558001</v>
      </c>
      <c r="L696">
        <f>(Table2[[#This Row],[6M Return vs Nifty]]-AVERAGE(Table2[6M Return vs Nifty]))/_xlfn.STDEV.P(Table2[6M Return vs Nifty])</f>
        <v>-0.70342289215454912</v>
      </c>
      <c r="M696">
        <v>0.60667350890857197</v>
      </c>
      <c r="N696">
        <f>(Table2[[#This Row],[1W Return vs Nifty]]-AVERAGE(Table2[1W Return vs Nifty]))/_xlfn.STDEV.P(Table2[1W Return vs Nifty])</f>
        <v>0.79565933659945687</v>
      </c>
      <c r="O696">
        <v>353.03</v>
      </c>
      <c r="P696">
        <v>375.90594928812902</v>
      </c>
      <c r="Q696">
        <v>403.25130088337698</v>
      </c>
      <c r="R696">
        <v>48.2182033728904</v>
      </c>
      <c r="S696" s="1">
        <f>(Table2[[#This Row],[Close Price]]-Table2[[#This Row],[20D EMA]])/Table2[[#This Row],[20D EMA]]</f>
        <v>-2.0338214882587743E-2</v>
      </c>
      <c r="T696" s="1">
        <f>(Table2[[#This Row],[Close Price]]-Table2[[#This Row],[50D EMA]])/Table2[[#This Row],[50D EMA]]</f>
        <v>-7.995603513338212E-2</v>
      </c>
      <c r="U696" s="1">
        <f>(Table2[[#This Row],[Close Price]]-Table2[[#This Row],[200D EMA]])/Table2[[#This Row],[200D EMA]]</f>
        <v>-0.14234622618112225</v>
      </c>
      <c r="V696">
        <v>1.44452307007421</v>
      </c>
      <c r="W696">
        <v>341.5</v>
      </c>
      <c r="X696">
        <v>348.6</v>
      </c>
      <c r="Y696">
        <v>325.5</v>
      </c>
      <c r="Z696">
        <v>352.95</v>
      </c>
      <c r="AA696">
        <v>325.5</v>
      </c>
      <c r="AB696">
        <v>367</v>
      </c>
      <c r="AC696" s="1">
        <f>(Table2[[#This Row],[Close Price]]/Table2[[#This Row],[Day Low]])-1</f>
        <v>1.2737920937042624E-2</v>
      </c>
      <c r="AD696" s="1">
        <f>(Table2[[#This Row],[Day High]]/Table2[[#This Row],[Close Price]])-1</f>
        <v>7.9514240277576143E-3</v>
      </c>
      <c r="AE696" s="1">
        <f>(Table2[[#This Row],[Close Price]]/Table2[[#This Row],[Current Week Low]])-1</f>
        <v>6.2519201228878662E-2</v>
      </c>
      <c r="AF696" s="1">
        <f>(Table2[[#This Row],[Current Week High]]/Table2[[#This Row],[Close Price]])-1</f>
        <v>2.0529131126210576E-2</v>
      </c>
      <c r="AG696" s="1">
        <f>(Table2[[#This Row],[Close Price]]/Table2[[#This Row],[Current Month Low]])-1</f>
        <v>6.2519201228878662E-2</v>
      </c>
      <c r="AH696" s="1">
        <f>(Table2[[#This Row],[Current Month High]]/Table2[[#This Row],[Close Price]])-1</f>
        <v>6.1153679340754552E-2</v>
      </c>
      <c r="AI696">
        <v>41.101633656209302</v>
      </c>
      <c r="AJ696">
        <v>6.25192012288786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-0.11</v>
      </c>
      <c r="AM696" t="s">
        <v>3169</v>
      </c>
      <c r="AN696">
        <v>-2.1800000000000002</v>
      </c>
      <c r="AO696" t="s">
        <v>3169</v>
      </c>
      <c r="AP696">
        <v>-8.2596242984031995E-2</v>
      </c>
      <c r="AQ696">
        <f>(Table2[[#This Row],[Sharpe Ratio]]-AVERAGE(Table2[Sharpe Ratio]))/_xlfn.STDEV.P(Table2[Sharpe Ratio])</f>
        <v>-1.6419112424211324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631</v>
      </c>
      <c r="AT696">
        <f>_xlfn.RANK.AVG(Table2[[#This Row],[6M Return vs Nifty Z-Score]],Table2[6M Return vs Nifty Z-Score])</f>
        <v>561</v>
      </c>
      <c r="AU696">
        <f>_xlfn.RANK.AVG(Table2[[#This Row],[Sharpe Ratio Z-Score]],Table2[Sharpe Ratio Z-Score])</f>
        <v>700</v>
      </c>
      <c r="AV696">
        <f>(Table2[[#This Row],[Rank 1Y]]+Table2[[#This Row],[Rank 6M]]+Table2[[#This Row],[Rank Sharpe]])/3</f>
        <v>630.66666666666663</v>
      </c>
    </row>
    <row r="697" spans="1:48" hidden="1" x14ac:dyDescent="0.3">
      <c r="A697" t="s">
        <v>2147</v>
      </c>
      <c r="B697" t="s">
        <v>2148</v>
      </c>
      <c r="C697" t="s">
        <v>3136</v>
      </c>
      <c r="D697" t="s">
        <v>134</v>
      </c>
      <c r="E697">
        <v>2740.338966495</v>
      </c>
      <c r="F697">
        <v>360.55</v>
      </c>
      <c r="G697">
        <v>-51.759005050447797</v>
      </c>
      <c r="H697">
        <f>(Table2[[#This Row],[1Y Return vs Nifty]]-AVERAGE(Table2[1Y Return vs Nifty]))/_xlfn.STDEV.P(Table2[1Y Return vs Nifty])</f>
        <v>-1.298990611229579</v>
      </c>
      <c r="I697">
        <v>-7.7188571019524099</v>
      </c>
      <c r="J697">
        <f>(Table2[[#This Row],[1M Return vs Nifty]]-AVERAGE(Table2[1M Return vs Nifty]))/_xlfn.STDEV.P(Table2[1M Return vs Nifty])</f>
        <v>-0.31094366011222363</v>
      </c>
      <c r="K697">
        <v>-35.360912171043204</v>
      </c>
      <c r="L697">
        <f>(Table2[[#This Row],[6M Return vs Nifty]]-AVERAGE(Table2[6M Return vs Nifty]))/_xlfn.STDEV.P(Table2[6M Return vs Nifty])</f>
        <v>-1.213970050880929</v>
      </c>
      <c r="M697">
        <v>-3.7992439665820399</v>
      </c>
      <c r="N697">
        <f>(Table2[[#This Row],[1W Return vs Nifty]]-AVERAGE(Table2[1W Return vs Nifty]))/_xlfn.STDEV.P(Table2[1W Return vs Nifty])</f>
        <v>-0.27110015331342308</v>
      </c>
      <c r="O697">
        <v>365.3</v>
      </c>
      <c r="P697">
        <v>380.04905328750198</v>
      </c>
      <c r="Q697">
        <v>419.48159734886502</v>
      </c>
      <c r="R697">
        <v>48.6025801901053</v>
      </c>
      <c r="S697" s="1">
        <f>(Table2[[#This Row],[Close Price]]-Table2[[#This Row],[20D EMA]])/Table2[[#This Row],[20D EMA]]</f>
        <v>-1.3003011223651793E-2</v>
      </c>
      <c r="T697" s="1">
        <f>(Table2[[#This Row],[Close Price]]-Table2[[#This Row],[50D EMA]])/Table2[[#This Row],[50D EMA]]</f>
        <v>-5.1306675069523709E-2</v>
      </c>
      <c r="U697" s="1">
        <f>(Table2[[#This Row],[Close Price]]-Table2[[#This Row],[200D EMA]])/Table2[[#This Row],[200D EMA]]</f>
        <v>-0.14048672867013545</v>
      </c>
      <c r="V697">
        <v>0.63383993819824203</v>
      </c>
      <c r="W697">
        <v>353.15</v>
      </c>
      <c r="X697">
        <v>366.95</v>
      </c>
      <c r="Y697">
        <v>347.1</v>
      </c>
      <c r="Z697">
        <v>366.95</v>
      </c>
      <c r="AA697">
        <v>347.1</v>
      </c>
      <c r="AB697">
        <v>393.7</v>
      </c>
      <c r="AC697" s="1">
        <f>(Table2[[#This Row],[Close Price]]/Table2[[#This Row],[Day Low]])-1</f>
        <v>2.0954268724338254E-2</v>
      </c>
      <c r="AD697" s="1">
        <f>(Table2[[#This Row],[Day High]]/Table2[[#This Row],[Close Price]])-1</f>
        <v>1.7750658715850687E-2</v>
      </c>
      <c r="AE697" s="1">
        <f>(Table2[[#This Row],[Close Price]]/Table2[[#This Row],[Current Week Low]])-1</f>
        <v>3.8749639873235431E-2</v>
      </c>
      <c r="AF697" s="1">
        <f>(Table2[[#This Row],[Current Week High]]/Table2[[#This Row],[Close Price]])-1</f>
        <v>1.7750658715850687E-2</v>
      </c>
      <c r="AG697" s="1">
        <f>(Table2[[#This Row],[Close Price]]/Table2[[#This Row],[Current Month Low]])-1</f>
        <v>3.8749639873235431E-2</v>
      </c>
      <c r="AH697" s="1">
        <f>(Table2[[#This Row],[Current Month High]]/Table2[[#This Row],[Close Price]])-1</f>
        <v>9.1942865067258239E-2</v>
      </c>
      <c r="AI697">
        <v>62.252114824573503</v>
      </c>
      <c r="AJ697">
        <v>4.5072463768115902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-0.12</v>
      </c>
      <c r="AM697" t="s">
        <v>3169</v>
      </c>
      <c r="AN697">
        <v>-0.43</v>
      </c>
      <c r="AO697" t="s">
        <v>3169</v>
      </c>
      <c r="AP697">
        <v>1.195902304587E-2</v>
      </c>
      <c r="AQ697">
        <f>(Table2[[#This Row],[Sharpe Ratio]]-AVERAGE(Table2[Sharpe Ratio]))/_xlfn.STDEV.P(Table2[Sharpe Ratio])</f>
        <v>-0.53773753567606875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714</v>
      </c>
      <c r="AT697">
        <f>_xlfn.RANK.AVG(Table2[[#This Row],[6M Return vs Nifty Z-Score]],Table2[6M Return vs Nifty Z-Score])</f>
        <v>703</v>
      </c>
      <c r="AU697">
        <f>_xlfn.RANK.AVG(Table2[[#This Row],[Sharpe Ratio Z-Score]],Table2[Sharpe Ratio Z-Score])</f>
        <v>479</v>
      </c>
      <c r="AV697">
        <f>(Table2[[#This Row],[Rank 1Y]]+Table2[[#This Row],[Rank 6M]]+Table2[[#This Row],[Rank Sharpe]])/3</f>
        <v>632</v>
      </c>
    </row>
    <row r="698" spans="1:48" hidden="1" x14ac:dyDescent="0.3">
      <c r="A698" t="s">
        <v>1009</v>
      </c>
      <c r="B698" t="s">
        <v>1010</v>
      </c>
      <c r="C698" t="s">
        <v>3135</v>
      </c>
      <c r="D698" t="s">
        <v>117</v>
      </c>
      <c r="E698">
        <v>13662.855201939999</v>
      </c>
      <c r="F698">
        <v>2278.85</v>
      </c>
      <c r="G698">
        <v>-33.297210626602002</v>
      </c>
      <c r="H698">
        <f>(Table2[[#This Row],[1Y Return vs Nifty]]-AVERAGE(Table2[1Y Return vs Nifty]))/_xlfn.STDEV.P(Table2[1Y Return vs Nifty])</f>
        <v>-0.92973292013275111</v>
      </c>
      <c r="I698">
        <v>-8.4689177925634809</v>
      </c>
      <c r="J698">
        <f>(Table2[[#This Row],[1M Return vs Nifty]]-AVERAGE(Table2[1M Return vs Nifty]))/_xlfn.STDEV.P(Table2[1M Return vs Nifty])</f>
        <v>-0.38506476754940017</v>
      </c>
      <c r="K698">
        <v>-18.687582233674298</v>
      </c>
      <c r="L698">
        <f>(Table2[[#This Row],[6M Return vs Nifty]]-AVERAGE(Table2[6M Return vs Nifty]))/_xlfn.STDEV.P(Table2[6M Return vs Nifty])</f>
        <v>-0.65721255165195513</v>
      </c>
      <c r="M698">
        <v>-2.79915397164031</v>
      </c>
      <c r="N698">
        <f>(Table2[[#This Row],[1W Return vs Nifty]]-AVERAGE(Table2[1W Return vs Nifty]))/_xlfn.STDEV.P(Table2[1W Return vs Nifty])</f>
        <v>-2.895864730343662E-2</v>
      </c>
      <c r="O698">
        <v>2417.6999999999998</v>
      </c>
      <c r="P698">
        <v>2613.6488685740101</v>
      </c>
      <c r="Q698">
        <v>2721.1548673662601</v>
      </c>
      <c r="R698">
        <v>30.706312544919601</v>
      </c>
      <c r="S698" s="1">
        <f>(Table2[[#This Row],[Close Price]]-Table2[[#This Row],[20D EMA]])/Table2[[#This Row],[20D EMA]]</f>
        <v>-5.7430615874591522E-2</v>
      </c>
      <c r="T698" s="1">
        <f>(Table2[[#This Row],[Close Price]]-Table2[[#This Row],[50D EMA]])/Table2[[#This Row],[50D EMA]]</f>
        <v>-0.12809634553423171</v>
      </c>
      <c r="U698" s="1">
        <f>(Table2[[#This Row],[Close Price]]-Table2[[#This Row],[200D EMA]])/Table2[[#This Row],[200D EMA]]</f>
        <v>-0.16254307047005978</v>
      </c>
      <c r="V698">
        <v>0.58895037141458495</v>
      </c>
      <c r="W698">
        <v>2244.1</v>
      </c>
      <c r="X698">
        <v>2287.6</v>
      </c>
      <c r="Y698">
        <v>2234.15</v>
      </c>
      <c r="Z698">
        <v>2312</v>
      </c>
      <c r="AA698">
        <v>2234.15</v>
      </c>
      <c r="AB698">
        <v>2578.85</v>
      </c>
      <c r="AC698" s="1">
        <f>(Table2[[#This Row],[Close Price]]/Table2[[#This Row],[Day Low]])-1</f>
        <v>1.5485049685842966E-2</v>
      </c>
      <c r="AD698" s="1">
        <f>(Table2[[#This Row],[Day High]]/Table2[[#This Row],[Close Price]])-1</f>
        <v>3.8396559668254504E-3</v>
      </c>
      <c r="AE698" s="1">
        <f>(Table2[[#This Row],[Close Price]]/Table2[[#This Row],[Current Week Low]])-1</f>
        <v>2.0007609157845163E-2</v>
      </c>
      <c r="AF698" s="1">
        <f>(Table2[[#This Row],[Current Week High]]/Table2[[#This Row],[Close Price]])-1</f>
        <v>1.4546810891458373E-2</v>
      </c>
      <c r="AG698" s="1">
        <f>(Table2[[#This Row],[Close Price]]/Table2[[#This Row],[Current Month Low]])-1</f>
        <v>2.0007609157845163E-2</v>
      </c>
      <c r="AH698" s="1">
        <f>(Table2[[#This Row],[Current Month High]]/Table2[[#This Row],[Close Price]])-1</f>
        <v>0.13164534743401268</v>
      </c>
      <c r="AI698">
        <v>40.351493077648797</v>
      </c>
      <c r="AJ698">
        <v>2.19058295964125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-0.25</v>
      </c>
      <c r="AM698" t="s">
        <v>3169</v>
      </c>
      <c r="AN698">
        <v>-7.47</v>
      </c>
      <c r="AO698" t="s">
        <v>3169</v>
      </c>
      <c r="AP698">
        <v>-9.7300983925884002E-2</v>
      </c>
      <c r="AQ698">
        <f>(Table2[[#This Row],[Sharpe Ratio]]-AVERAGE(Table2[Sharpe Ratio]))/_xlfn.STDEV.P(Table2[Sharpe Ratio])</f>
        <v>-1.8136265682217709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643</v>
      </c>
      <c r="AT698">
        <f>_xlfn.RANK.AVG(Table2[[#This Row],[6M Return vs Nifty Z-Score]],Table2[6M Return vs Nifty Z-Score])</f>
        <v>546</v>
      </c>
      <c r="AU698">
        <f>_xlfn.RANK.AVG(Table2[[#This Row],[Sharpe Ratio Z-Score]],Table2[Sharpe Ratio Z-Score])</f>
        <v>711</v>
      </c>
      <c r="AV698">
        <f>(Table2[[#This Row],[Rank 1Y]]+Table2[[#This Row],[Rank 6M]]+Table2[[#This Row],[Rank Sharpe]])/3</f>
        <v>633.33333333333337</v>
      </c>
    </row>
    <row r="699" spans="1:48" hidden="1" x14ac:dyDescent="0.3">
      <c r="A699" t="s">
        <v>1116</v>
      </c>
      <c r="B699" t="s">
        <v>1117</v>
      </c>
      <c r="C699" t="s">
        <v>3122</v>
      </c>
      <c r="D699" t="s">
        <v>21</v>
      </c>
      <c r="E699">
        <v>10803.060662309999</v>
      </c>
      <c r="F699">
        <v>720.2</v>
      </c>
      <c r="G699">
        <v>-35.450782881419499</v>
      </c>
      <c r="H699">
        <f>(Table2[[#This Row],[1Y Return vs Nifty]]-AVERAGE(Table2[1Y Return vs Nifty]))/_xlfn.STDEV.P(Table2[1Y Return vs Nifty])</f>
        <v>-0.97280690850936125</v>
      </c>
      <c r="I699">
        <v>-7.0151222821347297</v>
      </c>
      <c r="J699">
        <f>(Table2[[#This Row],[1M Return vs Nifty]]-AVERAGE(Table2[1M Return vs Nifty]))/_xlfn.STDEV.P(Table2[1M Return vs Nifty])</f>
        <v>-0.24140048202020473</v>
      </c>
      <c r="K699">
        <v>-17.637420662423999</v>
      </c>
      <c r="L699">
        <f>(Table2[[#This Row],[6M Return vs Nifty]]-AVERAGE(Table2[6M Return vs Nifty]))/_xlfn.STDEV.P(Table2[6M Return vs Nifty])</f>
        <v>-0.62214545153506318</v>
      </c>
      <c r="M699">
        <v>-3.7649375385147099</v>
      </c>
      <c r="N699">
        <f>(Table2[[#This Row],[1W Return vs Nifty]]-AVERAGE(Table2[1W Return vs Nifty]))/_xlfn.STDEV.P(Table2[1W Return vs Nifty])</f>
        <v>-0.26279389067699849</v>
      </c>
      <c r="O699">
        <v>754.76</v>
      </c>
      <c r="P699">
        <v>776.93864886762003</v>
      </c>
      <c r="Q699">
        <v>811.78564277542898</v>
      </c>
      <c r="R699">
        <v>29.7010159587978</v>
      </c>
      <c r="S699" s="1">
        <f>(Table2[[#This Row],[Close Price]]-Table2[[#This Row],[20D EMA]])/Table2[[#This Row],[20D EMA]]</f>
        <v>-4.5789390004769656E-2</v>
      </c>
      <c r="T699" s="1">
        <f>(Table2[[#This Row],[Close Price]]-Table2[[#This Row],[50D EMA]])/Table2[[#This Row],[50D EMA]]</f>
        <v>-7.3028480370124424E-2</v>
      </c>
      <c r="U699" s="1">
        <f>(Table2[[#This Row],[Close Price]]-Table2[[#This Row],[200D EMA]])/Table2[[#This Row],[200D EMA]]</f>
        <v>-0.11281998344083186</v>
      </c>
      <c r="V699">
        <v>1.12828343585673</v>
      </c>
      <c r="W699">
        <v>718</v>
      </c>
      <c r="X699">
        <v>726.15</v>
      </c>
      <c r="Y699">
        <v>718</v>
      </c>
      <c r="Z699">
        <v>747.5</v>
      </c>
      <c r="AA699">
        <v>718</v>
      </c>
      <c r="AB699">
        <v>795</v>
      </c>
      <c r="AC699" s="1">
        <f>(Table2[[#This Row],[Close Price]]/Table2[[#This Row],[Day Low]])-1</f>
        <v>3.0640668523678194E-3</v>
      </c>
      <c r="AD699" s="1">
        <f>(Table2[[#This Row],[Day High]]/Table2[[#This Row],[Close Price]])-1</f>
        <v>8.2615940016661504E-3</v>
      </c>
      <c r="AE699" s="1">
        <f>(Table2[[#This Row],[Close Price]]/Table2[[#This Row],[Current Week Low]])-1</f>
        <v>3.0640668523678194E-3</v>
      </c>
      <c r="AF699" s="1">
        <f>(Table2[[#This Row],[Current Week High]]/Table2[[#This Row],[Close Price]])-1</f>
        <v>3.7906137184115396E-2</v>
      </c>
      <c r="AG699" s="1">
        <f>(Table2[[#This Row],[Close Price]]/Table2[[#This Row],[Current Month Low]])-1</f>
        <v>3.0640668523678194E-3</v>
      </c>
      <c r="AH699" s="1">
        <f>(Table2[[#This Row],[Current Month High]]/Table2[[#This Row],[Close Price]])-1</f>
        <v>0.10386003887808926</v>
      </c>
      <c r="AI699">
        <v>33.435156900860797</v>
      </c>
      <c r="AJ699">
        <v>0.306406685236781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-0.12</v>
      </c>
      <c r="AM699" t="s">
        <v>3169</v>
      </c>
      <c r="AN699">
        <v>-4.7300000000000004</v>
      </c>
      <c r="AO699" t="s">
        <v>3169</v>
      </c>
      <c r="AP699">
        <v>-0.13626719717096999</v>
      </c>
      <c r="AQ699">
        <f>(Table2[[#This Row],[Sharpe Ratio]]-AVERAGE(Table2[Sharpe Ratio]))/_xlfn.STDEV.P(Table2[Sharpe Ratio])</f>
        <v>-2.2686564139739778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650</v>
      </c>
      <c r="AT699">
        <f>_xlfn.RANK.AVG(Table2[[#This Row],[6M Return vs Nifty Z-Score]],Table2[6M Return vs Nifty Z-Score])</f>
        <v>534</v>
      </c>
      <c r="AU699">
        <f>_xlfn.RANK.AVG(Table2[[#This Row],[Sharpe Ratio Z-Score]],Table2[Sharpe Ratio Z-Score])</f>
        <v>733</v>
      </c>
      <c r="AV699">
        <f>(Table2[[#This Row],[Rank 1Y]]+Table2[[#This Row],[Rank 6M]]+Table2[[#This Row],[Rank Sharpe]])/3</f>
        <v>639</v>
      </c>
    </row>
    <row r="700" spans="1:48" hidden="1" x14ac:dyDescent="0.3">
      <c r="A700" t="s">
        <v>2319</v>
      </c>
      <c r="B700" t="s">
        <v>2320</v>
      </c>
      <c r="C700" t="s">
        <v>3134</v>
      </c>
      <c r="D700" t="s">
        <v>457</v>
      </c>
      <c r="E700">
        <v>2225.6817574699999</v>
      </c>
      <c r="F700">
        <v>419.35</v>
      </c>
      <c r="G700">
        <v>-46.417372091965703</v>
      </c>
      <c r="H700">
        <f>(Table2[[#This Row],[1Y Return vs Nifty]]-AVERAGE(Table2[1Y Return vs Nifty]))/_xlfn.STDEV.P(Table2[1Y Return vs Nifty])</f>
        <v>-1.1921516438111055</v>
      </c>
      <c r="I700">
        <v>-5.8245233406403001</v>
      </c>
      <c r="J700">
        <f>(Table2[[#This Row],[1M Return vs Nifty]]-AVERAGE(Table2[1M Return vs Nifty]))/_xlfn.STDEV.P(Table2[1M Return vs Nifty])</f>
        <v>-0.12374532002897751</v>
      </c>
      <c r="K700">
        <v>-24.422707437681801</v>
      </c>
      <c r="L700">
        <f>(Table2[[#This Row],[6M Return vs Nifty]]-AVERAGE(Table2[6M Return vs Nifty]))/_xlfn.STDEV.P(Table2[6M Return vs Nifty])</f>
        <v>-0.84872042550454618</v>
      </c>
      <c r="M700">
        <v>-3.0822254004322098</v>
      </c>
      <c r="N700">
        <f>(Table2[[#This Row],[1W Return vs Nifty]]-AVERAGE(Table2[1W Return vs Nifty]))/_xlfn.STDEV.P(Table2[1W Return vs Nifty])</f>
        <v>-9.7495821380518502E-2</v>
      </c>
      <c r="O700">
        <v>439.12</v>
      </c>
      <c r="P700">
        <v>452.39706627230601</v>
      </c>
      <c r="Q700">
        <v>479.05848767774</v>
      </c>
      <c r="R700">
        <v>30.734899316826699</v>
      </c>
      <c r="S700" s="1">
        <f>(Table2[[#This Row],[Close Price]]-Table2[[#This Row],[20D EMA]])/Table2[[#This Row],[20D EMA]]</f>
        <v>-4.5021861905629401E-2</v>
      </c>
      <c r="T700" s="1">
        <f>(Table2[[#This Row],[Close Price]]-Table2[[#This Row],[50D EMA]])/Table2[[#This Row],[50D EMA]]</f>
        <v>-7.3048807642829311E-2</v>
      </c>
      <c r="U700" s="1">
        <f>(Table2[[#This Row],[Close Price]]-Table2[[#This Row],[200D EMA]])/Table2[[#This Row],[200D EMA]]</f>
        <v>-0.12463715645072873</v>
      </c>
      <c r="V700">
        <v>0.44475980115098801</v>
      </c>
      <c r="W700">
        <v>415.15</v>
      </c>
      <c r="X700">
        <v>422.7</v>
      </c>
      <c r="Y700">
        <v>415.15</v>
      </c>
      <c r="Z700">
        <v>435.95</v>
      </c>
      <c r="AA700">
        <v>406.4</v>
      </c>
      <c r="AB700">
        <v>469.9</v>
      </c>
      <c r="AC700" s="1">
        <f>(Table2[[#This Row],[Close Price]]/Table2[[#This Row],[Day Low]])-1</f>
        <v>1.0116825243887906E-2</v>
      </c>
      <c r="AD700" s="1">
        <f>(Table2[[#This Row],[Day High]]/Table2[[#This Row],[Close Price]])-1</f>
        <v>7.9885537140811369E-3</v>
      </c>
      <c r="AE700" s="1">
        <f>(Table2[[#This Row],[Close Price]]/Table2[[#This Row],[Current Week Low]])-1</f>
        <v>1.0116825243887906E-2</v>
      </c>
      <c r="AF700" s="1">
        <f>(Table2[[#This Row],[Current Week High]]/Table2[[#This Row],[Close Price]])-1</f>
        <v>3.9585072135447597E-2</v>
      </c>
      <c r="AG700" s="1">
        <f>(Table2[[#This Row],[Close Price]]/Table2[[#This Row],[Current Month Low]])-1</f>
        <v>3.1865157480315043E-2</v>
      </c>
      <c r="AH700" s="1">
        <f>(Table2[[#This Row],[Current Month High]]/Table2[[#This Row],[Close Price]])-1</f>
        <v>0.12054369858113745</v>
      </c>
      <c r="AI700">
        <v>38.786216764039501</v>
      </c>
      <c r="AJ700">
        <v>3.1865157480314998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-0.04</v>
      </c>
      <c r="AM700" t="s">
        <v>3169</v>
      </c>
      <c r="AN700">
        <v>-9.41</v>
      </c>
      <c r="AO700" t="s">
        <v>3169</v>
      </c>
      <c r="AP700">
        <v>-1.7991948145997E-2</v>
      </c>
      <c r="AQ700">
        <f>(Table2[[#This Row],[Sharpe Ratio]]-AVERAGE(Table2[Sharpe Ratio]))/_xlfn.STDEV.P(Table2[Sharpe Ratio])</f>
        <v>-0.88749145494567416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701</v>
      </c>
      <c r="AT700">
        <f>_xlfn.RANK.AVG(Table2[[#This Row],[6M Return vs Nifty Z-Score]],Table2[6M Return vs Nifty Z-Score])</f>
        <v>617</v>
      </c>
      <c r="AU700">
        <f>_xlfn.RANK.AVG(Table2[[#This Row],[Sharpe Ratio Z-Score]],Table2[Sharpe Ratio Z-Score])</f>
        <v>600</v>
      </c>
      <c r="AV700">
        <f>(Table2[[#This Row],[Rank 1Y]]+Table2[[#This Row],[Rank 6M]]+Table2[[#This Row],[Rank Sharpe]])/3</f>
        <v>639.33333333333337</v>
      </c>
    </row>
    <row r="701" spans="1:48" hidden="1" x14ac:dyDescent="0.3">
      <c r="A701" t="s">
        <v>1820</v>
      </c>
      <c r="B701" t="s">
        <v>1821</v>
      </c>
      <c r="C701" t="s">
        <v>3134</v>
      </c>
      <c r="D701" t="s">
        <v>457</v>
      </c>
      <c r="E701">
        <v>4142.0474004400003</v>
      </c>
      <c r="F701">
        <v>82.9</v>
      </c>
      <c r="G701">
        <v>-42.647937412383399</v>
      </c>
      <c r="H701">
        <f>(Table2[[#This Row],[1Y Return vs Nifty]]-AVERAGE(Table2[1Y Return vs Nifty]))/_xlfn.STDEV.P(Table2[1Y Return vs Nifty])</f>
        <v>-1.1167584986721335</v>
      </c>
      <c r="I701">
        <v>-2.37097452967385</v>
      </c>
      <c r="J701">
        <f>(Table2[[#This Row],[1M Return vs Nifty]]-AVERAGE(Table2[1M Return vs Nifty]))/_xlfn.STDEV.P(Table2[1M Return vs Nifty])</f>
        <v>0.21753487990875187</v>
      </c>
      <c r="K701">
        <v>-28.172867777423999</v>
      </c>
      <c r="L701">
        <f>(Table2[[#This Row],[6M Return vs Nifty]]-AVERAGE(Table2[6M Return vs Nifty]))/_xlfn.STDEV.P(Table2[6M Return vs Nifty])</f>
        <v>-0.97394615427651732</v>
      </c>
      <c r="M701">
        <v>-4.20248774704406</v>
      </c>
      <c r="N701">
        <f>(Table2[[#This Row],[1W Return vs Nifty]]-AVERAGE(Table2[1W Return vs Nifty]))/_xlfn.STDEV.P(Table2[1W Return vs Nifty])</f>
        <v>-0.36873342310323137</v>
      </c>
      <c r="O701">
        <v>85.46</v>
      </c>
      <c r="P701">
        <v>88.979877818537901</v>
      </c>
      <c r="Q701">
        <v>95.964318997518802</v>
      </c>
      <c r="R701">
        <v>37.805803195339699</v>
      </c>
      <c r="S701" s="1">
        <f>(Table2[[#This Row],[Close Price]]-Table2[[#This Row],[20D EMA]])/Table2[[#This Row],[20D EMA]]</f>
        <v>-2.995553475310073E-2</v>
      </c>
      <c r="T701" s="1">
        <f>(Table2[[#This Row],[Close Price]]-Table2[[#This Row],[50D EMA]])/Table2[[#This Row],[50D EMA]]</f>
        <v>-6.8328682479615904E-2</v>
      </c>
      <c r="U701" s="1">
        <f>(Table2[[#This Row],[Close Price]]-Table2[[#This Row],[200D EMA]])/Table2[[#This Row],[200D EMA]]</f>
        <v>-0.13613725532566515</v>
      </c>
      <c r="V701">
        <v>0.64388904955529003</v>
      </c>
      <c r="W701">
        <v>81.8</v>
      </c>
      <c r="X701">
        <v>83.49</v>
      </c>
      <c r="Y701">
        <v>81</v>
      </c>
      <c r="Z701">
        <v>85.49</v>
      </c>
      <c r="AA701">
        <v>81</v>
      </c>
      <c r="AB701">
        <v>90.5</v>
      </c>
      <c r="AC701" s="1">
        <f>(Table2[[#This Row],[Close Price]]/Table2[[#This Row],[Day Low]])-1</f>
        <v>1.344743276283622E-2</v>
      </c>
      <c r="AD701" s="1">
        <f>(Table2[[#This Row],[Day High]]/Table2[[#This Row],[Close Price]])-1</f>
        <v>7.1170084439082792E-3</v>
      </c>
      <c r="AE701" s="1">
        <f>(Table2[[#This Row],[Close Price]]/Table2[[#This Row],[Current Week Low]])-1</f>
        <v>2.3456790123456805E-2</v>
      </c>
      <c r="AF701" s="1">
        <f>(Table2[[#This Row],[Current Week High]]/Table2[[#This Row],[Close Price]])-1</f>
        <v>3.1242460796139904E-2</v>
      </c>
      <c r="AG701" s="1">
        <f>(Table2[[#This Row],[Close Price]]/Table2[[#This Row],[Current Month Low]])-1</f>
        <v>2.3456790123456805E-2</v>
      </c>
      <c r="AH701" s="1">
        <f>(Table2[[#This Row],[Current Month High]]/Table2[[#This Row],[Close Price]])-1</f>
        <v>9.1676718938479951E-2</v>
      </c>
      <c r="AI701">
        <v>46.622436670687499</v>
      </c>
      <c r="AJ701">
        <v>2.3456790123456801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-0.09</v>
      </c>
      <c r="AM701" t="s">
        <v>3169</v>
      </c>
      <c r="AN701">
        <v>-5.63</v>
      </c>
      <c r="AO701" t="s">
        <v>3169</v>
      </c>
      <c r="AP701">
        <v>-7.7137765921890004E-3</v>
      </c>
      <c r="AQ701">
        <f>(Table2[[#This Row],[Sharpe Ratio]]-AVERAGE(Table2[Sharpe Ratio]))/_xlfn.STDEV.P(Table2[Sharpe Ratio])</f>
        <v>-0.76746760794448332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689</v>
      </c>
      <c r="AT701">
        <f>_xlfn.RANK.AVG(Table2[[#This Row],[6M Return vs Nifty Z-Score]],Table2[6M Return vs Nifty Z-Score])</f>
        <v>655</v>
      </c>
      <c r="AU701">
        <f>_xlfn.RANK.AVG(Table2[[#This Row],[Sharpe Ratio Z-Score]],Table2[Sharpe Ratio Z-Score])</f>
        <v>587</v>
      </c>
      <c r="AV701">
        <f>(Table2[[#This Row],[Rank 1Y]]+Table2[[#This Row],[Rank 6M]]+Table2[[#This Row],[Rank Sharpe]])/3</f>
        <v>643.66666666666663</v>
      </c>
    </row>
    <row r="702" spans="1:48" hidden="1" x14ac:dyDescent="0.3">
      <c r="A702" t="s">
        <v>1606</v>
      </c>
      <c r="B702" t="s">
        <v>1607</v>
      </c>
      <c r="C702" t="s">
        <v>3135</v>
      </c>
      <c r="D702" t="s">
        <v>889</v>
      </c>
      <c r="E702">
        <v>5675.8460994540001</v>
      </c>
      <c r="F702">
        <v>29.52</v>
      </c>
      <c r="G702">
        <v>-44.588992597344003</v>
      </c>
      <c r="H702">
        <f>(Table2[[#This Row],[1Y Return vs Nifty]]-AVERAGE(Table2[1Y Return vs Nifty]))/_xlfn.STDEV.P(Table2[1Y Return vs Nifty])</f>
        <v>-1.1555818946776866</v>
      </c>
      <c r="I702">
        <v>-4.1260927229067903</v>
      </c>
      <c r="J702">
        <f>(Table2[[#This Row],[1M Return vs Nifty]]-AVERAGE(Table2[1M Return vs Nifty]))/_xlfn.STDEV.P(Table2[1M Return vs Nifty])</f>
        <v>4.4093842678048265E-2</v>
      </c>
      <c r="K702">
        <v>-41.0577485186028</v>
      </c>
      <c r="L702">
        <f>(Table2[[#This Row],[6M Return vs Nifty]]-AVERAGE(Table2[6M Return vs Nifty]))/_xlfn.STDEV.P(Table2[6M Return vs Nifty])</f>
        <v>-1.4041993794132781</v>
      </c>
      <c r="M702">
        <v>-1.55772825376593</v>
      </c>
      <c r="N702">
        <f>(Table2[[#This Row],[1W Return vs Nifty]]-AVERAGE(Table2[1W Return vs Nifty]))/_xlfn.STDEV.P(Table2[1W Return vs Nifty])</f>
        <v>0.27161499551472335</v>
      </c>
      <c r="O702">
        <v>31.49</v>
      </c>
      <c r="P702">
        <v>33.695515464883599</v>
      </c>
      <c r="Q702">
        <v>39.166641695591899</v>
      </c>
      <c r="R702">
        <v>58.482055660198697</v>
      </c>
      <c r="S702" s="1">
        <f>(Table2[[#This Row],[Close Price]]-Table2[[#This Row],[20D EMA]])/Table2[[#This Row],[20D EMA]]</f>
        <v>-6.2559542711972019E-2</v>
      </c>
      <c r="T702" s="1">
        <f>(Table2[[#This Row],[Close Price]]-Table2[[#This Row],[50D EMA]])/Table2[[#This Row],[50D EMA]]</f>
        <v>-0.1239190262346688</v>
      </c>
      <c r="U702" s="1">
        <f>(Table2[[#This Row],[Close Price]]-Table2[[#This Row],[200D EMA]])/Table2[[#This Row],[200D EMA]]</f>
        <v>-0.24629739181027621</v>
      </c>
      <c r="V702">
        <v>0.225485052118994</v>
      </c>
      <c r="W702">
        <v>29.42</v>
      </c>
      <c r="X702">
        <v>32.9</v>
      </c>
      <c r="Y702">
        <v>29.05</v>
      </c>
      <c r="Z702">
        <v>32.9</v>
      </c>
      <c r="AA702">
        <v>29.05</v>
      </c>
      <c r="AB702">
        <v>33.950000000000003</v>
      </c>
      <c r="AC702" s="1">
        <f>(Table2[[#This Row],[Close Price]]/Table2[[#This Row],[Day Low]])-1</f>
        <v>3.3990482664854049E-3</v>
      </c>
      <c r="AD702" s="1">
        <f>(Table2[[#This Row],[Day High]]/Table2[[#This Row],[Close Price]])-1</f>
        <v>0.11449864498644979</v>
      </c>
      <c r="AE702" s="1">
        <f>(Table2[[#This Row],[Close Price]]/Table2[[#This Row],[Current Week Low]])-1</f>
        <v>1.6179001721170261E-2</v>
      </c>
      <c r="AF702" s="1">
        <f>(Table2[[#This Row],[Current Week High]]/Table2[[#This Row],[Close Price]])-1</f>
        <v>0.11449864498644979</v>
      </c>
      <c r="AG702" s="1">
        <f>(Table2[[#This Row],[Close Price]]/Table2[[#This Row],[Current Month Low]])-1</f>
        <v>1.6179001721170261E-2</v>
      </c>
      <c r="AH702" s="1">
        <f>(Table2[[#This Row],[Current Month High]]/Table2[[#This Row],[Close Price]])-1</f>
        <v>0.15006775067750699</v>
      </c>
      <c r="AI702">
        <v>82.926829268292593</v>
      </c>
      <c r="AJ702">
        <v>3.9070749736008299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-0.16</v>
      </c>
      <c r="AM702" t="s">
        <v>3169</v>
      </c>
      <c r="AN702">
        <v>-3.67</v>
      </c>
      <c r="AO702" t="s">
        <v>3169</v>
      </c>
      <c r="AP702">
        <v>6.3160312888500001E-4</v>
      </c>
      <c r="AQ702">
        <f>(Table2[[#This Row],[Sharpe Ratio]]-AVERAGE(Table2[Sharpe Ratio]))/_xlfn.STDEV.P(Table2[Sharpe Ratio])</f>
        <v>-0.67001403134622906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2">
        <f>_xlfn.RANK.AVG(Table2[[#This Row],[1Y Return vs Nifty Z-Score]],Table2[1Y Return vs Nifty Z-Score])</f>
        <v>696</v>
      </c>
      <c r="AT702">
        <f>_xlfn.RANK.AVG(Table2[[#This Row],[6M Return vs Nifty Z-Score]],Table2[6M Return vs Nifty Z-Score])</f>
        <v>721</v>
      </c>
      <c r="AU702">
        <f>_xlfn.RANK.AVG(Table2[[#This Row],[Sharpe Ratio Z-Score]],Table2[Sharpe Ratio Z-Score])</f>
        <v>516</v>
      </c>
      <c r="AV702">
        <f>(Table2[[#This Row],[Rank 1Y]]+Table2[[#This Row],[Rank 6M]]+Table2[[#This Row],[Rank Sharpe]])/3</f>
        <v>644.33333333333337</v>
      </c>
    </row>
    <row r="703" spans="1:48" hidden="1" x14ac:dyDescent="0.3">
      <c r="A703" t="s">
        <v>1647</v>
      </c>
      <c r="B703" t="s">
        <v>1648</v>
      </c>
      <c r="C703" t="s">
        <v>3132</v>
      </c>
      <c r="D703" t="s">
        <v>273</v>
      </c>
      <c r="E703">
        <v>5414.4232724399999</v>
      </c>
      <c r="F703">
        <v>1204.3499999999999</v>
      </c>
      <c r="G703">
        <v>-42.405935241096401</v>
      </c>
      <c r="H703">
        <f>(Table2[[#This Row],[1Y Return vs Nifty]]-AVERAGE(Table2[1Y Return vs Nifty]))/_xlfn.STDEV.P(Table2[1Y Return vs Nifty])</f>
        <v>-1.1119181694517823</v>
      </c>
      <c r="I703">
        <v>-13.536610202590399</v>
      </c>
      <c r="J703">
        <f>(Table2[[#This Row],[1M Return vs Nifty]]-AVERAGE(Table2[1M Return vs Nifty]))/_xlfn.STDEV.P(Table2[1M Return vs Nifty])</f>
        <v>-0.88585487464880186</v>
      </c>
      <c r="K703">
        <v>-20.1549689215265</v>
      </c>
      <c r="L703">
        <f>(Table2[[#This Row],[6M Return vs Nifty]]-AVERAGE(Table2[6M Return vs Nifty]))/_xlfn.STDEV.P(Table2[6M Return vs Nifty])</f>
        <v>-0.70621167455058109</v>
      </c>
      <c r="M703">
        <v>-4.6544084040481097</v>
      </c>
      <c r="N703">
        <f>(Table2[[#This Row],[1W Return vs Nifty]]-AVERAGE(Table2[1W Return vs Nifty]))/_xlfn.STDEV.P(Table2[1W Return vs Nifty])</f>
        <v>-0.47815232443956462</v>
      </c>
      <c r="O703">
        <v>1295.3699999999999</v>
      </c>
      <c r="P703">
        <v>1348.2992005301601</v>
      </c>
      <c r="Q703">
        <v>1397.8032504503699</v>
      </c>
      <c r="R703">
        <v>14.448730364089901</v>
      </c>
      <c r="S703" s="1">
        <f>(Table2[[#This Row],[Close Price]]-Table2[[#This Row],[20D EMA]])/Table2[[#This Row],[20D EMA]]</f>
        <v>-7.0265638389031701E-2</v>
      </c>
      <c r="T703" s="1">
        <f>(Table2[[#This Row],[Close Price]]-Table2[[#This Row],[50D EMA]])/Table2[[#This Row],[50D EMA]]</f>
        <v>-0.10676354363598109</v>
      </c>
      <c r="U703" s="1">
        <f>(Table2[[#This Row],[Close Price]]-Table2[[#This Row],[200D EMA]])/Table2[[#This Row],[200D EMA]]</f>
        <v>-0.13839805451020354</v>
      </c>
      <c r="V703">
        <v>0.66404489544564704</v>
      </c>
      <c r="W703">
        <v>1191</v>
      </c>
      <c r="X703">
        <v>1240</v>
      </c>
      <c r="Y703">
        <v>1191</v>
      </c>
      <c r="Z703">
        <v>1242.55</v>
      </c>
      <c r="AA703">
        <v>1191</v>
      </c>
      <c r="AB703">
        <v>1410</v>
      </c>
      <c r="AC703" s="1">
        <f>(Table2[[#This Row],[Close Price]]/Table2[[#This Row],[Day Low]])-1</f>
        <v>1.1209068010075596E-2</v>
      </c>
      <c r="AD703" s="1">
        <f>(Table2[[#This Row],[Day High]]/Table2[[#This Row],[Close Price]])-1</f>
        <v>2.9601029601029616E-2</v>
      </c>
      <c r="AE703" s="1">
        <f>(Table2[[#This Row],[Close Price]]/Table2[[#This Row],[Current Week Low]])-1</f>
        <v>1.1209068010075596E-2</v>
      </c>
      <c r="AF703" s="1">
        <f>(Table2[[#This Row],[Current Week High]]/Table2[[#This Row],[Close Price]])-1</f>
        <v>3.1718354298999607E-2</v>
      </c>
      <c r="AG703" s="1">
        <f>(Table2[[#This Row],[Close Price]]/Table2[[#This Row],[Current Month Low]])-1</f>
        <v>1.1209068010075596E-2</v>
      </c>
      <c r="AH703" s="1">
        <f>(Table2[[#This Row],[Current Month High]]/Table2[[#This Row],[Close Price]])-1</f>
        <v>0.17075600946568703</v>
      </c>
      <c r="AI703">
        <v>38.115996180512298</v>
      </c>
      <c r="AJ703">
        <v>5.3582363747703496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-0.02</v>
      </c>
      <c r="AM703" t="s">
        <v>3169</v>
      </c>
      <c r="AN703">
        <v>-13.16</v>
      </c>
      <c r="AO703" t="s">
        <v>3169</v>
      </c>
      <c r="AP703">
        <v>-6.6419081246181996E-2</v>
      </c>
      <c r="AQ703">
        <f>(Table2[[#This Row],[Sharpe Ratio]]-AVERAGE(Table2[Sharpe Ratio]))/_xlfn.STDEV.P(Table2[Sharpe Ratio])</f>
        <v>-1.4530016513355608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686</v>
      </c>
      <c r="AT703">
        <f>_xlfn.RANK.AVG(Table2[[#This Row],[6M Return vs Nifty Z-Score]],Table2[6M Return vs Nifty Z-Score])</f>
        <v>565</v>
      </c>
      <c r="AU703">
        <f>_xlfn.RANK.AVG(Table2[[#This Row],[Sharpe Ratio Z-Score]],Table2[Sharpe Ratio Z-Score])</f>
        <v>684</v>
      </c>
      <c r="AV703">
        <f>(Table2[[#This Row],[Rank 1Y]]+Table2[[#This Row],[Rank 6M]]+Table2[[#This Row],[Rank Sharpe]])/3</f>
        <v>645</v>
      </c>
    </row>
    <row r="704" spans="1:48" hidden="1" x14ac:dyDescent="0.3">
      <c r="A704" t="s">
        <v>1623</v>
      </c>
      <c r="B704" t="s">
        <v>1624</v>
      </c>
      <c r="C704" t="s">
        <v>3124</v>
      </c>
      <c r="D704" t="s">
        <v>666</v>
      </c>
      <c r="E704">
        <v>5562.537967665</v>
      </c>
      <c r="F704">
        <v>114.03</v>
      </c>
      <c r="G704">
        <v>-42.595465454754098</v>
      </c>
      <c r="H704">
        <f>(Table2[[#This Row],[1Y Return vs Nifty]]-AVERAGE(Table2[1Y Return vs Nifty]))/_xlfn.STDEV.P(Table2[1Y Return vs Nifty])</f>
        <v>-1.1157089975523236</v>
      </c>
      <c r="I704">
        <v>-3.5625410200152499</v>
      </c>
      <c r="J704">
        <f>(Table2[[#This Row],[1M Return vs Nifty]]-AVERAGE(Table2[1M Return vs Nifty]))/_xlfn.STDEV.P(Table2[1M Return vs Nifty])</f>
        <v>9.9784104598582959E-2</v>
      </c>
      <c r="K704">
        <v>-18.381788784080602</v>
      </c>
      <c r="L704">
        <f>(Table2[[#This Row],[6M Return vs Nifty]]-AVERAGE(Table2[6M Return vs Nifty]))/_xlfn.STDEV.P(Table2[6M Return vs Nifty])</f>
        <v>-0.64700146622895205</v>
      </c>
      <c r="M704">
        <v>-5.2802783543656204</v>
      </c>
      <c r="N704">
        <f>(Table2[[#This Row],[1W Return vs Nifty]]-AVERAGE(Table2[1W Return vs Nifty]))/_xlfn.STDEV.P(Table2[1W Return vs Nifty])</f>
        <v>-0.6296877793514073</v>
      </c>
      <c r="O704">
        <v>118.45</v>
      </c>
      <c r="P704">
        <v>122.17659583164</v>
      </c>
      <c r="Q704">
        <v>131.868229092728</v>
      </c>
      <c r="R704">
        <v>34.111541626229197</v>
      </c>
      <c r="S704" s="1">
        <f>(Table2[[#This Row],[Close Price]]-Table2[[#This Row],[20D EMA]])/Table2[[#This Row],[20D EMA]]</f>
        <v>-3.7315322921063751E-2</v>
      </c>
      <c r="T704" s="1">
        <f>(Table2[[#This Row],[Close Price]]-Table2[[#This Row],[50D EMA]])/Table2[[#This Row],[50D EMA]]</f>
        <v>-6.6678857568318983E-2</v>
      </c>
      <c r="U704" s="1">
        <f>(Table2[[#This Row],[Close Price]]-Table2[[#This Row],[200D EMA]])/Table2[[#This Row],[200D EMA]]</f>
        <v>-0.13527313755145973</v>
      </c>
      <c r="V704">
        <v>1.3571557539777901</v>
      </c>
      <c r="W704">
        <v>113.08</v>
      </c>
      <c r="X704">
        <v>115.05</v>
      </c>
      <c r="Y704">
        <v>112.75</v>
      </c>
      <c r="Z704">
        <v>119</v>
      </c>
      <c r="AA704">
        <v>112.75</v>
      </c>
      <c r="AB704">
        <v>130.75</v>
      </c>
      <c r="AC704" s="1">
        <f>(Table2[[#This Row],[Close Price]]/Table2[[#This Row],[Day Low]])-1</f>
        <v>8.4011319419881048E-3</v>
      </c>
      <c r="AD704" s="1">
        <f>(Table2[[#This Row],[Day High]]/Table2[[#This Row],[Close Price]])-1</f>
        <v>8.9450144698763889E-3</v>
      </c>
      <c r="AE704" s="1">
        <f>(Table2[[#This Row],[Close Price]]/Table2[[#This Row],[Current Week Low]])-1</f>
        <v>1.1352549889135366E-2</v>
      </c>
      <c r="AF704" s="1">
        <f>(Table2[[#This Row],[Current Week High]]/Table2[[#This Row],[Close Price]])-1</f>
        <v>4.3585021485573971E-2</v>
      </c>
      <c r="AG704" s="1">
        <f>(Table2[[#This Row],[Close Price]]/Table2[[#This Row],[Current Month Low]])-1</f>
        <v>1.1352549889135366E-2</v>
      </c>
      <c r="AH704" s="1">
        <f>(Table2[[#This Row],[Current Month High]]/Table2[[#This Row],[Close Price]])-1</f>
        <v>0.14662808032973773</v>
      </c>
      <c r="AI704">
        <v>39.349294045426603</v>
      </c>
      <c r="AJ704">
        <v>4.1369863013698698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-0.08</v>
      </c>
      <c r="AM704" t="s">
        <v>3169</v>
      </c>
      <c r="AN704">
        <v>-3.45</v>
      </c>
      <c r="AO704" t="s">
        <v>3169</v>
      </c>
      <c r="AP704">
        <v>-0.107749834309964</v>
      </c>
      <c r="AQ704">
        <f>(Table2[[#This Row],[Sharpe Ratio]]-AVERAGE(Table2[Sharpe Ratio]))/_xlfn.STDEV.P(Table2[Sharpe Ratio])</f>
        <v>-1.9356435255445459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688</v>
      </c>
      <c r="AT704">
        <f>_xlfn.RANK.AVG(Table2[[#This Row],[6M Return vs Nifty Z-Score]],Table2[6M Return vs Nifty Z-Score])</f>
        <v>541</v>
      </c>
      <c r="AU704">
        <f>_xlfn.RANK.AVG(Table2[[#This Row],[Sharpe Ratio Z-Score]],Table2[Sharpe Ratio Z-Score])</f>
        <v>717</v>
      </c>
      <c r="AV704">
        <f>(Table2[[#This Row],[Rank 1Y]]+Table2[[#This Row],[Rank 6M]]+Table2[[#This Row],[Rank Sharpe]])/3</f>
        <v>648.66666666666663</v>
      </c>
    </row>
    <row r="705" spans="1:48" hidden="1" x14ac:dyDescent="0.3">
      <c r="A705" t="s">
        <v>1651</v>
      </c>
      <c r="B705" t="s">
        <v>1652</v>
      </c>
      <c r="C705" t="s">
        <v>3132</v>
      </c>
      <c r="D705" t="s">
        <v>273</v>
      </c>
      <c r="E705">
        <v>5364.6264683549998</v>
      </c>
      <c r="F705">
        <v>1744.05</v>
      </c>
      <c r="G705">
        <v>-41.380248165786199</v>
      </c>
      <c r="H705">
        <f>(Table2[[#This Row],[1Y Return vs Nifty]]-AVERAGE(Table2[1Y Return vs Nifty]))/_xlfn.STDEV.P(Table2[1Y Return vs Nifty])</f>
        <v>-1.0914032166513272</v>
      </c>
      <c r="I705">
        <v>7.7308005263606701</v>
      </c>
      <c r="J705">
        <f>(Table2[[#This Row],[1M Return vs Nifty]]-AVERAGE(Table2[1M Return vs Nifty]))/_xlfn.STDEV.P(Table2[1M Return vs Nifty])</f>
        <v>1.215793772298537</v>
      </c>
      <c r="K705">
        <v>-24.140486967327799</v>
      </c>
      <c r="L705">
        <f>(Table2[[#This Row],[6M Return vs Nifty]]-AVERAGE(Table2[6M Return vs Nifty]))/_xlfn.STDEV.P(Table2[6M Return vs Nifty])</f>
        <v>-0.83929649135967233</v>
      </c>
      <c r="M705">
        <v>10.0560039758253</v>
      </c>
      <c r="N705">
        <f>(Table2[[#This Row],[1W Return vs Nifty]]-AVERAGE(Table2[1W Return vs Nifty]))/_xlfn.STDEV.P(Table2[1W Return vs Nifty])</f>
        <v>3.0835285499881779</v>
      </c>
      <c r="O705">
        <v>1656.89</v>
      </c>
      <c r="P705">
        <v>1688.2236069251501</v>
      </c>
      <c r="Q705">
        <v>1828.20620112247</v>
      </c>
      <c r="R705">
        <v>68.548361577241494</v>
      </c>
      <c r="S705" s="1">
        <f>(Table2[[#This Row],[Close Price]]-Table2[[#This Row],[20D EMA]])/Table2[[#This Row],[20D EMA]]</f>
        <v>5.2604578457230024E-2</v>
      </c>
      <c r="T705" s="1">
        <f>(Table2[[#This Row],[Close Price]]-Table2[[#This Row],[50D EMA]])/Table2[[#This Row],[50D EMA]]</f>
        <v>3.3068127258645198E-2</v>
      </c>
      <c r="U705" s="1">
        <f>(Table2[[#This Row],[Close Price]]-Table2[[#This Row],[200D EMA]])/Table2[[#This Row],[200D EMA]]</f>
        <v>-4.6032116656644306E-2</v>
      </c>
      <c r="V705">
        <v>1.52512578657702</v>
      </c>
      <c r="W705">
        <v>1729.55</v>
      </c>
      <c r="X705">
        <v>1761.95</v>
      </c>
      <c r="Y705">
        <v>1557</v>
      </c>
      <c r="Z705">
        <v>1782.95</v>
      </c>
      <c r="AA705">
        <v>1530.55</v>
      </c>
      <c r="AB705">
        <v>1782.95</v>
      </c>
      <c r="AC705" s="1">
        <f>(Table2[[#This Row],[Close Price]]/Table2[[#This Row],[Day Low]])-1</f>
        <v>8.3836836171258255E-3</v>
      </c>
      <c r="AD705" s="1">
        <f>(Table2[[#This Row],[Day High]]/Table2[[#This Row],[Close Price]])-1</f>
        <v>1.0263467217109579E-2</v>
      </c>
      <c r="AE705" s="1">
        <f>(Table2[[#This Row],[Close Price]]/Table2[[#This Row],[Current Week Low]])-1</f>
        <v>0.12013487475915219</v>
      </c>
      <c r="AF705" s="1">
        <f>(Table2[[#This Row],[Current Week High]]/Table2[[#This Row],[Close Price]])-1</f>
        <v>2.2304406410366795E-2</v>
      </c>
      <c r="AG705" s="1">
        <f>(Table2[[#This Row],[Close Price]]/Table2[[#This Row],[Current Month Low]])-1</f>
        <v>0.13949233935513372</v>
      </c>
      <c r="AH705" s="1">
        <f>(Table2[[#This Row],[Current Month High]]/Table2[[#This Row],[Close Price]])-1</f>
        <v>2.2304406410366795E-2</v>
      </c>
      <c r="AI705">
        <v>34.818382500501698</v>
      </c>
      <c r="AJ705">
        <v>16.627658151664999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0.06</v>
      </c>
      <c r="AM705" t="s">
        <v>3170</v>
      </c>
      <c r="AN705">
        <v>7.72</v>
      </c>
      <c r="AO705" t="s">
        <v>3170</v>
      </c>
      <c r="AP705">
        <v>-4.2393248949486997E-2</v>
      </c>
      <c r="AQ705">
        <f>(Table2[[#This Row],[Sharpe Ratio]]-AVERAGE(Table2[Sharpe Ratio]))/_xlfn.STDEV.P(Table2[Sharpe Ratio])</f>
        <v>-1.1724388289932535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681</v>
      </c>
      <c r="AT705">
        <f>_xlfn.RANK.AVG(Table2[[#This Row],[6M Return vs Nifty Z-Score]],Table2[6M Return vs Nifty Z-Score])</f>
        <v>615</v>
      </c>
      <c r="AU705">
        <f>_xlfn.RANK.AVG(Table2[[#This Row],[Sharpe Ratio Z-Score]],Table2[Sharpe Ratio Z-Score])</f>
        <v>650</v>
      </c>
      <c r="AV705">
        <f>(Table2[[#This Row],[Rank 1Y]]+Table2[[#This Row],[Rank 6M]]+Table2[[#This Row],[Rank Sharpe]])/3</f>
        <v>648.66666666666663</v>
      </c>
    </row>
    <row r="706" spans="1:48" hidden="1" x14ac:dyDescent="0.3">
      <c r="A706" t="s">
        <v>1854</v>
      </c>
      <c r="B706" t="s">
        <v>1855</v>
      </c>
      <c r="C706" t="s">
        <v>3123</v>
      </c>
      <c r="D706" t="s">
        <v>411</v>
      </c>
      <c r="E706">
        <v>3981.797077575</v>
      </c>
      <c r="F706">
        <v>36.15</v>
      </c>
      <c r="G706">
        <v>-48.874048750662503</v>
      </c>
      <c r="H706">
        <f>(Table2[[#This Row],[1Y Return vs Nifty]]-AVERAGE(Table2[1Y Return vs Nifty]))/_xlfn.STDEV.P(Table2[1Y Return vs Nifty])</f>
        <v>-1.2412880782191367</v>
      </c>
      <c r="I706">
        <v>-14.477575629857199</v>
      </c>
      <c r="J706">
        <f>(Table2[[#This Row],[1M Return vs Nifty]]-AVERAGE(Table2[1M Return vs Nifty]))/_xlfn.STDEV.P(Table2[1M Return vs Nifty])</f>
        <v>-0.9788412161571004</v>
      </c>
      <c r="K706">
        <v>-36.937447766723103</v>
      </c>
      <c r="L706">
        <f>(Table2[[#This Row],[6M Return vs Nifty]]-AVERAGE(Table2[6M Return vs Nifty]))/_xlfn.STDEV.P(Table2[6M Return vs Nifty])</f>
        <v>-1.2666138850156425</v>
      </c>
      <c r="M706">
        <v>-5.0179759449630801</v>
      </c>
      <c r="N706">
        <f>(Table2[[#This Row],[1W Return vs Nifty]]-AVERAGE(Table2[1W Return vs Nifty]))/_xlfn.STDEV.P(Table2[1W Return vs Nifty])</f>
        <v>-0.56617919436003372</v>
      </c>
      <c r="O706">
        <v>38.82</v>
      </c>
      <c r="P706">
        <v>42.094105897977698</v>
      </c>
      <c r="Q706">
        <v>47.867944827269497</v>
      </c>
      <c r="R706">
        <v>36.041084829309703</v>
      </c>
      <c r="S706" s="1">
        <f>(Table2[[#This Row],[Close Price]]-Table2[[#This Row],[20D EMA]])/Table2[[#This Row],[20D EMA]]</f>
        <v>-6.8778979907264337E-2</v>
      </c>
      <c r="T706" s="1">
        <f>(Table2[[#This Row],[Close Price]]-Table2[[#This Row],[50D EMA]])/Table2[[#This Row],[50D EMA]]</f>
        <v>-0.14120993358035119</v>
      </c>
      <c r="U706" s="1">
        <f>(Table2[[#This Row],[Close Price]]-Table2[[#This Row],[200D EMA]])/Table2[[#This Row],[200D EMA]]</f>
        <v>-0.24479732458858353</v>
      </c>
      <c r="V706">
        <v>1.34885662022116</v>
      </c>
      <c r="W706">
        <v>34.81</v>
      </c>
      <c r="X706">
        <v>36.29</v>
      </c>
      <c r="Y706">
        <v>34.65</v>
      </c>
      <c r="Z706">
        <v>36.65</v>
      </c>
      <c r="AA706">
        <v>34.65</v>
      </c>
      <c r="AB706">
        <v>42.98</v>
      </c>
      <c r="AC706" s="1">
        <f>(Table2[[#This Row],[Close Price]]/Table2[[#This Row],[Day Low]])-1</f>
        <v>3.8494685435219722E-2</v>
      </c>
      <c r="AD706" s="1">
        <f>(Table2[[#This Row],[Day High]]/Table2[[#This Row],[Close Price]])-1</f>
        <v>3.872752420470249E-3</v>
      </c>
      <c r="AE706" s="1">
        <f>(Table2[[#This Row],[Close Price]]/Table2[[#This Row],[Current Week Low]])-1</f>
        <v>4.3290043290043378E-2</v>
      </c>
      <c r="AF706" s="1">
        <f>(Table2[[#This Row],[Current Week High]]/Table2[[#This Row],[Close Price]])-1</f>
        <v>1.3831258644536604E-2</v>
      </c>
      <c r="AG706" s="1">
        <f>(Table2[[#This Row],[Close Price]]/Table2[[#This Row],[Current Month Low]])-1</f>
        <v>4.3290043290043378E-2</v>
      </c>
      <c r="AH706" s="1">
        <f>(Table2[[#This Row],[Current Month High]]/Table2[[#This Row],[Close Price]])-1</f>
        <v>0.18893499308437067</v>
      </c>
      <c r="AI706">
        <v>88.934993084370603</v>
      </c>
      <c r="AJ706">
        <v>4.3290043290043299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-0.26</v>
      </c>
      <c r="AM706" t="s">
        <v>3169</v>
      </c>
      <c r="AN706">
        <v>-12.21</v>
      </c>
      <c r="AO706" t="s">
        <v>3169</v>
      </c>
      <c r="AQ706">
        <f>(Table2[[#This Row],[Sharpe Ratio]]-AVERAGE(Table2[Sharpe Ratio]))/_xlfn.STDEV.P(Table2[Sharpe Ratio])</f>
        <v>-0.67738960752822819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707</v>
      </c>
      <c r="AT706">
        <f>_xlfn.RANK.AVG(Table2[[#This Row],[6M Return vs Nifty Z-Score]],Table2[6M Return vs Nifty Z-Score])</f>
        <v>707</v>
      </c>
      <c r="AU706">
        <f>_xlfn.RANK.AVG(Table2[[#This Row],[Sharpe Ratio Z-Score]],Table2[Sharpe Ratio Z-Score])</f>
        <v>541</v>
      </c>
      <c r="AV706">
        <f>(Table2[[#This Row],[Rank 1Y]]+Table2[[#This Row],[Rank 6M]]+Table2[[#This Row],[Rank Sharpe]])/3</f>
        <v>651.66666666666663</v>
      </c>
    </row>
    <row r="707" spans="1:48" hidden="1" x14ac:dyDescent="0.3">
      <c r="A707" t="s">
        <v>902</v>
      </c>
      <c r="B707" t="s">
        <v>903</v>
      </c>
      <c r="C707" t="s">
        <v>570</v>
      </c>
      <c r="D707" t="s">
        <v>570</v>
      </c>
      <c r="E707">
        <v>15821.138801519999</v>
      </c>
      <c r="F707">
        <v>31.44</v>
      </c>
      <c r="G707">
        <v>-36.155337791890098</v>
      </c>
      <c r="H707">
        <f>(Table2[[#This Row],[1Y Return vs Nifty]]-AVERAGE(Table2[1Y Return vs Nifty]))/_xlfn.STDEV.P(Table2[1Y Return vs Nifty])</f>
        <v>-0.9868988387691453</v>
      </c>
      <c r="I707">
        <v>-5.7777184449955996</v>
      </c>
      <c r="J707">
        <f>(Table2[[#This Row],[1M Return vs Nifty]]-AVERAGE(Table2[1M Return vs Nifty]))/_xlfn.STDEV.P(Table2[1M Return vs Nifty])</f>
        <v>-0.11912005337776783</v>
      </c>
      <c r="K707">
        <v>-23.274905584495901</v>
      </c>
      <c r="L707">
        <f>(Table2[[#This Row],[6M Return vs Nifty]]-AVERAGE(Table2[6M Return vs Nifty]))/_xlfn.STDEV.P(Table2[6M Return vs Nifty])</f>
        <v>-0.81039291133727087</v>
      </c>
      <c r="M707">
        <v>-3.68995519080404</v>
      </c>
      <c r="N707">
        <f>(Table2[[#This Row],[1W Return vs Nifty]]-AVERAGE(Table2[1W Return vs Nifty]))/_xlfn.STDEV.P(Table2[1W Return vs Nifty])</f>
        <v>-0.24463918590977007</v>
      </c>
      <c r="O707">
        <v>32.869999999999997</v>
      </c>
      <c r="P707">
        <v>34.242761104633502</v>
      </c>
      <c r="Q707">
        <v>36.6915436158014</v>
      </c>
      <c r="R707">
        <v>30.0601751343366</v>
      </c>
      <c r="S707" s="1">
        <f>(Table2[[#This Row],[Close Price]]-Table2[[#This Row],[20D EMA]])/Table2[[#This Row],[20D EMA]]</f>
        <v>-4.3504715546090547E-2</v>
      </c>
      <c r="T707" s="1">
        <f>(Table2[[#This Row],[Close Price]]-Table2[[#This Row],[50D EMA]])/Table2[[#This Row],[50D EMA]]</f>
        <v>-8.1849740331081236E-2</v>
      </c>
      <c r="U707" s="1">
        <f>(Table2[[#This Row],[Close Price]]-Table2[[#This Row],[200D EMA]])/Table2[[#This Row],[200D EMA]]</f>
        <v>-0.14312681065671479</v>
      </c>
      <c r="V707">
        <v>0.733472167645974</v>
      </c>
      <c r="W707">
        <v>31.07</v>
      </c>
      <c r="X707">
        <v>31.57</v>
      </c>
      <c r="Y707">
        <v>31.07</v>
      </c>
      <c r="Z707">
        <v>32.35</v>
      </c>
      <c r="AA707">
        <v>31.07</v>
      </c>
      <c r="AB707">
        <v>35.47</v>
      </c>
      <c r="AC707" s="1">
        <f>(Table2[[#This Row],[Close Price]]/Table2[[#This Row],[Day Low]])-1</f>
        <v>1.1908593498551667E-2</v>
      </c>
      <c r="AD707" s="1">
        <f>(Table2[[#This Row],[Day High]]/Table2[[#This Row],[Close Price]])-1</f>
        <v>4.1348600508905875E-3</v>
      </c>
      <c r="AE707" s="1">
        <f>(Table2[[#This Row],[Close Price]]/Table2[[#This Row],[Current Week Low]])-1</f>
        <v>1.1908593498551667E-2</v>
      </c>
      <c r="AF707" s="1">
        <f>(Table2[[#This Row],[Current Week High]]/Table2[[#This Row],[Close Price]])-1</f>
        <v>2.8944020356234113E-2</v>
      </c>
      <c r="AG707" s="1">
        <f>(Table2[[#This Row],[Close Price]]/Table2[[#This Row],[Current Month Low]])-1</f>
        <v>1.1908593498551667E-2</v>
      </c>
      <c r="AH707" s="1">
        <f>(Table2[[#This Row],[Current Month High]]/Table2[[#This Row],[Close Price]])-1</f>
        <v>0.12818066157760799</v>
      </c>
      <c r="AI707">
        <v>68.256997455470696</v>
      </c>
      <c r="AJ707">
        <v>1.1908593498551601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-0.09</v>
      </c>
      <c r="AM707" t="s">
        <v>3169</v>
      </c>
      <c r="AN707">
        <v>-7.85</v>
      </c>
      <c r="AO707" t="s">
        <v>3169</v>
      </c>
      <c r="AP707">
        <v>-8.5198131176581995E-2</v>
      </c>
      <c r="AQ707">
        <f>(Table2[[#This Row],[Sharpe Ratio]]-AVERAGE(Table2[Sharpe Ratio]))/_xlfn.STDEV.P(Table2[Sharpe Ratio])</f>
        <v>-1.6722949180293809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654</v>
      </c>
      <c r="AT707">
        <f>_xlfn.RANK.AVG(Table2[[#This Row],[6M Return vs Nifty Z-Score]],Table2[6M Return vs Nifty Z-Score])</f>
        <v>604</v>
      </c>
      <c r="AU707">
        <f>_xlfn.RANK.AVG(Table2[[#This Row],[Sharpe Ratio Z-Score]],Table2[Sharpe Ratio Z-Score])</f>
        <v>702</v>
      </c>
      <c r="AV707">
        <f>(Table2[[#This Row],[Rank 1Y]]+Table2[[#This Row],[Rank 6M]]+Table2[[#This Row],[Rank Sharpe]])/3</f>
        <v>653.33333333333337</v>
      </c>
    </row>
    <row r="708" spans="1:48" hidden="1" x14ac:dyDescent="0.3">
      <c r="A708" t="s">
        <v>1852</v>
      </c>
      <c r="B708" t="s">
        <v>1853</v>
      </c>
      <c r="C708" t="s">
        <v>3128</v>
      </c>
      <c r="D708" t="s">
        <v>211</v>
      </c>
      <c r="E708">
        <v>3982.791574455</v>
      </c>
      <c r="F708">
        <v>99.83</v>
      </c>
      <c r="G708">
        <v>-34.945838240116402</v>
      </c>
      <c r="H708">
        <f>(Table2[[#This Row],[1Y Return vs Nifty]]-AVERAGE(Table2[1Y Return vs Nifty]))/_xlfn.STDEV.P(Table2[1Y Return vs Nifty])</f>
        <v>-0.96270741936444537</v>
      </c>
      <c r="I708">
        <v>-13.262284491245101</v>
      </c>
      <c r="J708">
        <f>(Table2[[#This Row],[1M Return vs Nifty]]-AVERAGE(Table2[1M Return vs Nifty]))/_xlfn.STDEV.P(Table2[1M Return vs Nifty])</f>
        <v>-0.85874596762577249</v>
      </c>
      <c r="K708">
        <v>-30.022294608685701</v>
      </c>
      <c r="L708">
        <f>(Table2[[#This Row],[6M Return vs Nifty]]-AVERAGE(Table2[6M Return vs Nifty]))/_xlfn.STDEV.P(Table2[6M Return vs Nifty])</f>
        <v>-1.0357023998164361</v>
      </c>
      <c r="M708">
        <v>-7.1968219884441798</v>
      </c>
      <c r="N708">
        <f>(Table2[[#This Row],[1W Return vs Nifty]]-AVERAGE(Table2[1W Return vs Nifty]))/_xlfn.STDEV.P(Table2[1W Return vs Nifty])</f>
        <v>-1.0937207806181324</v>
      </c>
      <c r="O708">
        <v>106.94</v>
      </c>
      <c r="P708">
        <v>113.125785979062</v>
      </c>
      <c r="Q708">
        <v>120.00834749507401</v>
      </c>
      <c r="R708">
        <v>30.523992331485701</v>
      </c>
      <c r="S708" s="1">
        <f>(Table2[[#This Row],[Close Price]]-Table2[[#This Row],[20D EMA]])/Table2[[#This Row],[20D EMA]]</f>
        <v>-6.648587993267252E-2</v>
      </c>
      <c r="T708" s="1">
        <f>(Table2[[#This Row],[Close Price]]-Table2[[#This Row],[50D EMA]])/Table2[[#This Row],[50D EMA]]</f>
        <v>-0.11753099316828497</v>
      </c>
      <c r="U708" s="1">
        <f>(Table2[[#This Row],[Close Price]]-Table2[[#This Row],[200D EMA]])/Table2[[#This Row],[200D EMA]]</f>
        <v>-0.16814119947699696</v>
      </c>
      <c r="V708">
        <v>0.56762001142863905</v>
      </c>
      <c r="W708">
        <v>96.67</v>
      </c>
      <c r="X708">
        <v>100.5</v>
      </c>
      <c r="Y708">
        <v>96.51</v>
      </c>
      <c r="Z708">
        <v>104.28</v>
      </c>
      <c r="AA708">
        <v>96.51</v>
      </c>
      <c r="AB708">
        <v>114.4</v>
      </c>
      <c r="AC708" s="1">
        <f>(Table2[[#This Row],[Close Price]]/Table2[[#This Row],[Day Low]])-1</f>
        <v>3.2688527981793669E-2</v>
      </c>
      <c r="AD708" s="1">
        <f>(Table2[[#This Row],[Day High]]/Table2[[#This Row],[Close Price]])-1</f>
        <v>6.7114093959732557E-3</v>
      </c>
      <c r="AE708" s="1">
        <f>(Table2[[#This Row],[Close Price]]/Table2[[#This Row],[Current Week Low]])-1</f>
        <v>3.4400580250751212E-2</v>
      </c>
      <c r="AF708" s="1">
        <f>(Table2[[#This Row],[Current Week High]]/Table2[[#This Row],[Close Price]])-1</f>
        <v>4.4575778824000878E-2</v>
      </c>
      <c r="AG708" s="1">
        <f>(Table2[[#This Row],[Close Price]]/Table2[[#This Row],[Current Month Low]])-1</f>
        <v>3.4400580250751212E-2</v>
      </c>
      <c r="AH708" s="1">
        <f>(Table2[[#This Row],[Current Month High]]/Table2[[#This Row],[Close Price]])-1</f>
        <v>0.14594811179004319</v>
      </c>
      <c r="AI708">
        <v>49.914855253931599</v>
      </c>
      <c r="AJ708">
        <v>3.4400580250751198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-0.13</v>
      </c>
      <c r="AM708" t="s">
        <v>3169</v>
      </c>
      <c r="AN708">
        <v>-9.1999999999999993</v>
      </c>
      <c r="AO708" t="s">
        <v>3169</v>
      </c>
      <c r="AP708">
        <v>-3.8138312934079002E-2</v>
      </c>
      <c r="AQ708">
        <f>(Table2[[#This Row],[Sharpe Ratio]]-AVERAGE(Table2[Sharpe Ratio]))/_xlfn.STDEV.P(Table2[Sharpe Ratio])</f>
        <v>-1.1227516072301593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646</v>
      </c>
      <c r="AT708">
        <f>_xlfn.RANK.AVG(Table2[[#This Row],[6M Return vs Nifty Z-Score]],Table2[6M Return vs Nifty Z-Score])</f>
        <v>673</v>
      </c>
      <c r="AU708">
        <f>_xlfn.RANK.AVG(Table2[[#This Row],[Sharpe Ratio Z-Score]],Table2[Sharpe Ratio Z-Score])</f>
        <v>641</v>
      </c>
      <c r="AV708">
        <f>(Table2[[#This Row],[Rank 1Y]]+Table2[[#This Row],[Rank 6M]]+Table2[[#This Row],[Rank Sharpe]])/3</f>
        <v>653.33333333333337</v>
      </c>
    </row>
    <row r="709" spans="1:48" hidden="1" x14ac:dyDescent="0.3">
      <c r="A709" t="s">
        <v>106</v>
      </c>
      <c r="B709" t="s">
        <v>107</v>
      </c>
      <c r="C709" t="s">
        <v>3131</v>
      </c>
      <c r="D709" t="s">
        <v>108</v>
      </c>
      <c r="E709">
        <v>237010.36208674</v>
      </c>
      <c r="F709">
        <v>2472.1999999999998</v>
      </c>
      <c r="G709">
        <v>-41.763072314093897</v>
      </c>
      <c r="H709">
        <f>(Table2[[#This Row],[1Y Return vs Nifty]]-AVERAGE(Table2[1Y Return vs Nifty]))/_xlfn.STDEV.P(Table2[1Y Return vs Nifty])</f>
        <v>-1.0990601517170553</v>
      </c>
      <c r="I709">
        <v>-17.758029826876498</v>
      </c>
      <c r="J709">
        <f>(Table2[[#This Row],[1M Return vs Nifty]]-AVERAGE(Table2[1M Return vs Nifty]))/_xlfn.STDEV.P(Table2[1M Return vs Nifty])</f>
        <v>-1.3030161809614955</v>
      </c>
      <c r="K709">
        <v>-20.125353856994298</v>
      </c>
      <c r="L709">
        <f>(Table2[[#This Row],[6M Return vs Nifty]]-AVERAGE(Table2[6M Return vs Nifty]))/_xlfn.STDEV.P(Table2[6M Return vs Nifty])</f>
        <v>-0.7052227653566534</v>
      </c>
      <c r="M709">
        <v>-4.3859063906751796</v>
      </c>
      <c r="N709">
        <f>(Table2[[#This Row],[1W Return vs Nifty]]-AVERAGE(Table2[1W Return vs Nifty]))/_xlfn.STDEV.P(Table2[1W Return vs Nifty])</f>
        <v>-0.41314269309271473</v>
      </c>
      <c r="O709">
        <v>2693.94</v>
      </c>
      <c r="P709">
        <v>2888.8406419623898</v>
      </c>
      <c r="Q709">
        <v>2999.6385272569501</v>
      </c>
      <c r="R709">
        <v>21.4833412797657</v>
      </c>
      <c r="S709" s="1">
        <f>(Table2[[#This Row],[Close Price]]-Table2[[#This Row],[20D EMA]])/Table2[[#This Row],[20D EMA]]</f>
        <v>-8.2310667646644034E-2</v>
      </c>
      <c r="T709" s="1">
        <f>(Table2[[#This Row],[Close Price]]-Table2[[#This Row],[50D EMA]])/Table2[[#This Row],[50D EMA]]</f>
        <v>-0.14422416934683041</v>
      </c>
      <c r="U709" s="1">
        <f>(Table2[[#This Row],[Close Price]]-Table2[[#This Row],[200D EMA]])/Table2[[#This Row],[200D EMA]]</f>
        <v>-0.17583402882189</v>
      </c>
      <c r="V709">
        <v>2.1350861850245901</v>
      </c>
      <c r="W709">
        <v>2422.9499999999998</v>
      </c>
      <c r="X709">
        <v>2493.9499999999998</v>
      </c>
      <c r="Y709">
        <v>2422.9499999999998</v>
      </c>
      <c r="Z709">
        <v>2520</v>
      </c>
      <c r="AA709">
        <v>2422.9499999999998</v>
      </c>
      <c r="AB709">
        <v>2965.75</v>
      </c>
      <c r="AC709" s="1">
        <f>(Table2[[#This Row],[Close Price]]/Table2[[#This Row],[Day Low]])-1</f>
        <v>2.0326461544811103E-2</v>
      </c>
      <c r="AD709" s="1">
        <f>(Table2[[#This Row],[Day High]]/Table2[[#This Row],[Close Price]])-1</f>
        <v>8.7978318906236641E-3</v>
      </c>
      <c r="AE709" s="1">
        <f>(Table2[[#This Row],[Close Price]]/Table2[[#This Row],[Current Week Low]])-1</f>
        <v>2.0326461544811103E-2</v>
      </c>
      <c r="AF709" s="1">
        <f>(Table2[[#This Row],[Current Week High]]/Table2[[#This Row],[Close Price]])-1</f>
        <v>1.9335005258474203E-2</v>
      </c>
      <c r="AG709" s="1">
        <f>(Table2[[#This Row],[Close Price]]/Table2[[#This Row],[Current Month Low]])-1</f>
        <v>2.0326461544811103E-2</v>
      </c>
      <c r="AH709" s="1">
        <f>(Table2[[#This Row],[Current Month High]]/Table2[[#This Row],[Close Price]])-1</f>
        <v>0.19963999676401589</v>
      </c>
      <c r="AI709">
        <v>38.457649057519603</v>
      </c>
      <c r="AJ709">
        <v>2.0326461544811099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-0.11</v>
      </c>
      <c r="AM709" t="s">
        <v>3169</v>
      </c>
      <c r="AN709">
        <v>-15.2</v>
      </c>
      <c r="AO709" t="s">
        <v>3169</v>
      </c>
      <c r="AP709">
        <v>-0.106929169127152</v>
      </c>
      <c r="AQ709">
        <f>(Table2[[#This Row],[Sharpe Ratio]]-AVERAGE(Table2[Sharpe Ratio]))/_xlfn.STDEV.P(Table2[Sharpe Ratio])</f>
        <v>-1.9260601680548046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683</v>
      </c>
      <c r="AT709">
        <f>_xlfn.RANK.AVG(Table2[[#This Row],[6M Return vs Nifty Z-Score]],Table2[6M Return vs Nifty Z-Score])</f>
        <v>563</v>
      </c>
      <c r="AU709">
        <f>_xlfn.RANK.AVG(Table2[[#This Row],[Sharpe Ratio Z-Score]],Table2[Sharpe Ratio Z-Score])</f>
        <v>715</v>
      </c>
      <c r="AV709">
        <f>(Table2[[#This Row],[Rank 1Y]]+Table2[[#This Row],[Rank 6M]]+Table2[[#This Row],[Rank Sharpe]])/3</f>
        <v>653.66666666666663</v>
      </c>
    </row>
    <row r="710" spans="1:48" hidden="1" x14ac:dyDescent="0.3">
      <c r="A710" t="s">
        <v>2422</v>
      </c>
      <c r="B710" t="s">
        <v>2423</v>
      </c>
      <c r="C710" t="s">
        <v>3123</v>
      </c>
      <c r="D710" t="s">
        <v>24</v>
      </c>
      <c r="E710">
        <v>2020.0755997439901</v>
      </c>
      <c r="F710">
        <v>39.229999999999997</v>
      </c>
      <c r="G710">
        <v>-63.1494726892508</v>
      </c>
      <c r="H710">
        <f>(Table2[[#This Row],[1Y Return vs Nifty]]-AVERAGE(Table2[1Y Return vs Nifty]))/_xlfn.STDEV.P(Table2[1Y Return vs Nifty])</f>
        <v>-1.5268134156794497</v>
      </c>
      <c r="I710">
        <v>-12.3244072759014</v>
      </c>
      <c r="J710">
        <f>(Table2[[#This Row],[1M Return vs Nifty]]-AVERAGE(Table2[1M Return vs Nifty]))/_xlfn.STDEV.P(Table2[1M Return vs Nifty])</f>
        <v>-0.76606480367257879</v>
      </c>
      <c r="K710">
        <v>-33.7468403942976</v>
      </c>
      <c r="L710">
        <f>(Table2[[#This Row],[6M Return vs Nifty]]-AVERAGE(Table2[6M Return vs Nifty]))/_xlfn.STDEV.P(Table2[6M Return vs Nifty])</f>
        <v>-1.1600728048375417</v>
      </c>
      <c r="M710">
        <v>-1.5916150717937101</v>
      </c>
      <c r="N710">
        <f>(Table2[[#This Row],[1W Return vs Nifty]]-AVERAGE(Table2[1W Return vs Nifty]))/_xlfn.STDEV.P(Table2[1W Return vs Nifty])</f>
        <v>0.26341032874209847</v>
      </c>
      <c r="O710">
        <v>42.31</v>
      </c>
      <c r="P710">
        <v>44.873933800191402</v>
      </c>
      <c r="Q710">
        <v>53.841309964673698</v>
      </c>
      <c r="R710">
        <v>25.377872202515299</v>
      </c>
      <c r="S710" s="1">
        <f>(Table2[[#This Row],[Close Price]]-Table2[[#This Row],[20D EMA]])/Table2[[#This Row],[20D EMA]]</f>
        <v>-7.2796029307492446E-2</v>
      </c>
      <c r="T710" s="1">
        <f>(Table2[[#This Row],[Close Price]]-Table2[[#This Row],[50D EMA]])/Table2[[#This Row],[50D EMA]]</f>
        <v>-0.12577310082334106</v>
      </c>
      <c r="U710" s="1">
        <f>(Table2[[#This Row],[Close Price]]-Table2[[#This Row],[200D EMA]])/Table2[[#This Row],[200D EMA]]</f>
        <v>-0.27137731184959019</v>
      </c>
      <c r="V710">
        <v>0.91229604126078001</v>
      </c>
      <c r="W710">
        <v>39</v>
      </c>
      <c r="X710">
        <v>39.68</v>
      </c>
      <c r="Y710">
        <v>37.9</v>
      </c>
      <c r="Z710">
        <v>39.68</v>
      </c>
      <c r="AA710">
        <v>37.9</v>
      </c>
      <c r="AB710">
        <v>46.02</v>
      </c>
      <c r="AC710" s="1">
        <f>(Table2[[#This Row],[Close Price]]/Table2[[#This Row],[Day Low]])-1</f>
        <v>5.8974358974357433E-3</v>
      </c>
      <c r="AD710" s="1">
        <f>(Table2[[#This Row],[Day High]]/Table2[[#This Row],[Close Price]])-1</f>
        <v>1.1470813153199089E-2</v>
      </c>
      <c r="AE710" s="1">
        <f>(Table2[[#This Row],[Close Price]]/Table2[[#This Row],[Current Week Low]])-1</f>
        <v>3.5092348284960329E-2</v>
      </c>
      <c r="AF710" s="1">
        <f>(Table2[[#This Row],[Current Week High]]/Table2[[#This Row],[Close Price]])-1</f>
        <v>1.1470813153199089E-2</v>
      </c>
      <c r="AG710" s="1">
        <f>(Table2[[#This Row],[Close Price]]/Table2[[#This Row],[Current Month Low]])-1</f>
        <v>3.5092348284960329E-2</v>
      </c>
      <c r="AH710" s="1">
        <f>(Table2[[#This Row],[Current Month High]]/Table2[[#This Row],[Close Price]])-1</f>
        <v>0.17308182513382642</v>
      </c>
      <c r="AI710">
        <v>110.04333418302301</v>
      </c>
      <c r="AJ710">
        <v>3.5092348284960302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-0.21</v>
      </c>
      <c r="AM710" t="s">
        <v>3169</v>
      </c>
      <c r="AN710">
        <v>-11.46</v>
      </c>
      <c r="AO710" t="s">
        <v>3169</v>
      </c>
      <c r="AQ710">
        <f>(Table2[[#This Row],[Sharpe Ratio]]-AVERAGE(Table2[Sharpe Ratio]))/_xlfn.STDEV.P(Table2[Sharpe Ratio])</f>
        <v>-0.67738960752822819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729</v>
      </c>
      <c r="AT710">
        <f>_xlfn.RANK.AVG(Table2[[#This Row],[6M Return vs Nifty Z-Score]],Table2[6M Return vs Nifty Z-Score])</f>
        <v>692</v>
      </c>
      <c r="AU710">
        <f>_xlfn.RANK.AVG(Table2[[#This Row],[Sharpe Ratio Z-Score]],Table2[Sharpe Ratio Z-Score])</f>
        <v>541</v>
      </c>
      <c r="AV710">
        <f>(Table2[[#This Row],[Rank 1Y]]+Table2[[#This Row],[Rank 6M]]+Table2[[#This Row],[Rank Sharpe]])/3</f>
        <v>654</v>
      </c>
    </row>
    <row r="711" spans="1:48" hidden="1" x14ac:dyDescent="0.3">
      <c r="A711" t="s">
        <v>1405</v>
      </c>
      <c r="B711" t="s">
        <v>1406</v>
      </c>
      <c r="C711" t="s">
        <v>3126</v>
      </c>
      <c r="D711" t="s">
        <v>48</v>
      </c>
      <c r="E711">
        <v>7381.9144728749998</v>
      </c>
      <c r="F711">
        <v>287.75</v>
      </c>
      <c r="G711">
        <v>-31.487668112887</v>
      </c>
      <c r="H711">
        <f>(Table2[[#This Row],[1Y Return vs Nifty]]-AVERAGE(Table2[1Y Return vs Nifty]))/_xlfn.STDEV.P(Table2[1Y Return vs Nifty])</f>
        <v>-0.8935399328631658</v>
      </c>
      <c r="I711">
        <v>-3.75197769837692</v>
      </c>
      <c r="J711">
        <f>(Table2[[#This Row],[1M Return vs Nifty]]-AVERAGE(Table2[1M Return vs Nifty]))/_xlfn.STDEV.P(Table2[1M Return vs Nifty])</f>
        <v>8.1063944263360138E-2</v>
      </c>
      <c r="K711">
        <v>-50.201468521856697</v>
      </c>
      <c r="L711">
        <f>(Table2[[#This Row],[6M Return vs Nifty]]-AVERAGE(Table2[6M Return vs Nifty]))/_xlfn.STDEV.P(Table2[6M Return vs Nifty])</f>
        <v>-1.7095273913811702</v>
      </c>
      <c r="M711">
        <v>-4.3842572122619403</v>
      </c>
      <c r="N711">
        <f>(Table2[[#This Row],[1W Return vs Nifty]]-AVERAGE(Table2[1W Return vs Nifty]))/_xlfn.STDEV.P(Table2[1W Return vs Nifty])</f>
        <v>-0.41274339448290892</v>
      </c>
      <c r="O711">
        <v>322.88</v>
      </c>
      <c r="P711">
        <v>369.32539186719902</v>
      </c>
      <c r="Q711">
        <v>415.77499170085503</v>
      </c>
      <c r="R711">
        <v>23.839715524980299</v>
      </c>
      <c r="S711" s="1">
        <f>(Table2[[#This Row],[Close Price]]-Table2[[#This Row],[20D EMA]])/Table2[[#This Row],[20D EMA]]</f>
        <v>-0.10880203171456887</v>
      </c>
      <c r="T711" s="1">
        <f>(Table2[[#This Row],[Close Price]]-Table2[[#This Row],[50D EMA]])/Table2[[#This Row],[50D EMA]]</f>
        <v>-0.2208767489686484</v>
      </c>
      <c r="U711" s="1">
        <f>(Table2[[#This Row],[Close Price]]-Table2[[#This Row],[200D EMA]])/Table2[[#This Row],[200D EMA]]</f>
        <v>-0.30791893273121013</v>
      </c>
      <c r="V711">
        <v>0.56143722251393602</v>
      </c>
      <c r="W711">
        <v>286.05</v>
      </c>
      <c r="X711">
        <v>293.5</v>
      </c>
      <c r="Y711">
        <v>286.05</v>
      </c>
      <c r="Z711">
        <v>309.89999999999998</v>
      </c>
      <c r="AA711">
        <v>286.05</v>
      </c>
      <c r="AB711">
        <v>334.45</v>
      </c>
      <c r="AC711" s="1">
        <f>(Table2[[#This Row],[Close Price]]/Table2[[#This Row],[Day Low]])-1</f>
        <v>5.9430169550778178E-3</v>
      </c>
      <c r="AD711" s="1">
        <f>(Table2[[#This Row],[Day High]]/Table2[[#This Row],[Close Price]])-1</f>
        <v>1.9982623805386623E-2</v>
      </c>
      <c r="AE711" s="1">
        <f>(Table2[[#This Row],[Close Price]]/Table2[[#This Row],[Current Week Low]])-1</f>
        <v>5.9430169550778178E-3</v>
      </c>
      <c r="AF711" s="1">
        <f>(Table2[[#This Row],[Current Week High]]/Table2[[#This Row],[Close Price]])-1</f>
        <v>7.6976542137271897E-2</v>
      </c>
      <c r="AG711" s="1">
        <f>(Table2[[#This Row],[Close Price]]/Table2[[#This Row],[Current Month Low]])-1</f>
        <v>5.9430169550778178E-3</v>
      </c>
      <c r="AH711" s="1">
        <f>(Table2[[#This Row],[Current Month High]]/Table2[[#This Row],[Close Price]])-1</f>
        <v>0.16229365768896598</v>
      </c>
      <c r="AI711">
        <v>99.7567332754126</v>
      </c>
      <c r="AJ711">
        <v>0.594301695507781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-0.28999999999999998</v>
      </c>
      <c r="AM711" t="s">
        <v>3169</v>
      </c>
      <c r="AN711">
        <v>-7.1</v>
      </c>
      <c r="AO711" t="s">
        <v>3169</v>
      </c>
      <c r="AP711">
        <v>-1.3194080130086E-2</v>
      </c>
      <c r="AQ711">
        <f>(Table2[[#This Row],[Sharpe Ratio]]-AVERAGE(Table2[Sharpe Ratio]))/_xlfn.STDEV.P(Table2[Sharpe Ratio])</f>
        <v>-0.83146411840445278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636</v>
      </c>
      <c r="AT711">
        <f>_xlfn.RANK.AVG(Table2[[#This Row],[6M Return vs Nifty Z-Score]],Table2[6M Return vs Nifty Z-Score])</f>
        <v>733</v>
      </c>
      <c r="AU711">
        <f>_xlfn.RANK.AVG(Table2[[#This Row],[Sharpe Ratio Z-Score]],Table2[Sharpe Ratio Z-Score])</f>
        <v>595</v>
      </c>
      <c r="AV711">
        <f>(Table2[[#This Row],[Rank 1Y]]+Table2[[#This Row],[Rank 6M]]+Table2[[#This Row],[Rank Sharpe]])/3</f>
        <v>654.66666666666663</v>
      </c>
    </row>
    <row r="712" spans="1:48" hidden="1" x14ac:dyDescent="0.3">
      <c r="A712" t="s">
        <v>112</v>
      </c>
      <c r="B712" t="s">
        <v>113</v>
      </c>
      <c r="C712" t="s">
        <v>3135</v>
      </c>
      <c r="D712" t="s">
        <v>114</v>
      </c>
      <c r="E712">
        <v>235152.15511781999</v>
      </c>
      <c r="F712">
        <v>3613.65</v>
      </c>
      <c r="G712">
        <v>-26.523091913707201</v>
      </c>
      <c r="H712">
        <f>(Table2[[#This Row],[1Y Return vs Nifty]]-AVERAGE(Table2[1Y Return vs Nifty]))/_xlfn.STDEV.P(Table2[1Y Return vs Nifty])</f>
        <v>-0.79424254591926313</v>
      </c>
      <c r="I712">
        <v>-7.0933142618567597</v>
      </c>
      <c r="J712">
        <f>(Table2[[#This Row],[1M Return vs Nifty]]-AVERAGE(Table2[1M Return vs Nifty]))/_xlfn.STDEV.P(Table2[1M Return vs Nifty])</f>
        <v>-0.24912742492262563</v>
      </c>
      <c r="K712">
        <v>-30.491389823665902</v>
      </c>
      <c r="L712">
        <f>(Table2[[#This Row],[6M Return vs Nifty]]-AVERAGE(Table2[6M Return vs Nifty]))/_xlfn.STDEV.P(Table2[6M Return vs Nifty])</f>
        <v>-1.0513664741059578</v>
      </c>
      <c r="M712">
        <v>-8.4280020856156295</v>
      </c>
      <c r="N712">
        <f>(Table2[[#This Row],[1W Return vs Nifty]]-AVERAGE(Table2[1W Return vs Nifty]))/_xlfn.STDEV.P(Table2[1W Return vs Nifty])</f>
        <v>-1.3918137566567399</v>
      </c>
      <c r="O712">
        <v>3896.94</v>
      </c>
      <c r="P712">
        <v>4248.1680768846199</v>
      </c>
      <c r="Q712">
        <v>4458.8710960403096</v>
      </c>
      <c r="R712">
        <v>17.916741496916501</v>
      </c>
      <c r="S712" s="1">
        <f>(Table2[[#This Row],[Close Price]]-Table2[[#This Row],[20D EMA]])/Table2[[#This Row],[20D EMA]]</f>
        <v>-7.269549954579746E-2</v>
      </c>
      <c r="T712" s="1">
        <f>(Table2[[#This Row],[Close Price]]-Table2[[#This Row],[50D EMA]])/Table2[[#This Row],[50D EMA]]</f>
        <v>-0.14936275246198394</v>
      </c>
      <c r="U712" s="1">
        <f>(Table2[[#This Row],[Close Price]]-Table2[[#This Row],[200D EMA]])/Table2[[#This Row],[200D EMA]]</f>
        <v>-0.18955943731831723</v>
      </c>
      <c r="V712">
        <v>0.94582625426162004</v>
      </c>
      <c r="W712">
        <v>3564</v>
      </c>
      <c r="X712">
        <v>3656.1</v>
      </c>
      <c r="Y712">
        <v>3564</v>
      </c>
      <c r="Z712">
        <v>3948</v>
      </c>
      <c r="AA712">
        <v>3564</v>
      </c>
      <c r="AB712">
        <v>4010</v>
      </c>
      <c r="AC712" s="1">
        <f>(Table2[[#This Row],[Close Price]]/Table2[[#This Row],[Day Low]])-1</f>
        <v>1.3930976430976516E-2</v>
      </c>
      <c r="AD712" s="1">
        <f>(Table2[[#This Row],[Day High]]/Table2[[#This Row],[Close Price]])-1</f>
        <v>1.1747125482545195E-2</v>
      </c>
      <c r="AE712" s="1">
        <f>(Table2[[#This Row],[Close Price]]/Table2[[#This Row],[Current Week Low]])-1</f>
        <v>1.3930976430976516E-2</v>
      </c>
      <c r="AF712" s="1">
        <f>(Table2[[#This Row],[Current Week High]]/Table2[[#This Row],[Close Price]])-1</f>
        <v>9.2524179154040986E-2</v>
      </c>
      <c r="AG712" s="1">
        <f>(Table2[[#This Row],[Close Price]]/Table2[[#This Row],[Current Month Low]])-1</f>
        <v>1.3930976430976516E-2</v>
      </c>
      <c r="AH712" s="1">
        <f>(Table2[[#This Row],[Current Month High]]/Table2[[#This Row],[Close Price]])-1</f>
        <v>0.10968134711441335</v>
      </c>
      <c r="AI712">
        <v>51.781439818466097</v>
      </c>
      <c r="AJ712">
        <v>1.3930976430976501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-0.22</v>
      </c>
      <c r="AM712" t="s">
        <v>3169</v>
      </c>
      <c r="AN712">
        <v>-8.42</v>
      </c>
      <c r="AO712" t="s">
        <v>3169</v>
      </c>
      <c r="AP712">
        <v>-8.1087652245804998E-2</v>
      </c>
      <c r="AQ712">
        <f>(Table2[[#This Row],[Sharpe Ratio]]-AVERAGE(Table2[Sharpe Ratio]))/_xlfn.STDEV.P(Table2[Sharpe Ratio])</f>
        <v>-1.6242946008809078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595</v>
      </c>
      <c r="AT712">
        <f>_xlfn.RANK.AVG(Table2[[#This Row],[6M Return vs Nifty Z-Score]],Table2[6M Return vs Nifty Z-Score])</f>
        <v>675</v>
      </c>
      <c r="AU712">
        <f>_xlfn.RANK.AVG(Table2[[#This Row],[Sharpe Ratio Z-Score]],Table2[Sharpe Ratio Z-Score])</f>
        <v>696</v>
      </c>
      <c r="AV712">
        <f>(Table2[[#This Row],[Rank 1Y]]+Table2[[#This Row],[Rank 6M]]+Table2[[#This Row],[Rank Sharpe]])/3</f>
        <v>655.33333333333337</v>
      </c>
    </row>
    <row r="713" spans="1:48" hidden="1" x14ac:dyDescent="0.3">
      <c r="A713" t="s">
        <v>658</v>
      </c>
      <c r="B713" t="s">
        <v>659</v>
      </c>
      <c r="C713" t="s">
        <v>3123</v>
      </c>
      <c r="D713" t="s">
        <v>43</v>
      </c>
      <c r="E713">
        <v>27010.486295570001</v>
      </c>
      <c r="F713">
        <v>459.7</v>
      </c>
      <c r="G713">
        <v>-38.816053718734999</v>
      </c>
      <c r="H713">
        <f>(Table2[[#This Row],[1Y Return vs Nifty]]-AVERAGE(Table2[1Y Return vs Nifty]))/_xlfn.STDEV.P(Table2[1Y Return vs Nifty])</f>
        <v>-1.040116299502122</v>
      </c>
      <c r="I713">
        <v>-13.664338408363101</v>
      </c>
      <c r="J713">
        <f>(Table2[[#This Row],[1M Return vs Nifty]]-AVERAGE(Table2[1M Return vs Nifty]))/_xlfn.STDEV.P(Table2[1M Return vs Nifty])</f>
        <v>-0.89847699467368036</v>
      </c>
      <c r="K713">
        <v>-20.657077891205599</v>
      </c>
      <c r="L713">
        <f>(Table2[[#This Row],[6M Return vs Nifty]]-AVERAGE(Table2[6M Return vs Nifty]))/_xlfn.STDEV.P(Table2[6M Return vs Nifty])</f>
        <v>-0.72297814743566602</v>
      </c>
      <c r="M713">
        <v>-5.1201594155897903</v>
      </c>
      <c r="N713">
        <f>(Table2[[#This Row],[1W Return vs Nifty]]-AVERAGE(Table2[1W Return vs Nifty]))/_xlfn.STDEV.P(Table2[1W Return vs Nifty])</f>
        <v>-0.59091982729509318</v>
      </c>
      <c r="O713">
        <v>491.16</v>
      </c>
      <c r="P713">
        <v>529.824263189769</v>
      </c>
      <c r="Q713">
        <v>560.73071923982798</v>
      </c>
      <c r="R713">
        <v>26.8856634279995</v>
      </c>
      <c r="S713" s="1">
        <f>(Table2[[#This Row],[Close Price]]-Table2[[#This Row],[20D EMA]])/Table2[[#This Row],[20D EMA]]</f>
        <v>-6.405244726769288E-2</v>
      </c>
      <c r="T713" s="1">
        <f>(Table2[[#This Row],[Close Price]]-Table2[[#This Row],[50D EMA]])/Table2[[#This Row],[50D EMA]]</f>
        <v>-0.13235381627785581</v>
      </c>
      <c r="U713" s="1">
        <f>(Table2[[#This Row],[Close Price]]-Table2[[#This Row],[200D EMA]])/Table2[[#This Row],[200D EMA]]</f>
        <v>-0.18017689378030408</v>
      </c>
      <c r="V713">
        <v>0.79563758707874599</v>
      </c>
      <c r="W713">
        <v>454.7</v>
      </c>
      <c r="X713">
        <v>461.9</v>
      </c>
      <c r="Y713">
        <v>452.7</v>
      </c>
      <c r="Z713">
        <v>474.7</v>
      </c>
      <c r="AA713">
        <v>452.7</v>
      </c>
      <c r="AB713">
        <v>518.95000000000005</v>
      </c>
      <c r="AC713" s="1">
        <f>(Table2[[#This Row],[Close Price]]/Table2[[#This Row],[Day Low]])-1</f>
        <v>1.0996261271167818E-2</v>
      </c>
      <c r="AD713" s="1">
        <f>(Table2[[#This Row],[Day High]]/Table2[[#This Row],[Close Price]])-1</f>
        <v>4.7857298237981016E-3</v>
      </c>
      <c r="AE713" s="1">
        <f>(Table2[[#This Row],[Close Price]]/Table2[[#This Row],[Current Week Low]])-1</f>
        <v>1.5462778882261885E-2</v>
      </c>
      <c r="AF713" s="1">
        <f>(Table2[[#This Row],[Current Week High]]/Table2[[#This Row],[Close Price]])-1</f>
        <v>3.2629976071350875E-2</v>
      </c>
      <c r="AG713" s="1">
        <f>(Table2[[#This Row],[Close Price]]/Table2[[#This Row],[Current Month Low]])-1</f>
        <v>1.5462778882261885E-2</v>
      </c>
      <c r="AH713" s="1">
        <f>(Table2[[#This Row],[Current Month High]]/Table2[[#This Row],[Close Price]])-1</f>
        <v>0.128888405481836</v>
      </c>
      <c r="AI713">
        <v>40.743963454426797</v>
      </c>
      <c r="AJ713">
        <v>1.5462778882261801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-0.27</v>
      </c>
      <c r="AM713" t="s">
        <v>3169</v>
      </c>
      <c r="AN713">
        <v>-5.95</v>
      </c>
      <c r="AO713" t="s">
        <v>3169</v>
      </c>
      <c r="AP713">
        <v>-0.111451482152222</v>
      </c>
      <c r="AQ713">
        <f>(Table2[[#This Row],[Sharpe Ratio]]-AVERAGE(Table2[Sharpe Ratio]))/_xlfn.STDEV.P(Table2[Sharpe Ratio])</f>
        <v>-1.9788696978209617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667</v>
      </c>
      <c r="AT713">
        <f>_xlfn.RANK.AVG(Table2[[#This Row],[6M Return vs Nifty Z-Score]],Table2[6M Return vs Nifty Z-Score])</f>
        <v>576</v>
      </c>
      <c r="AU713">
        <f>_xlfn.RANK.AVG(Table2[[#This Row],[Sharpe Ratio Z-Score]],Table2[Sharpe Ratio Z-Score])</f>
        <v>723</v>
      </c>
      <c r="AV713">
        <f>(Table2[[#This Row],[Rank 1Y]]+Table2[[#This Row],[Rank 6M]]+Table2[[#This Row],[Rank Sharpe]])/3</f>
        <v>655.33333333333337</v>
      </c>
    </row>
    <row r="714" spans="1:48" hidden="1" x14ac:dyDescent="0.3">
      <c r="A714" t="s">
        <v>1306</v>
      </c>
      <c r="B714" t="s">
        <v>1307</v>
      </c>
      <c r="C714" t="s">
        <v>3130</v>
      </c>
      <c r="D714" t="s">
        <v>69</v>
      </c>
      <c r="E714">
        <v>8480.5988651099997</v>
      </c>
      <c r="F714">
        <v>1101.3</v>
      </c>
      <c r="G714">
        <v>-36.027703854353298</v>
      </c>
      <c r="H714">
        <f>(Table2[[#This Row],[1Y Return vs Nifty]]-AVERAGE(Table2[1Y Return vs Nifty]))/_xlfn.STDEV.P(Table2[1Y Return vs Nifty])</f>
        <v>-0.98434600928797844</v>
      </c>
      <c r="I714">
        <v>-8.3433608270798398</v>
      </c>
      <c r="J714">
        <f>(Table2[[#This Row],[1M Return vs Nifty]]-AVERAGE(Table2[1M Return vs Nifty]))/_xlfn.STDEV.P(Table2[1M Return vs Nifty])</f>
        <v>-0.37265720980828337</v>
      </c>
      <c r="K714">
        <v>-29.1504261030225</v>
      </c>
      <c r="L714">
        <f>(Table2[[#This Row],[6M Return vs Nifty]]-AVERAGE(Table2[6M Return vs Nifty]))/_xlfn.STDEV.P(Table2[6M Return vs Nifty])</f>
        <v>-1.0065888795602569</v>
      </c>
      <c r="M714">
        <v>-3.0379809065338601</v>
      </c>
      <c r="N714">
        <f>(Table2[[#This Row],[1W Return vs Nifty]]-AVERAGE(Table2[1W Return vs Nifty]))/_xlfn.STDEV.P(Table2[1W Return vs Nifty])</f>
        <v>-8.6783357062924477E-2</v>
      </c>
      <c r="O714">
        <v>1136.94</v>
      </c>
      <c r="P714">
        <v>1202.2685263082999</v>
      </c>
      <c r="Q714">
        <v>1334.52775425499</v>
      </c>
      <c r="R714">
        <v>41.344492589566798</v>
      </c>
      <c r="S714" s="1">
        <f>(Table2[[#This Row],[Close Price]]-Table2[[#This Row],[20D EMA]])/Table2[[#This Row],[20D EMA]]</f>
        <v>-3.1347300649110857E-2</v>
      </c>
      <c r="T714" s="1">
        <f>(Table2[[#This Row],[Close Price]]-Table2[[#This Row],[50D EMA]])/Table2[[#This Row],[50D EMA]]</f>
        <v>-8.3981676388331566E-2</v>
      </c>
      <c r="U714" s="1">
        <f>(Table2[[#This Row],[Close Price]]-Table2[[#This Row],[200D EMA]])/Table2[[#This Row],[200D EMA]]</f>
        <v>-0.17476425912564938</v>
      </c>
      <c r="V714">
        <v>0.63224548356337695</v>
      </c>
      <c r="W714">
        <v>1072.55</v>
      </c>
      <c r="X714">
        <v>1124.9000000000001</v>
      </c>
      <c r="Y714">
        <v>1072.55</v>
      </c>
      <c r="Z714">
        <v>1128</v>
      </c>
      <c r="AA714">
        <v>1072.55</v>
      </c>
      <c r="AB714">
        <v>1203.1500000000001</v>
      </c>
      <c r="AC714" s="1">
        <f>(Table2[[#This Row],[Close Price]]/Table2[[#This Row],[Day Low]])-1</f>
        <v>2.6805277143256756E-2</v>
      </c>
      <c r="AD714" s="1">
        <f>(Table2[[#This Row],[Day High]]/Table2[[#This Row],[Close Price]])-1</f>
        <v>2.1429220012712413E-2</v>
      </c>
      <c r="AE714" s="1">
        <f>(Table2[[#This Row],[Close Price]]/Table2[[#This Row],[Current Week Low]])-1</f>
        <v>2.6805277143256756E-2</v>
      </c>
      <c r="AF714" s="1">
        <f>(Table2[[#This Row],[Current Week High]]/Table2[[#This Row],[Close Price]])-1</f>
        <v>2.4244075183873726E-2</v>
      </c>
      <c r="AG714" s="1">
        <f>(Table2[[#This Row],[Close Price]]/Table2[[#This Row],[Current Month Low]])-1</f>
        <v>2.6805277143256756E-2</v>
      </c>
      <c r="AH714" s="1">
        <f>(Table2[[#This Row],[Current Month High]]/Table2[[#This Row],[Close Price]])-1</f>
        <v>9.2481612639607969E-2</v>
      </c>
      <c r="AI714">
        <v>63.624807046218102</v>
      </c>
      <c r="AJ714">
        <v>2.6805277143256698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-0.09</v>
      </c>
      <c r="AM714" t="s">
        <v>3169</v>
      </c>
      <c r="AN714">
        <v>-6.28</v>
      </c>
      <c r="AO714" t="s">
        <v>3169</v>
      </c>
      <c r="AP714">
        <v>-4.4729832181568001E-2</v>
      </c>
      <c r="AQ714">
        <f>(Table2[[#This Row],[Sharpe Ratio]]-AVERAGE(Table2[Sharpe Ratio]))/_xlfn.STDEV.P(Table2[Sharpe Ratio])</f>
        <v>-1.1997243930534229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652</v>
      </c>
      <c r="AT714">
        <f>_xlfn.RANK.AVG(Table2[[#This Row],[6M Return vs Nifty Z-Score]],Table2[6M Return vs Nifty Z-Score])</f>
        <v>666</v>
      </c>
      <c r="AU714">
        <f>_xlfn.RANK.AVG(Table2[[#This Row],[Sharpe Ratio Z-Score]],Table2[Sharpe Ratio Z-Score])</f>
        <v>658</v>
      </c>
      <c r="AV714">
        <f>(Table2[[#This Row],[Rank 1Y]]+Table2[[#This Row],[Rank 6M]]+Table2[[#This Row],[Rank Sharpe]])/3</f>
        <v>658.66666666666663</v>
      </c>
    </row>
    <row r="715" spans="1:48" hidden="1" x14ac:dyDescent="0.3">
      <c r="A715" t="s">
        <v>1409</v>
      </c>
      <c r="B715" t="s">
        <v>1410</v>
      </c>
      <c r="C715" t="s">
        <v>3125</v>
      </c>
      <c r="D715" t="s">
        <v>199</v>
      </c>
      <c r="E715">
        <v>7300.4195348499998</v>
      </c>
      <c r="F715">
        <v>224.75</v>
      </c>
      <c r="G715">
        <v>-53.362957692051303</v>
      </c>
      <c r="H715">
        <f>(Table2[[#This Row],[1Y Return vs Nifty]]-AVERAGE(Table2[1Y Return vs Nifty]))/_xlfn.STDEV.P(Table2[1Y Return vs Nifty])</f>
        <v>-1.3310715582637511</v>
      </c>
      <c r="I715">
        <v>-41.022413257362601</v>
      </c>
      <c r="J715">
        <f>(Table2[[#This Row],[1M Return vs Nifty]]-AVERAGE(Table2[1M Return vs Nifty]))/_xlfn.STDEV.P(Table2[1M Return vs Nifty])</f>
        <v>-3.6020059631161705</v>
      </c>
      <c r="K715">
        <v>-53.085866421239302</v>
      </c>
      <c r="L715">
        <f>(Table2[[#This Row],[6M Return vs Nifty]]-AVERAGE(Table2[6M Return vs Nifty]))/_xlfn.STDEV.P(Table2[6M Return vs Nifty])</f>
        <v>-1.8058434942396842</v>
      </c>
      <c r="M715">
        <v>-21.625256787521199</v>
      </c>
      <c r="N715">
        <f>(Table2[[#This Row],[1W Return vs Nifty]]-AVERAGE(Table2[1W Return vs Nifty]))/_xlfn.STDEV.P(Table2[1W Return vs Nifty])</f>
        <v>-4.5871293231353159</v>
      </c>
      <c r="O715">
        <v>347.33</v>
      </c>
      <c r="P715">
        <v>397.330395657228</v>
      </c>
      <c r="Q715">
        <v>426.06417090931598</v>
      </c>
      <c r="R715">
        <v>5.9547458453297999</v>
      </c>
      <c r="S715" s="1">
        <f>(Table2[[#This Row],[Close Price]]-Table2[[#This Row],[20D EMA]])/Table2[[#This Row],[20D EMA]]</f>
        <v>-0.35292085336711482</v>
      </c>
      <c r="T715" s="1">
        <f>(Table2[[#This Row],[Close Price]]-Table2[[#This Row],[50D EMA]])/Table2[[#This Row],[50D EMA]]</f>
        <v>-0.43434984472245353</v>
      </c>
      <c r="U715" s="1">
        <f>(Table2[[#This Row],[Close Price]]-Table2[[#This Row],[200D EMA]])/Table2[[#This Row],[200D EMA]]</f>
        <v>-0.47249730123907541</v>
      </c>
      <c r="V715">
        <v>1.0376795613619101</v>
      </c>
      <c r="W715">
        <v>222.7</v>
      </c>
      <c r="X715">
        <v>241.95</v>
      </c>
      <c r="Y715">
        <v>222.7</v>
      </c>
      <c r="Z715">
        <v>309</v>
      </c>
      <c r="AA715">
        <v>222.7</v>
      </c>
      <c r="AB715">
        <v>403</v>
      </c>
      <c r="AC715" s="1">
        <f>(Table2[[#This Row],[Close Price]]/Table2[[#This Row],[Day Low]])-1</f>
        <v>9.2052088010776689E-3</v>
      </c>
      <c r="AD715" s="1">
        <f>(Table2[[#This Row],[Day High]]/Table2[[#This Row],[Close Price]])-1</f>
        <v>7.6529477196885409E-2</v>
      </c>
      <c r="AE715" s="1">
        <f>(Table2[[#This Row],[Close Price]]/Table2[[#This Row],[Current Week Low]])-1</f>
        <v>9.2052088010776689E-3</v>
      </c>
      <c r="AF715" s="1">
        <f>(Table2[[#This Row],[Current Week High]]/Table2[[#This Row],[Close Price]])-1</f>
        <v>0.37486095661846486</v>
      </c>
      <c r="AG715" s="1">
        <f>(Table2[[#This Row],[Close Price]]/Table2[[#This Row],[Current Month Low]])-1</f>
        <v>9.2052088010776689E-3</v>
      </c>
      <c r="AH715" s="1">
        <f>(Table2[[#This Row],[Current Month High]]/Table2[[#This Row],[Close Price]])-1</f>
        <v>0.7931034482758621</v>
      </c>
      <c r="AI715">
        <v>143.38153503893199</v>
      </c>
      <c r="AJ715">
        <v>0.920520880107766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-0.55000000000000004</v>
      </c>
      <c r="AM715" t="s">
        <v>3169</v>
      </c>
      <c r="AN715">
        <v>-42.44</v>
      </c>
      <c r="AO715" t="s">
        <v>3169</v>
      </c>
      <c r="AQ715">
        <f>(Table2[[#This Row],[Sharpe Ratio]]-AVERAGE(Table2[Sharpe Ratio]))/_xlfn.STDEV.P(Table2[Sharpe Ratio])</f>
        <v>-0.67738960752822819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718</v>
      </c>
      <c r="AT715">
        <f>_xlfn.RANK.AVG(Table2[[#This Row],[6M Return vs Nifty Z-Score]],Table2[6M Return vs Nifty Z-Score])</f>
        <v>734</v>
      </c>
      <c r="AU715">
        <f>_xlfn.RANK.AVG(Table2[[#This Row],[Sharpe Ratio Z-Score]],Table2[Sharpe Ratio Z-Score])</f>
        <v>541</v>
      </c>
      <c r="AV715">
        <f>(Table2[[#This Row],[Rank 1Y]]+Table2[[#This Row],[Rank 6M]]+Table2[[#This Row],[Rank Sharpe]])/3</f>
        <v>664.33333333333337</v>
      </c>
    </row>
    <row r="716" spans="1:48" hidden="1" x14ac:dyDescent="0.3">
      <c r="A716" t="s">
        <v>2313</v>
      </c>
      <c r="B716" t="s">
        <v>2314</v>
      </c>
      <c r="C716" t="s">
        <v>3121</v>
      </c>
      <c r="D716" t="s">
        <v>451</v>
      </c>
      <c r="E716">
        <v>2237.6434246049998</v>
      </c>
      <c r="F716">
        <v>67.349999999999994</v>
      </c>
      <c r="G716">
        <v>-42.989805924494199</v>
      </c>
      <c r="H716">
        <f>(Table2[[#This Row],[1Y Return vs Nifty]]-AVERAGE(Table2[1Y Return vs Nifty]))/_xlfn.STDEV.P(Table2[1Y Return vs Nifty])</f>
        <v>-1.1235962726470017</v>
      </c>
      <c r="I716">
        <v>-14.811460592734001</v>
      </c>
      <c r="J716">
        <f>(Table2[[#This Row],[1M Return vs Nifty]]-AVERAGE(Table2[1M Return vs Nifty]))/_xlfn.STDEV.P(Table2[1M Return vs Nifty])</f>
        <v>-1.0118357771504076</v>
      </c>
      <c r="K716">
        <v>-31.002808280723301</v>
      </c>
      <c r="L716">
        <f>(Table2[[#This Row],[6M Return vs Nifty]]-AVERAGE(Table2[6M Return vs Nifty]))/_xlfn.STDEV.P(Table2[6M Return vs Nifty])</f>
        <v>-1.0684438103237612</v>
      </c>
      <c r="M716">
        <v>-7.3717973041399301</v>
      </c>
      <c r="N716">
        <f>(Table2[[#This Row],[1W Return vs Nifty]]-AVERAGE(Table2[1W Return vs Nifty]))/_xlfn.STDEV.P(Table2[1W Return vs Nifty])</f>
        <v>-1.1360857544419234</v>
      </c>
      <c r="O716">
        <v>73.86</v>
      </c>
      <c r="P716">
        <v>78.752469301901797</v>
      </c>
      <c r="Q716">
        <v>83.781348822132202</v>
      </c>
      <c r="R716">
        <v>27.213052849387601</v>
      </c>
      <c r="S716" s="1">
        <f>(Table2[[#This Row],[Close Price]]-Table2[[#This Row],[20D EMA]])/Table2[[#This Row],[20D EMA]]</f>
        <v>-8.8139723801787237E-2</v>
      </c>
      <c r="T716" s="1">
        <f>(Table2[[#This Row],[Close Price]]-Table2[[#This Row],[50D EMA]])/Table2[[#This Row],[50D EMA]]</f>
        <v>-0.1447887209503213</v>
      </c>
      <c r="U716" s="1">
        <f>(Table2[[#This Row],[Close Price]]-Table2[[#This Row],[200D EMA]])/Table2[[#This Row],[200D EMA]]</f>
        <v>-0.19612179862389134</v>
      </c>
      <c r="V716">
        <v>0.43125707793415002</v>
      </c>
      <c r="W716">
        <v>65.83</v>
      </c>
      <c r="X716">
        <v>68.400000000000006</v>
      </c>
      <c r="Y716">
        <v>65.510000000000005</v>
      </c>
      <c r="Z716">
        <v>70.98</v>
      </c>
      <c r="AA716">
        <v>65.510000000000005</v>
      </c>
      <c r="AB716">
        <v>79.8</v>
      </c>
      <c r="AC716" s="1">
        <f>(Table2[[#This Row],[Close Price]]/Table2[[#This Row],[Day Low]])-1</f>
        <v>2.3089776697554187E-2</v>
      </c>
      <c r="AD716" s="1">
        <f>(Table2[[#This Row],[Day High]]/Table2[[#This Row],[Close Price]])-1</f>
        <v>1.5590200445434466E-2</v>
      </c>
      <c r="AE716" s="1">
        <f>(Table2[[#This Row],[Close Price]]/Table2[[#This Row],[Current Week Low]])-1</f>
        <v>2.8087314913753492E-2</v>
      </c>
      <c r="AF716" s="1">
        <f>(Table2[[#This Row],[Current Week High]]/Table2[[#This Row],[Close Price]])-1</f>
        <v>5.3897550111358772E-2</v>
      </c>
      <c r="AG716" s="1">
        <f>(Table2[[#This Row],[Close Price]]/Table2[[#This Row],[Current Month Low]])-1</f>
        <v>2.8087314913753492E-2</v>
      </c>
      <c r="AH716" s="1">
        <f>(Table2[[#This Row],[Current Month High]]/Table2[[#This Row],[Close Price]])-1</f>
        <v>0.18485523385300673</v>
      </c>
      <c r="AI716">
        <v>78.173719376391901</v>
      </c>
      <c r="AJ716">
        <v>7.6738609112709799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-0.1</v>
      </c>
      <c r="AM716" t="s">
        <v>3169</v>
      </c>
      <c r="AN716">
        <v>-12.77</v>
      </c>
      <c r="AO716" t="s">
        <v>3169</v>
      </c>
      <c r="AP716">
        <v>-2.9389767029652E-2</v>
      </c>
      <c r="AQ716">
        <f>(Table2[[#This Row],[Sharpe Ratio]]-AVERAGE(Table2[Sharpe Ratio]))/_xlfn.STDEV.P(Table2[Sharpe Ratio])</f>
        <v>-1.0205900379647765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692</v>
      </c>
      <c r="AT716">
        <f>_xlfn.RANK.AVG(Table2[[#This Row],[6M Return vs Nifty Z-Score]],Table2[6M Return vs Nifty Z-Score])</f>
        <v>682</v>
      </c>
      <c r="AU716">
        <f>_xlfn.RANK.AVG(Table2[[#This Row],[Sharpe Ratio Z-Score]],Table2[Sharpe Ratio Z-Score])</f>
        <v>621</v>
      </c>
      <c r="AV716">
        <f>(Table2[[#This Row],[Rank 1Y]]+Table2[[#This Row],[Rank 6M]]+Table2[[#This Row],[Rank Sharpe]])/3</f>
        <v>665</v>
      </c>
    </row>
    <row r="717" spans="1:48" hidden="1" x14ac:dyDescent="0.3">
      <c r="A717" t="s">
        <v>1283</v>
      </c>
      <c r="B717" t="s">
        <v>1284</v>
      </c>
      <c r="C717" t="s">
        <v>3131</v>
      </c>
      <c r="D717" t="s">
        <v>270</v>
      </c>
      <c r="E717">
        <v>8657.5938508199997</v>
      </c>
      <c r="F717">
        <v>750.65</v>
      </c>
      <c r="G717">
        <v>-45.0811138711246</v>
      </c>
      <c r="H717">
        <f>(Table2[[#This Row],[1Y Return vs Nifty]]-AVERAGE(Table2[1Y Return vs Nifty]))/_xlfn.STDEV.P(Table2[1Y Return vs Nifty])</f>
        <v>-1.1654249013282827</v>
      </c>
      <c r="I717">
        <v>-10.453016503584999</v>
      </c>
      <c r="J717">
        <f>(Table2[[#This Row],[1M Return vs Nifty]]-AVERAGE(Table2[1M Return vs Nifty]))/_xlfn.STDEV.P(Table2[1M Return vs Nifty])</f>
        <v>-0.58113369312631247</v>
      </c>
      <c r="K717">
        <v>-25.235457762736999</v>
      </c>
      <c r="L717">
        <f>(Table2[[#This Row],[6M Return vs Nifty]]-AVERAGE(Table2[6M Return vs Nifty]))/_xlfn.STDEV.P(Table2[6M Return vs Nifty])</f>
        <v>-0.87585986556691175</v>
      </c>
      <c r="M717">
        <v>-4.6402386889791902</v>
      </c>
      <c r="N717">
        <f>(Table2[[#This Row],[1W Return vs Nifty]]-AVERAGE(Table2[1W Return vs Nifty]))/_xlfn.STDEV.P(Table2[1W Return vs Nifty])</f>
        <v>-0.47472155704475583</v>
      </c>
      <c r="O717">
        <v>828.31</v>
      </c>
      <c r="P717">
        <v>880.79383102543704</v>
      </c>
      <c r="Q717">
        <v>955.22563987857802</v>
      </c>
      <c r="R717">
        <v>16.175231154284699</v>
      </c>
      <c r="S717" s="1">
        <f>(Table2[[#This Row],[Close Price]]-Table2[[#This Row],[20D EMA]])/Table2[[#This Row],[20D EMA]]</f>
        <v>-9.3757168209969668E-2</v>
      </c>
      <c r="T717" s="1">
        <f>(Table2[[#This Row],[Close Price]]-Table2[[#This Row],[50D EMA]])/Table2[[#This Row],[50D EMA]]</f>
        <v>-0.14775742794874155</v>
      </c>
      <c r="U717" s="1">
        <f>(Table2[[#This Row],[Close Price]]-Table2[[#This Row],[200D EMA]])/Table2[[#This Row],[200D EMA]]</f>
        <v>-0.21416472856045024</v>
      </c>
      <c r="V717">
        <v>1.7011498063570001</v>
      </c>
      <c r="W717">
        <v>746.3</v>
      </c>
      <c r="X717">
        <v>758</v>
      </c>
      <c r="Y717">
        <v>736.7</v>
      </c>
      <c r="Z717">
        <v>786.95</v>
      </c>
      <c r="AA717">
        <v>736.7</v>
      </c>
      <c r="AB717">
        <v>927</v>
      </c>
      <c r="AC717" s="1">
        <f>(Table2[[#This Row],[Close Price]]/Table2[[#This Row],[Day Low]])-1</f>
        <v>5.8287551922819869E-3</v>
      </c>
      <c r="AD717" s="1">
        <f>(Table2[[#This Row],[Day High]]/Table2[[#This Row],[Close Price]])-1</f>
        <v>9.7915140211817242E-3</v>
      </c>
      <c r="AE717" s="1">
        <f>(Table2[[#This Row],[Close Price]]/Table2[[#This Row],[Current Week Low]])-1</f>
        <v>1.8935794760418068E-2</v>
      </c>
      <c r="AF717" s="1">
        <f>(Table2[[#This Row],[Current Week High]]/Table2[[#This Row],[Close Price]])-1</f>
        <v>4.8358089655631931E-2</v>
      </c>
      <c r="AG717" s="1">
        <f>(Table2[[#This Row],[Close Price]]/Table2[[#This Row],[Current Month Low]])-1</f>
        <v>1.8935794760418068E-2</v>
      </c>
      <c r="AH717" s="1">
        <f>(Table2[[#This Row],[Current Month High]]/Table2[[#This Row],[Close Price]])-1</f>
        <v>0.23492972756943975</v>
      </c>
      <c r="AI717">
        <v>47.871844401518601</v>
      </c>
      <c r="AJ717">
        <v>1.8935794760418001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-0.18</v>
      </c>
      <c r="AM717" t="s">
        <v>3169</v>
      </c>
      <c r="AN717">
        <v>-14.23</v>
      </c>
      <c r="AO717" t="s">
        <v>3169</v>
      </c>
      <c r="AP717">
        <v>-6.3006459236386994E-2</v>
      </c>
      <c r="AQ717">
        <f>(Table2[[#This Row],[Sharpe Ratio]]-AVERAGE(Table2[Sharpe Ratio]))/_xlfn.STDEV.P(Table2[Sharpe Ratio])</f>
        <v>-1.4131505922408349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699</v>
      </c>
      <c r="AT717">
        <f>_xlfn.RANK.AVG(Table2[[#This Row],[6M Return vs Nifty Z-Score]],Table2[6M Return vs Nifty Z-Score])</f>
        <v>629</v>
      </c>
      <c r="AU717">
        <f>_xlfn.RANK.AVG(Table2[[#This Row],[Sharpe Ratio Z-Score]],Table2[Sharpe Ratio Z-Score])</f>
        <v>681</v>
      </c>
      <c r="AV717">
        <f>(Table2[[#This Row],[Rank 1Y]]+Table2[[#This Row],[Rank 6M]]+Table2[[#This Row],[Rank Sharpe]])/3</f>
        <v>669.66666666666663</v>
      </c>
    </row>
    <row r="718" spans="1:48" hidden="1" x14ac:dyDescent="0.3">
      <c r="A718" t="s">
        <v>1677</v>
      </c>
      <c r="B718" t="s">
        <v>1678</v>
      </c>
      <c r="C718" t="s">
        <v>3134</v>
      </c>
      <c r="D718" t="s">
        <v>457</v>
      </c>
      <c r="E718">
        <v>5163.537132384</v>
      </c>
      <c r="F718">
        <v>52.54</v>
      </c>
      <c r="G718">
        <v>-42.992664384672999</v>
      </c>
      <c r="H718">
        <f>(Table2[[#This Row],[1Y Return vs Nifty]]-AVERAGE(Table2[1Y Return vs Nifty]))/_xlfn.STDEV.P(Table2[1Y Return vs Nifty])</f>
        <v>-1.1236534452263016</v>
      </c>
      <c r="I718">
        <v>-10.047847318429101</v>
      </c>
      <c r="J718">
        <f>(Table2[[#This Row],[1M Return vs Nifty]]-AVERAGE(Table2[1M Return vs Nifty]))/_xlfn.STDEV.P(Table2[1M Return vs Nifty])</f>
        <v>-0.54109481483406785</v>
      </c>
      <c r="K718">
        <v>-31.3225849541282</v>
      </c>
      <c r="L718">
        <f>(Table2[[#This Row],[6M Return vs Nifty]]-AVERAGE(Table2[6M Return vs Nifty]))/_xlfn.STDEV.P(Table2[6M Return vs Nifty])</f>
        <v>-1.0791218249534393</v>
      </c>
      <c r="M718">
        <v>-5.0671575506462299</v>
      </c>
      <c r="N718">
        <f>(Table2[[#This Row],[1W Return vs Nifty]]-AVERAGE(Table2[1W Return vs Nifty]))/_xlfn.STDEV.P(Table2[1W Return vs Nifty])</f>
        <v>-0.57808703078309598</v>
      </c>
      <c r="O718">
        <v>55.45</v>
      </c>
      <c r="P718">
        <v>58.8859114308434</v>
      </c>
      <c r="Q718">
        <v>65.231791992363299</v>
      </c>
      <c r="R718">
        <v>31.3185807306673</v>
      </c>
      <c r="S718" s="1">
        <f>(Table2[[#This Row],[Close Price]]-Table2[[#This Row],[20D EMA]])/Table2[[#This Row],[20D EMA]]</f>
        <v>-5.2479711451758407E-2</v>
      </c>
      <c r="T718" s="1">
        <f>(Table2[[#This Row],[Close Price]]-Table2[[#This Row],[50D EMA]])/Table2[[#This Row],[50D EMA]]</f>
        <v>-0.10776620887147421</v>
      </c>
      <c r="U718" s="1">
        <f>(Table2[[#This Row],[Close Price]]-Table2[[#This Row],[200D EMA]])/Table2[[#This Row],[200D EMA]]</f>
        <v>-0.1945645153186828</v>
      </c>
      <c r="V718">
        <v>0.46536435541040599</v>
      </c>
      <c r="W718">
        <v>51.83</v>
      </c>
      <c r="X718">
        <v>53.05</v>
      </c>
      <c r="Y718">
        <v>51.83</v>
      </c>
      <c r="Z718">
        <v>55.36</v>
      </c>
      <c r="AA718">
        <v>51.83</v>
      </c>
      <c r="AB718">
        <v>58.3</v>
      </c>
      <c r="AC718" s="1">
        <f>(Table2[[#This Row],[Close Price]]/Table2[[#This Row],[Day Low]])-1</f>
        <v>1.3698630136986356E-2</v>
      </c>
      <c r="AD718" s="1">
        <f>(Table2[[#This Row],[Day High]]/Table2[[#This Row],[Close Price]])-1</f>
        <v>9.7068899885801585E-3</v>
      </c>
      <c r="AE718" s="1">
        <f>(Table2[[#This Row],[Close Price]]/Table2[[#This Row],[Current Week Low]])-1</f>
        <v>1.3698630136986356E-2</v>
      </c>
      <c r="AF718" s="1">
        <f>(Table2[[#This Row],[Current Week High]]/Table2[[#This Row],[Close Price]])-1</f>
        <v>5.3673391701560824E-2</v>
      </c>
      <c r="AG718" s="1">
        <f>(Table2[[#This Row],[Close Price]]/Table2[[#This Row],[Current Month Low]])-1</f>
        <v>1.3698630136986356E-2</v>
      </c>
      <c r="AH718" s="1">
        <f>(Table2[[#This Row],[Current Month High]]/Table2[[#This Row],[Close Price]])-1</f>
        <v>0.10963075751808149</v>
      </c>
      <c r="AI718">
        <v>86.524552721735802</v>
      </c>
      <c r="AJ718">
        <v>1.3698630136986301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-0.15</v>
      </c>
      <c r="AM718" t="s">
        <v>3169</v>
      </c>
      <c r="AN718">
        <v>-5.66</v>
      </c>
      <c r="AO718" t="s">
        <v>3169</v>
      </c>
      <c r="AP718">
        <v>-3.6315447503592002E-2</v>
      </c>
      <c r="AQ718">
        <f>(Table2[[#This Row],[Sharpe Ratio]]-AVERAGE(Table2[Sharpe Ratio]))/_xlfn.STDEV.P(Table2[Sharpe Ratio])</f>
        <v>-1.1014650077229275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693</v>
      </c>
      <c r="AT718">
        <f>_xlfn.RANK.AVG(Table2[[#This Row],[6M Return vs Nifty Z-Score]],Table2[6M Return vs Nifty Z-Score])</f>
        <v>684</v>
      </c>
      <c r="AU718">
        <f>_xlfn.RANK.AVG(Table2[[#This Row],[Sharpe Ratio Z-Score]],Table2[Sharpe Ratio Z-Score])</f>
        <v>636</v>
      </c>
      <c r="AV718">
        <f>(Table2[[#This Row],[Rank 1Y]]+Table2[[#This Row],[Rank 6M]]+Table2[[#This Row],[Rank Sharpe]])/3</f>
        <v>671</v>
      </c>
    </row>
    <row r="719" spans="1:48" hidden="1" x14ac:dyDescent="0.3">
      <c r="A719" t="s">
        <v>322</v>
      </c>
      <c r="B719" t="s">
        <v>323</v>
      </c>
      <c r="C719" t="s">
        <v>3123</v>
      </c>
      <c r="D719" t="s">
        <v>24</v>
      </c>
      <c r="E719">
        <v>77761.725791260003</v>
      </c>
      <c r="F719">
        <v>998.2</v>
      </c>
      <c r="G719">
        <v>-53.924323189762902</v>
      </c>
      <c r="H719">
        <f>(Table2[[#This Row],[1Y Return vs Nifty]]-AVERAGE(Table2[1Y Return vs Nifty]))/_xlfn.STDEV.P(Table2[1Y Return vs Nifty])</f>
        <v>-1.3422995311675476</v>
      </c>
      <c r="I719">
        <v>-22.6975922221134</v>
      </c>
      <c r="J719">
        <f>(Table2[[#This Row],[1M Return vs Nifty]]-AVERAGE(Table2[1M Return vs Nifty]))/_xlfn.STDEV.P(Table2[1M Return vs Nifty])</f>
        <v>-1.7911444612100054</v>
      </c>
      <c r="K719">
        <v>-34.745798851916803</v>
      </c>
      <c r="L719">
        <f>(Table2[[#This Row],[6M Return vs Nifty]]-AVERAGE(Table2[6M Return vs Nifty]))/_xlfn.STDEV.P(Table2[6M Return vs Nifty])</f>
        <v>-1.193430125467968</v>
      </c>
      <c r="M719">
        <v>-5.0444703174776304</v>
      </c>
      <c r="N719">
        <f>(Table2[[#This Row],[1W Return vs Nifty]]-AVERAGE(Table2[1W Return vs Nifty]))/_xlfn.STDEV.P(Table2[1W Return vs Nifty])</f>
        <v>-0.5725940043210479</v>
      </c>
      <c r="O719">
        <v>1078.3</v>
      </c>
      <c r="P719">
        <v>1201.03591317426</v>
      </c>
      <c r="Q719">
        <v>1360.27413172869</v>
      </c>
      <c r="R719">
        <v>26.497796790717899</v>
      </c>
      <c r="S719" s="1">
        <f>(Table2[[#This Row],[Close Price]]-Table2[[#This Row],[20D EMA]])/Table2[[#This Row],[20D EMA]]</f>
        <v>-7.4283594546972004E-2</v>
      </c>
      <c r="T719" s="1">
        <f>(Table2[[#This Row],[Close Price]]-Table2[[#This Row],[50D EMA]])/Table2[[#This Row],[50D EMA]]</f>
        <v>-0.1688841365602281</v>
      </c>
      <c r="U719" s="1">
        <f>(Table2[[#This Row],[Close Price]]-Table2[[#This Row],[200D EMA]])/Table2[[#This Row],[200D EMA]]</f>
        <v>-0.26617732652796378</v>
      </c>
      <c r="V719">
        <v>0.93821792357438905</v>
      </c>
      <c r="W719">
        <v>981.4</v>
      </c>
      <c r="X719">
        <v>1002.45</v>
      </c>
      <c r="Y719">
        <v>966.4</v>
      </c>
      <c r="Z719">
        <v>1032</v>
      </c>
      <c r="AA719">
        <v>966.4</v>
      </c>
      <c r="AB719">
        <v>1098.5999999999999</v>
      </c>
      <c r="AC719" s="1">
        <f>(Table2[[#This Row],[Close Price]]/Table2[[#This Row],[Day Low]])-1</f>
        <v>1.711840228245376E-2</v>
      </c>
      <c r="AD719" s="1">
        <f>(Table2[[#This Row],[Day High]]/Table2[[#This Row],[Close Price]])-1</f>
        <v>4.2576637948306129E-3</v>
      </c>
      <c r="AE719" s="1">
        <f>(Table2[[#This Row],[Close Price]]/Table2[[#This Row],[Current Week Low]])-1</f>
        <v>3.2905629139073023E-2</v>
      </c>
      <c r="AF719" s="1">
        <f>(Table2[[#This Row],[Current Week High]]/Table2[[#This Row],[Close Price]])-1</f>
        <v>3.3860949709477062E-2</v>
      </c>
      <c r="AG719" s="1">
        <f>(Table2[[#This Row],[Close Price]]/Table2[[#This Row],[Current Month Low]])-1</f>
        <v>3.2905629139073023E-2</v>
      </c>
      <c r="AH719" s="1">
        <f>(Table2[[#This Row],[Current Month High]]/Table2[[#This Row],[Close Price]])-1</f>
        <v>0.10058104588258843</v>
      </c>
      <c r="AI719">
        <v>69.755560008014399</v>
      </c>
      <c r="AJ719">
        <v>3.2905629139073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-0.3</v>
      </c>
      <c r="AM719" t="s">
        <v>3169</v>
      </c>
      <c r="AN719">
        <v>-6.17</v>
      </c>
      <c r="AO719" t="s">
        <v>3169</v>
      </c>
      <c r="AP719">
        <v>-1.5664039901884998E-2</v>
      </c>
      <c r="AQ719">
        <f>(Table2[[#This Row],[Sharpe Ratio]]-AVERAGE(Table2[Sharpe Ratio]))/_xlfn.STDEV.P(Table2[Sharpe Ratio])</f>
        <v>-0.86030719347841045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722</v>
      </c>
      <c r="AT719">
        <f>_xlfn.RANK.AVG(Table2[[#This Row],[6M Return vs Nifty Z-Score]],Table2[6M Return vs Nifty Z-Score])</f>
        <v>698</v>
      </c>
      <c r="AU719">
        <f>_xlfn.RANK.AVG(Table2[[#This Row],[Sharpe Ratio Z-Score]],Table2[Sharpe Ratio Z-Score])</f>
        <v>597</v>
      </c>
      <c r="AV719">
        <f>(Table2[[#This Row],[Rank 1Y]]+Table2[[#This Row],[Rank 6M]]+Table2[[#This Row],[Rank Sharpe]])/3</f>
        <v>672.33333333333337</v>
      </c>
    </row>
    <row r="720" spans="1:48" hidden="1" x14ac:dyDescent="0.3">
      <c r="A720" t="s">
        <v>1295</v>
      </c>
      <c r="B720" t="s">
        <v>1296</v>
      </c>
      <c r="C720" t="s">
        <v>3131</v>
      </c>
      <c r="D720" t="s">
        <v>1297</v>
      </c>
      <c r="E720">
        <v>8561.5460638650002</v>
      </c>
      <c r="F720">
        <v>787.65</v>
      </c>
      <c r="G720">
        <v>-51.278048032024401</v>
      </c>
      <c r="H720">
        <f>(Table2[[#This Row],[1Y Return vs Nifty]]-AVERAGE(Table2[1Y Return vs Nifty]))/_xlfn.STDEV.P(Table2[1Y Return vs Nifty])</f>
        <v>-1.2893709028706533</v>
      </c>
      <c r="I720">
        <v>-8.1390228159298506</v>
      </c>
      <c r="J720">
        <f>(Table2[[#This Row],[1M Return vs Nifty]]-AVERAGE(Table2[1M Return vs Nifty]))/_xlfn.STDEV.P(Table2[1M Return vs Nifty])</f>
        <v>-0.35246449758174586</v>
      </c>
      <c r="K720">
        <v>-20.4309838177535</v>
      </c>
      <c r="L720">
        <f>(Table2[[#This Row],[6M Return vs Nifty]]-AVERAGE(Table2[6M Return vs Nifty]))/_xlfn.STDEV.P(Table2[6M Return vs Nifty])</f>
        <v>-0.7154283915441596</v>
      </c>
      <c r="M720">
        <v>-4.44964745037404</v>
      </c>
      <c r="N720">
        <f>(Table2[[#This Row],[1W Return vs Nifty]]-AVERAGE(Table2[1W Return vs Nifty]))/_xlfn.STDEV.P(Table2[1W Return vs Nifty])</f>
        <v>-0.42857566039387623</v>
      </c>
      <c r="O720">
        <v>827.35</v>
      </c>
      <c r="P720">
        <v>864.76681184314498</v>
      </c>
      <c r="Q720">
        <v>951.86583644219695</v>
      </c>
      <c r="R720">
        <v>29.810315639478201</v>
      </c>
      <c r="S720" s="1">
        <f>(Table2[[#This Row],[Close Price]]-Table2[[#This Row],[20D EMA]])/Table2[[#This Row],[20D EMA]]</f>
        <v>-4.7984528917628624E-2</v>
      </c>
      <c r="T720" s="1">
        <f>(Table2[[#This Row],[Close Price]]-Table2[[#This Row],[50D EMA]])/Table2[[#This Row],[50D EMA]]</f>
        <v>-8.9176423964259136E-2</v>
      </c>
      <c r="U720" s="1">
        <f>(Table2[[#This Row],[Close Price]]-Table2[[#This Row],[200D EMA]])/Table2[[#This Row],[200D EMA]]</f>
        <v>-0.17251993942338442</v>
      </c>
      <c r="V720">
        <v>0.81931310482167197</v>
      </c>
      <c r="W720">
        <v>782.1</v>
      </c>
      <c r="X720">
        <v>799.9</v>
      </c>
      <c r="Y720">
        <v>774.05</v>
      </c>
      <c r="Z720">
        <v>812.85</v>
      </c>
      <c r="AA720">
        <v>774.05</v>
      </c>
      <c r="AB720">
        <v>875.3</v>
      </c>
      <c r="AC720" s="1">
        <f>(Table2[[#This Row],[Close Price]]/Table2[[#This Row],[Day Low]])-1</f>
        <v>7.0962792481779058E-3</v>
      </c>
      <c r="AD720" s="1">
        <f>(Table2[[#This Row],[Day High]]/Table2[[#This Row],[Close Price]])-1</f>
        <v>1.5552593156858974E-2</v>
      </c>
      <c r="AE720" s="1">
        <f>(Table2[[#This Row],[Close Price]]/Table2[[#This Row],[Current Week Low]])-1</f>
        <v>1.7569924423486816E-2</v>
      </c>
      <c r="AF720" s="1">
        <f>(Table2[[#This Row],[Current Week High]]/Table2[[#This Row],[Close Price]])-1</f>
        <v>3.1993905922681476E-2</v>
      </c>
      <c r="AG720" s="1">
        <f>(Table2[[#This Row],[Close Price]]/Table2[[#This Row],[Current Month Low]])-1</f>
        <v>1.7569924423486816E-2</v>
      </c>
      <c r="AH720" s="1">
        <f>(Table2[[#This Row],[Current Month High]]/Table2[[#This Row],[Close Price]])-1</f>
        <v>0.11128039103662801</v>
      </c>
      <c r="AI720">
        <v>64.667047546499006</v>
      </c>
      <c r="AJ720">
        <v>1.75699244234868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-0.05</v>
      </c>
      <c r="AM720" t="s">
        <v>3169</v>
      </c>
      <c r="AN720">
        <v>-7.15</v>
      </c>
      <c r="AO720" t="s">
        <v>3169</v>
      </c>
      <c r="AP720">
        <v>-0.146886214936995</v>
      </c>
      <c r="AQ720">
        <f>(Table2[[#This Row],[Sharpe Ratio]]-AVERAGE(Table2[Sharpe Ratio]))/_xlfn.STDEV.P(Table2[Sharpe Ratio])</f>
        <v>-2.3926605091556841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713</v>
      </c>
      <c r="AT720">
        <f>_xlfn.RANK.AVG(Table2[[#This Row],[6M Return vs Nifty Z-Score]],Table2[6M Return vs Nifty Z-Score])</f>
        <v>571</v>
      </c>
      <c r="AU720">
        <f>_xlfn.RANK.AVG(Table2[[#This Row],[Sharpe Ratio Z-Score]],Table2[Sharpe Ratio Z-Score])</f>
        <v>735</v>
      </c>
      <c r="AV720">
        <f>(Table2[[#This Row],[Rank 1Y]]+Table2[[#This Row],[Rank 6M]]+Table2[[#This Row],[Rank Sharpe]])/3</f>
        <v>673</v>
      </c>
    </row>
    <row r="721" spans="1:48" hidden="1" x14ac:dyDescent="0.3">
      <c r="A721" t="s">
        <v>1212</v>
      </c>
      <c r="B721" t="s">
        <v>1213</v>
      </c>
      <c r="C721" t="s">
        <v>3123</v>
      </c>
      <c r="D721" t="s">
        <v>24</v>
      </c>
      <c r="E721">
        <v>9565.7055205600009</v>
      </c>
      <c r="F721">
        <v>157.4</v>
      </c>
      <c r="G721">
        <v>-53.935029404242101</v>
      </c>
      <c r="H721">
        <f>(Table2[[#This Row],[1Y Return vs Nifty]]-AVERAGE(Table2[1Y Return vs Nifty]))/_xlfn.STDEV.P(Table2[1Y Return vs Nifty])</f>
        <v>-1.3425136681007306</v>
      </c>
      <c r="I721">
        <v>-9.9221984227946098</v>
      </c>
      <c r="J721">
        <f>(Table2[[#This Row],[1M Return vs Nifty]]-AVERAGE(Table2[1M Return vs Nifty]))/_xlfn.STDEV.P(Table2[1M Return vs Nifty])</f>
        <v>-0.52867817254196314</v>
      </c>
      <c r="K721">
        <v>-43.172748570951697</v>
      </c>
      <c r="L721">
        <f>(Table2[[#This Row],[6M Return vs Nifty]]-AVERAGE(Table2[6M Return vs Nifty]))/_xlfn.STDEV.P(Table2[6M Return vs Nifty])</f>
        <v>-1.474823672487199</v>
      </c>
      <c r="M721">
        <v>-1.0898460142189299</v>
      </c>
      <c r="N721">
        <f>(Table2[[#This Row],[1W Return vs Nifty]]-AVERAGE(Table2[1W Return vs Nifty]))/_xlfn.STDEV.P(Table2[1W Return vs Nifty])</f>
        <v>0.38489851069061204</v>
      </c>
      <c r="O721">
        <v>166.48</v>
      </c>
      <c r="P721">
        <v>183.83496149011199</v>
      </c>
      <c r="Q721">
        <v>217.25205577059</v>
      </c>
      <c r="R721">
        <v>37.152269636896101</v>
      </c>
      <c r="S721" s="1">
        <f>(Table2[[#This Row],[Close Price]]-Table2[[#This Row],[20D EMA]])/Table2[[#This Row],[20D EMA]]</f>
        <v>-5.4541086016338204E-2</v>
      </c>
      <c r="T721" s="1">
        <f>(Table2[[#This Row],[Close Price]]-Table2[[#This Row],[50D EMA]])/Table2[[#This Row],[50D EMA]]</f>
        <v>-0.14379724768258434</v>
      </c>
      <c r="U721" s="1">
        <f>(Table2[[#This Row],[Close Price]]-Table2[[#This Row],[200D EMA]])/Table2[[#This Row],[200D EMA]]</f>
        <v>-0.27549592365556952</v>
      </c>
      <c r="V721">
        <v>0.83675244975026097</v>
      </c>
      <c r="W721">
        <v>156.35</v>
      </c>
      <c r="X721">
        <v>158.44999999999999</v>
      </c>
      <c r="Y721">
        <v>152.86000000000001</v>
      </c>
      <c r="Z721">
        <v>161.63999999999999</v>
      </c>
      <c r="AA721">
        <v>151.46</v>
      </c>
      <c r="AB721">
        <v>176.75</v>
      </c>
      <c r="AC721" s="1">
        <f>(Table2[[#This Row],[Close Price]]/Table2[[#This Row],[Day Low]])-1</f>
        <v>6.7157019507515514E-3</v>
      </c>
      <c r="AD721" s="1">
        <f>(Table2[[#This Row],[Day High]]/Table2[[#This Row],[Close Price]])-1</f>
        <v>6.6709021601014662E-3</v>
      </c>
      <c r="AE721" s="1">
        <f>(Table2[[#This Row],[Close Price]]/Table2[[#This Row],[Current Week Low]])-1</f>
        <v>2.9700379432160195E-2</v>
      </c>
      <c r="AF721" s="1">
        <f>(Table2[[#This Row],[Current Week High]]/Table2[[#This Row],[Close Price]])-1</f>
        <v>2.6937738246505694E-2</v>
      </c>
      <c r="AG721" s="1">
        <f>(Table2[[#This Row],[Close Price]]/Table2[[#This Row],[Current Month Low]])-1</f>
        <v>3.9218275452264528E-2</v>
      </c>
      <c r="AH721" s="1">
        <f>(Table2[[#This Row],[Current Month High]]/Table2[[#This Row],[Close Price]])-1</f>
        <v>0.12293519695044464</v>
      </c>
      <c r="AI721">
        <v>91.041931385006293</v>
      </c>
      <c r="AJ721">
        <v>3.9218275452264502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-0.3</v>
      </c>
      <c r="AM721" t="s">
        <v>3169</v>
      </c>
      <c r="AN721">
        <v>-8.4700000000000006</v>
      </c>
      <c r="AO721" t="s">
        <v>3169</v>
      </c>
      <c r="AP721">
        <v>-1.1796790723364E-2</v>
      </c>
      <c r="AQ721">
        <f>(Table2[[#This Row],[Sharpe Ratio]]-AVERAGE(Table2[Sharpe Ratio]))/_xlfn.STDEV.P(Table2[Sharpe Ratio])</f>
        <v>-0.8151472035630527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723</v>
      </c>
      <c r="AT721">
        <f>_xlfn.RANK.AVG(Table2[[#This Row],[6M Return vs Nifty Z-Score]],Table2[6M Return vs Nifty Z-Score])</f>
        <v>724</v>
      </c>
      <c r="AU721">
        <f>_xlfn.RANK.AVG(Table2[[#This Row],[Sharpe Ratio Z-Score]],Table2[Sharpe Ratio Z-Score])</f>
        <v>590</v>
      </c>
      <c r="AV721">
        <f>(Table2[[#This Row],[Rank 1Y]]+Table2[[#This Row],[Rank 6M]]+Table2[[#This Row],[Rank Sharpe]])/3</f>
        <v>679</v>
      </c>
    </row>
    <row r="722" spans="1:48" hidden="1" x14ac:dyDescent="0.3">
      <c r="A722" t="s">
        <v>1419</v>
      </c>
      <c r="B722" t="s">
        <v>1420</v>
      </c>
      <c r="C722" t="s">
        <v>3123</v>
      </c>
      <c r="D722" t="s">
        <v>24</v>
      </c>
      <c r="E722">
        <v>7220.656347567</v>
      </c>
      <c r="F722">
        <v>63.39</v>
      </c>
      <c r="G722">
        <v>-53.804378216553197</v>
      </c>
      <c r="H722">
        <f>(Table2[[#This Row],[1Y Return vs Nifty]]-AVERAGE(Table2[1Y Return vs Nifty]))/_xlfn.STDEV.P(Table2[1Y Return vs Nifty])</f>
        <v>-1.3399004900532736</v>
      </c>
      <c r="I722">
        <v>-6.2669834354959901</v>
      </c>
      <c r="J722">
        <f>(Table2[[#This Row],[1M Return vs Nifty]]-AVERAGE(Table2[1M Return vs Nifty]))/_xlfn.STDEV.P(Table2[1M Return vs Nifty])</f>
        <v>-0.16746929148619852</v>
      </c>
      <c r="K722">
        <v>-39.382856731775902</v>
      </c>
      <c r="L722">
        <f>(Table2[[#This Row],[6M Return vs Nifty]]-AVERAGE(Table2[6M Return vs Nifty]))/_xlfn.STDEV.P(Table2[6M Return vs Nifty])</f>
        <v>-1.3482712255162623</v>
      </c>
      <c r="M722">
        <v>0.101946199974931</v>
      </c>
      <c r="N722">
        <f>(Table2[[#This Row],[1W Return vs Nifty]]-AVERAGE(Table2[1W Return vs Nifty]))/_xlfn.STDEV.P(Table2[1W Return vs Nifty])</f>
        <v>0.67345490367071792</v>
      </c>
      <c r="O722">
        <v>67.260000000000005</v>
      </c>
      <c r="P722">
        <v>72.133878559772498</v>
      </c>
      <c r="Q722">
        <v>83.832272855440195</v>
      </c>
      <c r="R722">
        <v>33.5255383037914</v>
      </c>
      <c r="S722" s="1">
        <f>(Table2[[#This Row],[Close Price]]-Table2[[#This Row],[20D EMA]])/Table2[[#This Row],[20D EMA]]</f>
        <v>-5.7537912578055371E-2</v>
      </c>
      <c r="T722" s="1">
        <f>(Table2[[#This Row],[Close Price]]-Table2[[#This Row],[50D EMA]])/Table2[[#This Row],[50D EMA]]</f>
        <v>-0.12121736324668904</v>
      </c>
      <c r="U722" s="1">
        <f>(Table2[[#This Row],[Close Price]]-Table2[[#This Row],[200D EMA]])/Table2[[#This Row],[200D EMA]]</f>
        <v>-0.24384729363941632</v>
      </c>
      <c r="V722">
        <v>0.98778873976830905</v>
      </c>
      <c r="W722">
        <v>62.86</v>
      </c>
      <c r="X722">
        <v>63.79</v>
      </c>
      <c r="Y722">
        <v>62.5</v>
      </c>
      <c r="Z722">
        <v>66.8</v>
      </c>
      <c r="AA722">
        <v>62</v>
      </c>
      <c r="AB722">
        <v>71.790000000000006</v>
      </c>
      <c r="AC722" s="1">
        <f>(Table2[[#This Row],[Close Price]]/Table2[[#This Row],[Day Low]])-1</f>
        <v>8.4314349347756057E-3</v>
      </c>
      <c r="AD722" s="1">
        <f>(Table2[[#This Row],[Day High]]/Table2[[#This Row],[Close Price]])-1</f>
        <v>6.3101435557659791E-3</v>
      </c>
      <c r="AE722" s="1">
        <f>(Table2[[#This Row],[Close Price]]/Table2[[#This Row],[Current Week Low]])-1</f>
        <v>1.424000000000003E-2</v>
      </c>
      <c r="AF722" s="1">
        <f>(Table2[[#This Row],[Current Week High]]/Table2[[#This Row],[Close Price]])-1</f>
        <v>5.3793973812904294E-2</v>
      </c>
      <c r="AG722" s="1">
        <f>(Table2[[#This Row],[Close Price]]/Table2[[#This Row],[Current Month Low]])-1</f>
        <v>2.2419354838709715E-2</v>
      </c>
      <c r="AH722" s="1">
        <f>(Table2[[#This Row],[Current Month High]]/Table2[[#This Row],[Close Price]])-1</f>
        <v>0.13251301467108378</v>
      </c>
      <c r="AI722">
        <v>83.782931061681595</v>
      </c>
      <c r="AJ722">
        <v>2.2419354838709702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-0.23</v>
      </c>
      <c r="AM722" t="s">
        <v>3169</v>
      </c>
      <c r="AN722">
        <v>-8.2799999999999994</v>
      </c>
      <c r="AO722" t="s">
        <v>3169</v>
      </c>
      <c r="AP722">
        <v>-1.8229391620305999E-2</v>
      </c>
      <c r="AQ722">
        <f>(Table2[[#This Row],[Sharpe Ratio]]-AVERAGE(Table2[Sharpe Ratio]))/_xlfn.STDEV.P(Table2[Sharpe Ratio])</f>
        <v>-0.89026421263732181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721</v>
      </c>
      <c r="AT722">
        <f>_xlfn.RANK.AVG(Table2[[#This Row],[6M Return vs Nifty Z-Score]],Table2[6M Return vs Nifty Z-Score])</f>
        <v>715</v>
      </c>
      <c r="AU722">
        <f>_xlfn.RANK.AVG(Table2[[#This Row],[Sharpe Ratio Z-Score]],Table2[Sharpe Ratio Z-Score])</f>
        <v>601</v>
      </c>
      <c r="AV722">
        <f>(Table2[[#This Row],[Rank 1Y]]+Table2[[#This Row],[Rank 6M]]+Table2[[#This Row],[Rank Sharpe]])/3</f>
        <v>679</v>
      </c>
    </row>
    <row r="723" spans="1:48" hidden="1" x14ac:dyDescent="0.3">
      <c r="A723" t="s">
        <v>319</v>
      </c>
      <c r="B723" t="s">
        <v>320</v>
      </c>
      <c r="C723" t="s">
        <v>3129</v>
      </c>
      <c r="D723" t="s">
        <v>321</v>
      </c>
      <c r="E723">
        <v>77957.237052590004</v>
      </c>
      <c r="F723">
        <v>648.95000000000005</v>
      </c>
      <c r="G723">
        <v>-31.401228155738998</v>
      </c>
      <c r="H723">
        <f>(Table2[[#This Row],[1Y Return vs Nifty]]-AVERAGE(Table2[1Y Return vs Nifty]))/_xlfn.STDEV.P(Table2[1Y Return vs Nifty])</f>
        <v>-0.89181103163817155</v>
      </c>
      <c r="I723">
        <v>-30.1386956221064</v>
      </c>
      <c r="J723">
        <f>(Table2[[#This Row],[1M Return vs Nifty]]-AVERAGE(Table2[1M Return vs Nifty]))/_xlfn.STDEV.P(Table2[1M Return vs Nifty])</f>
        <v>-2.5264753903814592</v>
      </c>
      <c r="K723">
        <v>-46.090832401316703</v>
      </c>
      <c r="L723">
        <f>(Table2[[#This Row],[6M Return vs Nifty]]-AVERAGE(Table2[6M Return vs Nifty]))/_xlfn.STDEV.P(Table2[6M Return vs Nifty])</f>
        <v>-1.5722646193188974</v>
      </c>
      <c r="M723">
        <v>-23.0415108640541</v>
      </c>
      <c r="N723">
        <f>(Table2[[#This Row],[1W Return vs Nifty]]-AVERAGE(Table2[1W Return vs Nifty]))/_xlfn.STDEV.P(Table2[1W Return vs Nifty])</f>
        <v>-4.930032358581081</v>
      </c>
      <c r="O723">
        <v>891.1</v>
      </c>
      <c r="P723">
        <v>952.97251847841005</v>
      </c>
      <c r="Q723">
        <v>1019.01056758785</v>
      </c>
      <c r="R723">
        <v>14.4285701607158</v>
      </c>
      <c r="S723" s="1">
        <f>(Table2[[#This Row],[Close Price]]-Table2[[#This Row],[20D EMA]])/Table2[[#This Row],[20D EMA]]</f>
        <v>-0.27174278981034672</v>
      </c>
      <c r="T723" s="1">
        <f>(Table2[[#This Row],[Close Price]]-Table2[[#This Row],[50D EMA]])/Table2[[#This Row],[50D EMA]]</f>
        <v>-0.31902548350904808</v>
      </c>
      <c r="U723" s="1">
        <f>(Table2[[#This Row],[Close Price]]-Table2[[#This Row],[200D EMA]])/Table2[[#This Row],[200D EMA]]</f>
        <v>-0.36315675161626487</v>
      </c>
      <c r="V723">
        <v>2.3003175416355002</v>
      </c>
      <c r="W723">
        <v>627.5</v>
      </c>
      <c r="X723">
        <v>695</v>
      </c>
      <c r="Y723">
        <v>627.5</v>
      </c>
      <c r="Z723">
        <v>889</v>
      </c>
      <c r="AA723">
        <v>627.5</v>
      </c>
      <c r="AB723">
        <v>1090.95</v>
      </c>
      <c r="AC723" s="1">
        <f>(Table2[[#This Row],[Close Price]]/Table2[[#This Row],[Day Low]])-1</f>
        <v>3.4183266932271028E-2</v>
      </c>
      <c r="AD723" s="1">
        <f>(Table2[[#This Row],[Day High]]/Table2[[#This Row],[Close Price]])-1</f>
        <v>7.0960782802989453E-2</v>
      </c>
      <c r="AE723" s="1">
        <f>(Table2[[#This Row],[Close Price]]/Table2[[#This Row],[Current Week Low]])-1</f>
        <v>3.4183266932271028E-2</v>
      </c>
      <c r="AF723" s="1">
        <f>(Table2[[#This Row],[Current Week High]]/Table2[[#This Row],[Close Price]])-1</f>
        <v>0.3699052315278526</v>
      </c>
      <c r="AG723" s="1">
        <f>(Table2[[#This Row],[Close Price]]/Table2[[#This Row],[Current Month Low]])-1</f>
        <v>3.4183266932271028E-2</v>
      </c>
      <c r="AH723" s="1">
        <f>(Table2[[#This Row],[Current Month High]]/Table2[[#This Row],[Close Price]])-1</f>
        <v>0.68110023884736881</v>
      </c>
      <c r="AI723">
        <v>107.720163340781</v>
      </c>
      <c r="AJ723">
        <v>3.4183266932271001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-0.25</v>
      </c>
      <c r="AM723" t="s">
        <v>3169</v>
      </c>
      <c r="AN723">
        <v>-32.74</v>
      </c>
      <c r="AO723" t="s">
        <v>3169</v>
      </c>
      <c r="AP723">
        <v>-6.8905859923794999E-2</v>
      </c>
      <c r="AQ723">
        <f>(Table2[[#This Row],[Sharpe Ratio]]-AVERAGE(Table2[Sharpe Ratio]))/_xlfn.STDEV.P(Table2[Sharpe Ratio])</f>
        <v>-1.4820411299981897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634</v>
      </c>
      <c r="AT723">
        <f>_xlfn.RANK.AVG(Table2[[#This Row],[6M Return vs Nifty Z-Score]],Table2[6M Return vs Nifty Z-Score])</f>
        <v>729</v>
      </c>
      <c r="AU723">
        <f>_xlfn.RANK.AVG(Table2[[#This Row],[Sharpe Ratio Z-Score]],Table2[Sharpe Ratio Z-Score])</f>
        <v>688</v>
      </c>
      <c r="AV723">
        <f>(Table2[[#This Row],[Rank 1Y]]+Table2[[#This Row],[Rank 6M]]+Table2[[#This Row],[Rank Sharpe]])/3</f>
        <v>683.66666666666663</v>
      </c>
    </row>
    <row r="724" spans="1:48" hidden="1" x14ac:dyDescent="0.3">
      <c r="A724" t="s">
        <v>2288</v>
      </c>
      <c r="B724" t="s">
        <v>2289</v>
      </c>
      <c r="C724" t="s">
        <v>3131</v>
      </c>
      <c r="D724" t="s">
        <v>1297</v>
      </c>
      <c r="E724">
        <v>2317.4223206849902</v>
      </c>
      <c r="F724">
        <v>272.39999999999998</v>
      </c>
      <c r="G724">
        <v>-66.835883719990804</v>
      </c>
      <c r="H724">
        <f>(Table2[[#This Row],[1Y Return vs Nifty]]-AVERAGE(Table2[1Y Return vs Nifty]))/_xlfn.STDEV.P(Table2[1Y Return vs Nifty])</f>
        <v>-1.6005459897940613</v>
      </c>
      <c r="I724">
        <v>-14.3814339664122</v>
      </c>
      <c r="J724">
        <f>(Table2[[#This Row],[1M Return vs Nifty]]-AVERAGE(Table2[1M Return vs Nifty]))/_xlfn.STDEV.P(Table2[1M Return vs Nifty])</f>
        <v>-0.96934048287698393</v>
      </c>
      <c r="K724">
        <v>-29.620293249671398</v>
      </c>
      <c r="L724">
        <f>(Table2[[#This Row],[6M Return vs Nifty]]-AVERAGE(Table2[6M Return vs Nifty]))/_xlfn.STDEV.P(Table2[6M Return vs Nifty])</f>
        <v>-1.0222787302691896</v>
      </c>
      <c r="M724">
        <v>5.4207597072280702</v>
      </c>
      <c r="N724">
        <f>(Table2[[#This Row],[1W Return vs Nifty]]-AVERAGE(Table2[1W Return vs Nifty]))/_xlfn.STDEV.P(Table2[1W Return vs Nifty])</f>
        <v>1.9612445219515937</v>
      </c>
      <c r="O724">
        <v>281.81</v>
      </c>
      <c r="P724">
        <v>304.52981527591498</v>
      </c>
      <c r="Q724">
        <v>362.25402500673999</v>
      </c>
      <c r="R724">
        <v>50.390089407932997</v>
      </c>
      <c r="S724" s="1">
        <f>(Table2[[#This Row],[Close Price]]-Table2[[#This Row],[20D EMA]])/Table2[[#This Row],[20D EMA]]</f>
        <v>-3.3391292005251851E-2</v>
      </c>
      <c r="T724" s="1">
        <f>(Table2[[#This Row],[Close Price]]-Table2[[#This Row],[50D EMA]])/Table2[[#This Row],[50D EMA]]</f>
        <v>-0.10550630402742088</v>
      </c>
      <c r="U724" s="1">
        <f>(Table2[[#This Row],[Close Price]]-Table2[[#This Row],[200D EMA]])/Table2[[#This Row],[200D EMA]]</f>
        <v>-0.24804148140263788</v>
      </c>
      <c r="V724">
        <v>0.95278739733121598</v>
      </c>
      <c r="W724">
        <v>270</v>
      </c>
      <c r="X724">
        <v>279.3</v>
      </c>
      <c r="Y724">
        <v>249.35</v>
      </c>
      <c r="Z724">
        <v>279.3</v>
      </c>
      <c r="AA724">
        <v>249.35</v>
      </c>
      <c r="AB724">
        <v>309.95</v>
      </c>
      <c r="AC724" s="1">
        <f>(Table2[[#This Row],[Close Price]]/Table2[[#This Row],[Day Low]])-1</f>
        <v>8.8888888888887241E-3</v>
      </c>
      <c r="AD724" s="1">
        <f>(Table2[[#This Row],[Day High]]/Table2[[#This Row],[Close Price]])-1</f>
        <v>2.5330396475770955E-2</v>
      </c>
      <c r="AE724" s="1">
        <f>(Table2[[#This Row],[Close Price]]/Table2[[#This Row],[Current Week Low]])-1</f>
        <v>9.2440344896731474E-2</v>
      </c>
      <c r="AF724" s="1">
        <f>(Table2[[#This Row],[Current Week High]]/Table2[[#This Row],[Close Price]])-1</f>
        <v>2.5330396475770955E-2</v>
      </c>
      <c r="AG724" s="1">
        <f>(Table2[[#This Row],[Close Price]]/Table2[[#This Row],[Current Month Low]])-1</f>
        <v>9.2440344896731474E-2</v>
      </c>
      <c r="AH724" s="1">
        <f>(Table2[[#This Row],[Current Month High]]/Table2[[#This Row],[Close Price]])-1</f>
        <v>0.13784875183553602</v>
      </c>
      <c r="AI724">
        <v>94.210686347094693</v>
      </c>
      <c r="AJ724">
        <v>9.2440344896731403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-0.16</v>
      </c>
      <c r="AM724" t="s">
        <v>3169</v>
      </c>
      <c r="AN724">
        <v>-6.95</v>
      </c>
      <c r="AO724" t="s">
        <v>3169</v>
      </c>
      <c r="AP724">
        <v>-4.4065035241306998E-2</v>
      </c>
      <c r="AQ724">
        <f>(Table2[[#This Row],[Sharpe Ratio]]-AVERAGE(Table2[Sharpe Ratio]))/_xlfn.STDEV.P(Table2[Sharpe Ratio])</f>
        <v>-1.1919611945285662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731</v>
      </c>
      <c r="AT724">
        <f>_xlfn.RANK.AVG(Table2[[#This Row],[6M Return vs Nifty Z-Score]],Table2[6M Return vs Nifty Z-Score])</f>
        <v>668</v>
      </c>
      <c r="AU724">
        <f>_xlfn.RANK.AVG(Table2[[#This Row],[Sharpe Ratio Z-Score]],Table2[Sharpe Ratio Z-Score])</f>
        <v>655</v>
      </c>
      <c r="AV724">
        <f>(Table2[[#This Row],[Rank 1Y]]+Table2[[#This Row],[Rank 6M]]+Table2[[#This Row],[Rank Sharpe]])/3</f>
        <v>684.66666666666663</v>
      </c>
    </row>
    <row r="725" spans="1:48" hidden="1" x14ac:dyDescent="0.3">
      <c r="A725" t="s">
        <v>1242</v>
      </c>
      <c r="B725" t="s">
        <v>1243</v>
      </c>
      <c r="C725" t="s">
        <v>3122</v>
      </c>
      <c r="D725" t="s">
        <v>245</v>
      </c>
      <c r="E725">
        <v>9155.9631063600009</v>
      </c>
      <c r="F725">
        <v>680.4</v>
      </c>
      <c r="G725">
        <v>-47.130082835002902</v>
      </c>
      <c r="H725">
        <f>(Table2[[#This Row],[1Y Return vs Nifty]]-AVERAGE(Table2[1Y Return vs Nifty]))/_xlfn.STDEV.P(Table2[1Y Return vs Nifty])</f>
        <v>-1.2064067003539245</v>
      </c>
      <c r="I725">
        <v>-14.049886035500901</v>
      </c>
      <c r="J725">
        <f>(Table2[[#This Row],[1M Return vs Nifty]]-AVERAGE(Table2[1M Return vs Nifty]))/_xlfn.STDEV.P(Table2[1M Return vs Nifty])</f>
        <v>-0.93657686772521664</v>
      </c>
      <c r="K725">
        <v>-29.030332712205801</v>
      </c>
      <c r="L725">
        <f>(Table2[[#This Row],[6M Return vs Nifty]]-AVERAGE(Table2[6M Return vs Nifty]))/_xlfn.STDEV.P(Table2[6M Return vs Nifty])</f>
        <v>-1.0025787090546534</v>
      </c>
      <c r="M725">
        <v>-7.0347413802375298</v>
      </c>
      <c r="N725">
        <f>(Table2[[#This Row],[1W Return vs Nifty]]-AVERAGE(Table2[1W Return vs Nifty]))/_xlfn.STDEV.P(Table2[1W Return vs Nifty])</f>
        <v>-1.0544778697154396</v>
      </c>
      <c r="O725">
        <v>739.05</v>
      </c>
      <c r="P725">
        <v>801.11702361394805</v>
      </c>
      <c r="Q725">
        <v>892.84309486965196</v>
      </c>
      <c r="R725">
        <v>20.2555865877186</v>
      </c>
      <c r="S725" s="1">
        <f>(Table2[[#This Row],[Close Price]]-Table2[[#This Row],[20D EMA]])/Table2[[#This Row],[20D EMA]]</f>
        <v>-7.9358636086868245E-2</v>
      </c>
      <c r="T725" s="1">
        <f>(Table2[[#This Row],[Close Price]]-Table2[[#This Row],[50D EMA]])/Table2[[#This Row],[50D EMA]]</f>
        <v>-0.15068587990975044</v>
      </c>
      <c r="U725" s="1">
        <f>(Table2[[#This Row],[Close Price]]-Table2[[#This Row],[200D EMA]])/Table2[[#This Row],[200D EMA]]</f>
        <v>-0.23794000994168746</v>
      </c>
      <c r="V725">
        <v>0.75975383261790896</v>
      </c>
      <c r="W725">
        <v>665.55</v>
      </c>
      <c r="X725">
        <v>688</v>
      </c>
      <c r="Y725">
        <v>665.55</v>
      </c>
      <c r="Z725">
        <v>717</v>
      </c>
      <c r="AA725">
        <v>665.55</v>
      </c>
      <c r="AB725">
        <v>803.95</v>
      </c>
      <c r="AC725" s="1">
        <f>(Table2[[#This Row],[Close Price]]/Table2[[#This Row],[Day Low]])-1</f>
        <v>2.2312373225152227E-2</v>
      </c>
      <c r="AD725" s="1">
        <f>(Table2[[#This Row],[Day High]]/Table2[[#This Row],[Close Price]])-1</f>
        <v>1.116990005878904E-2</v>
      </c>
      <c r="AE725" s="1">
        <f>(Table2[[#This Row],[Close Price]]/Table2[[#This Row],[Current Week Low]])-1</f>
        <v>2.2312373225152227E-2</v>
      </c>
      <c r="AF725" s="1">
        <f>(Table2[[#This Row],[Current Week High]]/Table2[[#This Row],[Close Price]])-1</f>
        <v>5.3791887125220539E-2</v>
      </c>
      <c r="AG725" s="1">
        <f>(Table2[[#This Row],[Close Price]]/Table2[[#This Row],[Current Month Low]])-1</f>
        <v>2.2312373225152227E-2</v>
      </c>
      <c r="AH725" s="1">
        <f>(Table2[[#This Row],[Current Month High]]/Table2[[#This Row],[Close Price]])-1</f>
        <v>0.1815843621399178</v>
      </c>
      <c r="AI725">
        <v>83.421516754850103</v>
      </c>
      <c r="AJ725">
        <v>2.23123732251522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-0.27</v>
      </c>
      <c r="AM725" t="s">
        <v>3169</v>
      </c>
      <c r="AN725">
        <v>-9.2100000000000009</v>
      </c>
      <c r="AO725" t="s">
        <v>3169</v>
      </c>
      <c r="AP725">
        <v>-8.1703750182057E-2</v>
      </c>
      <c r="AQ725">
        <f>(Table2[[#This Row],[Sharpe Ratio]]-AVERAGE(Table2[Sharpe Ratio]))/_xlfn.STDEV.P(Table2[Sharpe Ratio])</f>
        <v>-1.6314891144236461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703</v>
      </c>
      <c r="AT725">
        <f>_xlfn.RANK.AVG(Table2[[#This Row],[6M Return vs Nifty Z-Score]],Table2[6M Return vs Nifty Z-Score])</f>
        <v>663</v>
      </c>
      <c r="AU725">
        <f>_xlfn.RANK.AVG(Table2[[#This Row],[Sharpe Ratio Z-Score]],Table2[Sharpe Ratio Z-Score])</f>
        <v>697</v>
      </c>
      <c r="AV725">
        <f>(Table2[[#This Row],[Rank 1Y]]+Table2[[#This Row],[Rank 6M]]+Table2[[#This Row],[Rank Sharpe]])/3</f>
        <v>687.66666666666663</v>
      </c>
    </row>
    <row r="726" spans="1:48" hidden="1" x14ac:dyDescent="0.3">
      <c r="A726" t="s">
        <v>756</v>
      </c>
      <c r="B726" t="s">
        <v>757</v>
      </c>
      <c r="C726" t="s">
        <v>3121</v>
      </c>
      <c r="D726" t="s">
        <v>188</v>
      </c>
      <c r="E726">
        <v>21885.525011999998</v>
      </c>
      <c r="F726">
        <v>312.64999999999998</v>
      </c>
      <c r="G726">
        <v>-40.722814706047998</v>
      </c>
      <c r="H726">
        <f>(Table2[[#This Row],[1Y Return vs Nifty]]-AVERAGE(Table2[1Y Return vs Nifty]))/_xlfn.STDEV.P(Table2[1Y Return vs Nifty])</f>
        <v>-1.0782537710546862</v>
      </c>
      <c r="I726">
        <v>-27.287158653661301</v>
      </c>
      <c r="J726">
        <f>(Table2[[#This Row],[1M Return vs Nifty]]-AVERAGE(Table2[1M Return vs Nifty]))/_xlfn.STDEV.P(Table2[1M Return vs Nifty])</f>
        <v>-2.2446860890023843</v>
      </c>
      <c r="K726">
        <v>-34.947094589422299</v>
      </c>
      <c r="L726">
        <f>(Table2[[#This Row],[6M Return vs Nifty]]-AVERAGE(Table2[6M Return vs Nifty]))/_xlfn.STDEV.P(Table2[6M Return vs Nifty])</f>
        <v>-1.2001518128477535</v>
      </c>
      <c r="M726">
        <v>-16.334941560499999</v>
      </c>
      <c r="N726">
        <f>(Table2[[#This Row],[1W Return vs Nifty]]-AVERAGE(Table2[1W Return vs Nifty]))/_xlfn.STDEV.P(Table2[1W Return vs Nifty])</f>
        <v>-3.3062397003838013</v>
      </c>
      <c r="O726">
        <v>399.18</v>
      </c>
      <c r="P726">
        <v>451.19046647702402</v>
      </c>
      <c r="Q726">
        <v>475.45442749930402</v>
      </c>
      <c r="R726">
        <v>11.021849326827301</v>
      </c>
      <c r="S726" s="1">
        <f>(Table2[[#This Row],[Close Price]]-Table2[[#This Row],[20D EMA]])/Table2[[#This Row],[20D EMA]]</f>
        <v>-0.21676937722330786</v>
      </c>
      <c r="T726" s="1">
        <f>(Table2[[#This Row],[Close Price]]-Table2[[#This Row],[50D EMA]])/Table2[[#This Row],[50D EMA]]</f>
        <v>-0.30705539405292143</v>
      </c>
      <c r="U726" s="1">
        <f>(Table2[[#This Row],[Close Price]]-Table2[[#This Row],[200D EMA]])/Table2[[#This Row],[200D EMA]]</f>
        <v>-0.34241857491072025</v>
      </c>
      <c r="V726">
        <v>2.8812395030095299</v>
      </c>
      <c r="W726">
        <v>310.10000000000002</v>
      </c>
      <c r="X726">
        <v>318.5</v>
      </c>
      <c r="Y726">
        <v>306.10000000000002</v>
      </c>
      <c r="Z726">
        <v>373.1</v>
      </c>
      <c r="AA726">
        <v>306.10000000000002</v>
      </c>
      <c r="AB726">
        <v>445.55</v>
      </c>
      <c r="AC726" s="1">
        <f>(Table2[[#This Row],[Close Price]]/Table2[[#This Row],[Day Low]])-1</f>
        <v>8.2231538213477506E-3</v>
      </c>
      <c r="AD726" s="1">
        <f>(Table2[[#This Row],[Day High]]/Table2[[#This Row],[Close Price]])-1</f>
        <v>1.8711018711018879E-2</v>
      </c>
      <c r="AE726" s="1">
        <f>(Table2[[#This Row],[Close Price]]/Table2[[#This Row],[Current Week Low]])-1</f>
        <v>2.1398235870630389E-2</v>
      </c>
      <c r="AF726" s="1">
        <f>(Table2[[#This Row],[Current Week High]]/Table2[[#This Row],[Close Price]])-1</f>
        <v>0.19334719334719352</v>
      </c>
      <c r="AG726" s="1">
        <f>(Table2[[#This Row],[Close Price]]/Table2[[#This Row],[Current Month Low]])-1</f>
        <v>2.1398235870630389E-2</v>
      </c>
      <c r="AH726" s="1">
        <f>(Table2[[#This Row],[Current Month High]]/Table2[[#This Row],[Close Price]])-1</f>
        <v>0.4250759635375021</v>
      </c>
      <c r="AI726">
        <v>82.424436270590107</v>
      </c>
      <c r="AJ726">
        <v>2.13982358706303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-0.33</v>
      </c>
      <c r="AM726" t="s">
        <v>3169</v>
      </c>
      <c r="AN726">
        <v>-24.22</v>
      </c>
      <c r="AO726" t="s">
        <v>3169</v>
      </c>
      <c r="AP726">
        <v>-8.2444092866079996E-2</v>
      </c>
      <c r="AQ726">
        <f>(Table2[[#This Row],[Sharpe Ratio]]-AVERAGE(Table2[Sharpe Ratio]))/_xlfn.STDEV.P(Table2[Sharpe Ratio])</f>
        <v>-1.6401345020366505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676</v>
      </c>
      <c r="AT726">
        <f>_xlfn.RANK.AVG(Table2[[#This Row],[6M Return vs Nifty Z-Score]],Table2[6M Return vs Nifty Z-Score])</f>
        <v>701</v>
      </c>
      <c r="AU726">
        <f>_xlfn.RANK.AVG(Table2[[#This Row],[Sharpe Ratio Z-Score]],Table2[Sharpe Ratio Z-Score])</f>
        <v>699</v>
      </c>
      <c r="AV726">
        <f>(Table2[[#This Row],[Rank 1Y]]+Table2[[#This Row],[Rank 6M]]+Table2[[#This Row],[Rank Sharpe]])/3</f>
        <v>692</v>
      </c>
    </row>
    <row r="727" spans="1:48" hidden="1" x14ac:dyDescent="0.3">
      <c r="A727" t="s">
        <v>2386</v>
      </c>
      <c r="B727" t="s">
        <v>2387</v>
      </c>
      <c r="C727" t="s">
        <v>3137</v>
      </c>
      <c r="D727" t="s">
        <v>414</v>
      </c>
      <c r="E727">
        <v>2079.7377909719999</v>
      </c>
      <c r="F727">
        <v>180.59</v>
      </c>
      <c r="G727">
        <v>-59.457495986576099</v>
      </c>
      <c r="H727">
        <f>(Table2[[#This Row],[1Y Return vs Nifty]]-AVERAGE(Table2[1Y Return vs Nifty]))/_xlfn.STDEV.P(Table2[1Y Return vs Nifty])</f>
        <v>-1.4529695215533147</v>
      </c>
      <c r="I727">
        <v>-6.24302649105275</v>
      </c>
      <c r="J727">
        <f>(Table2[[#This Row],[1M Return vs Nifty]]-AVERAGE(Table2[1M Return vs Nifty]))/_xlfn.STDEV.P(Table2[1M Return vs Nifty])</f>
        <v>-0.1651018627232044</v>
      </c>
      <c r="K727">
        <v>-31.2937655413577</v>
      </c>
      <c r="L727">
        <f>(Table2[[#This Row],[6M Return vs Nifty]]-AVERAGE(Table2[6M Return vs Nifty]))/_xlfn.STDEV.P(Table2[6M Return vs Nifty])</f>
        <v>-1.0781594842426381</v>
      </c>
      <c r="M727">
        <v>-3.1297409581251099</v>
      </c>
      <c r="N727">
        <f>(Table2[[#This Row],[1W Return vs Nifty]]-AVERAGE(Table2[1W Return vs Nifty]))/_xlfn.STDEV.P(Table2[1W Return vs Nifty])</f>
        <v>-0.1090002747365723</v>
      </c>
      <c r="O727">
        <v>189.64</v>
      </c>
      <c r="P727">
        <v>197.533411743351</v>
      </c>
      <c r="Q727">
        <v>229.74760851587601</v>
      </c>
      <c r="R727">
        <v>28.899743125949801</v>
      </c>
      <c r="S727" s="1">
        <f>(Table2[[#This Row],[Close Price]]-Table2[[#This Row],[20D EMA]])/Table2[[#This Row],[20D EMA]]</f>
        <v>-4.7721999578147982E-2</v>
      </c>
      <c r="T727" s="1">
        <f>(Table2[[#This Row],[Close Price]]-Table2[[#This Row],[50D EMA]])/Table2[[#This Row],[50D EMA]]</f>
        <v>-8.5774915715853883E-2</v>
      </c>
      <c r="U727" s="1">
        <f>(Table2[[#This Row],[Close Price]]-Table2[[#This Row],[200D EMA]])/Table2[[#This Row],[200D EMA]]</f>
        <v>-0.21396352646899966</v>
      </c>
      <c r="V727">
        <v>0.453857456788341</v>
      </c>
      <c r="W727">
        <v>180.05</v>
      </c>
      <c r="X727">
        <v>181.54</v>
      </c>
      <c r="Y727">
        <v>180</v>
      </c>
      <c r="Z727">
        <v>186</v>
      </c>
      <c r="AA727">
        <v>180</v>
      </c>
      <c r="AB727">
        <v>214.15</v>
      </c>
      <c r="AC727" s="1">
        <f>(Table2[[#This Row],[Close Price]]/Table2[[#This Row],[Day Low]])-1</f>
        <v>2.9991668980837716E-3</v>
      </c>
      <c r="AD727" s="1">
        <f>(Table2[[#This Row],[Day High]]/Table2[[#This Row],[Close Price]])-1</f>
        <v>5.260534913339443E-3</v>
      </c>
      <c r="AE727" s="1">
        <f>(Table2[[#This Row],[Close Price]]/Table2[[#This Row],[Current Week Low]])-1</f>
        <v>3.2777777777777128E-3</v>
      </c>
      <c r="AF727" s="1">
        <f>(Table2[[#This Row],[Current Week High]]/Table2[[#This Row],[Close Price]])-1</f>
        <v>2.9957361980176067E-2</v>
      </c>
      <c r="AG727" s="1">
        <f>(Table2[[#This Row],[Close Price]]/Table2[[#This Row],[Current Month Low]])-1</f>
        <v>3.2777777777777128E-3</v>
      </c>
      <c r="AH727" s="1">
        <f>(Table2[[#This Row],[Current Month High]]/Table2[[#This Row],[Close Price]])-1</f>
        <v>0.18583531757018656</v>
      </c>
      <c r="AI727">
        <v>139.077468298355</v>
      </c>
      <c r="AJ727">
        <v>4.0864553314120897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-0.09</v>
      </c>
      <c r="AM727" t="s">
        <v>3169</v>
      </c>
      <c r="AN727">
        <v>-7.04</v>
      </c>
      <c r="AO727" t="s">
        <v>3169</v>
      </c>
      <c r="AP727">
        <v>-5.0900907862682997E-2</v>
      </c>
      <c r="AQ727">
        <f>(Table2[[#This Row],[Sharpe Ratio]]-AVERAGE(Table2[Sharpe Ratio]))/_xlfn.STDEV.P(Table2[Sharpe Ratio])</f>
        <v>-1.2717874287310575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726</v>
      </c>
      <c r="AT727">
        <f>_xlfn.RANK.AVG(Table2[[#This Row],[6M Return vs Nifty Z-Score]],Table2[6M Return vs Nifty Z-Score])</f>
        <v>683</v>
      </c>
      <c r="AU727">
        <f>_xlfn.RANK.AVG(Table2[[#This Row],[Sharpe Ratio Z-Score]],Table2[Sharpe Ratio Z-Score])</f>
        <v>669</v>
      </c>
      <c r="AV727">
        <f>(Table2[[#This Row],[Rank 1Y]]+Table2[[#This Row],[Rank 6M]]+Table2[[#This Row],[Rank Sharpe]])/3</f>
        <v>692.66666666666663</v>
      </c>
    </row>
    <row r="728" spans="1:48" hidden="1" x14ac:dyDescent="0.3">
      <c r="A728" t="s">
        <v>2191</v>
      </c>
      <c r="B728" t="s">
        <v>2192</v>
      </c>
      <c r="C728" t="s">
        <v>3123</v>
      </c>
      <c r="D728" t="s">
        <v>54</v>
      </c>
      <c r="E728">
        <v>2600.8551274000001</v>
      </c>
      <c r="F728">
        <v>364.75</v>
      </c>
      <c r="G728">
        <v>-83.816864419379002</v>
      </c>
      <c r="H728">
        <f>(Table2[[#This Row],[1Y Return vs Nifty]]-AVERAGE(Table2[1Y Return vs Nifty]))/_xlfn.STDEV.P(Table2[1Y Return vs Nifty])</f>
        <v>-1.9401856576216321</v>
      </c>
      <c r="I728">
        <v>-22.163692330058399</v>
      </c>
      <c r="J728">
        <f>(Table2[[#This Row],[1M Return vs Nifty]]-AVERAGE(Table2[1M Return vs Nifty]))/_xlfn.STDEV.P(Table2[1M Return vs Nifty])</f>
        <v>-1.7383843955845617</v>
      </c>
      <c r="K728">
        <v>-59.818665748338198</v>
      </c>
      <c r="L728">
        <f>(Table2[[#This Row],[6M Return vs Nifty]]-AVERAGE(Table2[6M Return vs Nifty]))/_xlfn.STDEV.P(Table2[6M Return vs Nifty])</f>
        <v>-2.0306658020958213</v>
      </c>
      <c r="M728">
        <v>-1.89236695149296</v>
      </c>
      <c r="N728">
        <f>(Table2[[#This Row],[1W Return vs Nifty]]-AVERAGE(Table2[1W Return vs Nifty]))/_xlfn.STDEV.P(Table2[1W Return vs Nifty])</f>
        <v>0.19059236890444028</v>
      </c>
      <c r="O728">
        <v>402.41</v>
      </c>
      <c r="P728">
        <v>474.82736103195401</v>
      </c>
      <c r="Q728">
        <v>656.97188769544096</v>
      </c>
      <c r="R728">
        <v>25.424498000666102</v>
      </c>
      <c r="S728" s="1">
        <f>(Table2[[#This Row],[Close Price]]-Table2[[#This Row],[20D EMA]])/Table2[[#This Row],[20D EMA]]</f>
        <v>-9.3586143485499915E-2</v>
      </c>
      <c r="T728" s="1">
        <f>(Table2[[#This Row],[Close Price]]-Table2[[#This Row],[50D EMA]])/Table2[[#This Row],[50D EMA]]</f>
        <v>-0.23182606999040697</v>
      </c>
      <c r="U728" s="1">
        <f>(Table2[[#This Row],[Close Price]]-Table2[[#This Row],[200D EMA]])/Table2[[#This Row],[200D EMA]]</f>
        <v>-0.44480120560487235</v>
      </c>
      <c r="V728">
        <v>0.84166692169378099</v>
      </c>
      <c r="W728">
        <v>362.15</v>
      </c>
      <c r="X728">
        <v>369.9</v>
      </c>
      <c r="Y728">
        <v>362.15</v>
      </c>
      <c r="Z728">
        <v>390</v>
      </c>
      <c r="AA728">
        <v>362.15</v>
      </c>
      <c r="AB728">
        <v>421</v>
      </c>
      <c r="AC728" s="1">
        <f>(Table2[[#This Row],[Close Price]]/Table2[[#This Row],[Day Low]])-1</f>
        <v>7.1793455750379653E-3</v>
      </c>
      <c r="AD728" s="1">
        <f>(Table2[[#This Row],[Day High]]/Table2[[#This Row],[Close Price]])-1</f>
        <v>1.411925976696371E-2</v>
      </c>
      <c r="AE728" s="1">
        <f>(Table2[[#This Row],[Close Price]]/Table2[[#This Row],[Current Week Low]])-1</f>
        <v>7.1793455750379653E-3</v>
      </c>
      <c r="AF728" s="1">
        <f>(Table2[[#This Row],[Current Week High]]/Table2[[#This Row],[Close Price]])-1</f>
        <v>6.9225496915695572E-2</v>
      </c>
      <c r="AG728" s="1">
        <f>(Table2[[#This Row],[Close Price]]/Table2[[#This Row],[Current Month Low]])-1</f>
        <v>7.1793455750379653E-3</v>
      </c>
      <c r="AH728" s="1">
        <f>(Table2[[#This Row],[Current Month High]]/Table2[[#This Row],[Close Price]])-1</f>
        <v>0.15421521590130216</v>
      </c>
      <c r="AI728">
        <v>240.836189170664</v>
      </c>
      <c r="AJ728">
        <v>0.71793455750379598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-0.4</v>
      </c>
      <c r="AM728" t="s">
        <v>3169</v>
      </c>
      <c r="AN728">
        <v>-9.2799999999999994</v>
      </c>
      <c r="AO728" t="s">
        <v>3169</v>
      </c>
      <c r="AP728">
        <v>-2.0358396621090999E-2</v>
      </c>
      <c r="AQ728">
        <f>(Table2[[#This Row],[Sharpe Ratio]]-AVERAGE(Table2[Sharpe Ratio]))/_xlfn.STDEV.P(Table2[Sharpe Ratio])</f>
        <v>-0.91512577183014499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736</v>
      </c>
      <c r="AT728">
        <f>_xlfn.RANK.AVG(Table2[[#This Row],[6M Return vs Nifty Z-Score]],Table2[6M Return vs Nifty Z-Score])</f>
        <v>736</v>
      </c>
      <c r="AU728">
        <f>_xlfn.RANK.AVG(Table2[[#This Row],[Sharpe Ratio Z-Score]],Table2[Sharpe Ratio Z-Score])</f>
        <v>610</v>
      </c>
      <c r="AV728">
        <f>(Table2[[#This Row],[Rank 1Y]]+Table2[[#This Row],[Rank 6M]]+Table2[[#This Row],[Rank Sharpe]])/3</f>
        <v>694</v>
      </c>
    </row>
    <row r="729" spans="1:48" hidden="1" x14ac:dyDescent="0.3">
      <c r="A729" t="s">
        <v>1455</v>
      </c>
      <c r="B729" t="s">
        <v>1456</v>
      </c>
      <c r="C729" t="s">
        <v>3131</v>
      </c>
      <c r="D729" t="s">
        <v>80</v>
      </c>
      <c r="E729">
        <v>6913.511939985</v>
      </c>
      <c r="F729">
        <v>234.15</v>
      </c>
      <c r="G729">
        <v>-53.6351765015675</v>
      </c>
      <c r="H729">
        <f>(Table2[[#This Row],[1Y Return vs Nifty]]-AVERAGE(Table2[1Y Return vs Nifty]))/_xlfn.STDEV.P(Table2[1Y Return vs Nifty])</f>
        <v>-1.336516255933293</v>
      </c>
      <c r="I729">
        <v>-13.0554977077792</v>
      </c>
      <c r="J729">
        <f>(Table2[[#This Row],[1M Return vs Nifty]]-AVERAGE(Table2[1M Return vs Nifty]))/_xlfn.STDEV.P(Table2[1M Return vs Nifty])</f>
        <v>-0.83831126735988171</v>
      </c>
      <c r="K729">
        <v>-28.0684495450278</v>
      </c>
      <c r="L729">
        <f>(Table2[[#This Row],[6M Return vs Nifty]]-AVERAGE(Table2[6M Return vs Nifty]))/_xlfn.STDEV.P(Table2[6M Return vs Nifty])</f>
        <v>-0.97045941022711657</v>
      </c>
      <c r="M729">
        <v>-6.3778699296378498</v>
      </c>
      <c r="N729">
        <f>(Table2[[#This Row],[1W Return vs Nifty]]-AVERAGE(Table2[1W Return vs Nifty]))/_xlfn.STDEV.P(Table2[1W Return vs Nifty])</f>
        <v>-0.89543634034543684</v>
      </c>
      <c r="O729">
        <v>249</v>
      </c>
      <c r="P729">
        <v>264.20958560350101</v>
      </c>
      <c r="Q729">
        <v>309.62895532572003</v>
      </c>
      <c r="R729">
        <v>31.5881370840881</v>
      </c>
      <c r="S729" s="1">
        <f>(Table2[[#This Row],[Close Price]]-Table2[[#This Row],[20D EMA]])/Table2[[#This Row],[20D EMA]]</f>
        <v>-5.9638554216867444E-2</v>
      </c>
      <c r="T729" s="1">
        <f>(Table2[[#This Row],[Close Price]]-Table2[[#This Row],[50D EMA]])/Table2[[#This Row],[50D EMA]]</f>
        <v>-0.11377174501386708</v>
      </c>
      <c r="U729" s="1">
        <f>(Table2[[#This Row],[Close Price]]-Table2[[#This Row],[200D EMA]])/Table2[[#This Row],[200D EMA]]</f>
        <v>-0.24377227655055228</v>
      </c>
      <c r="V729">
        <v>1.0382841437905801</v>
      </c>
      <c r="W729">
        <v>231.35</v>
      </c>
      <c r="X729">
        <v>235.95</v>
      </c>
      <c r="Y729">
        <v>231.35</v>
      </c>
      <c r="Z729">
        <v>252.35</v>
      </c>
      <c r="AA729">
        <v>231.35</v>
      </c>
      <c r="AB729">
        <v>267.85000000000002</v>
      </c>
      <c r="AC729" s="1">
        <f>(Table2[[#This Row],[Close Price]]/Table2[[#This Row],[Day Low]])-1</f>
        <v>1.2102874432677879E-2</v>
      </c>
      <c r="AD729" s="1">
        <f>(Table2[[#This Row],[Day High]]/Table2[[#This Row],[Close Price]])-1</f>
        <v>7.6873798846892605E-3</v>
      </c>
      <c r="AE729" s="1">
        <f>(Table2[[#This Row],[Close Price]]/Table2[[#This Row],[Current Week Low]])-1</f>
        <v>1.2102874432677879E-2</v>
      </c>
      <c r="AF729" s="1">
        <f>(Table2[[#This Row],[Current Week High]]/Table2[[#This Row],[Close Price]])-1</f>
        <v>7.7727952167413905E-2</v>
      </c>
      <c r="AG729" s="1">
        <f>(Table2[[#This Row],[Close Price]]/Table2[[#This Row],[Current Month Low]])-1</f>
        <v>1.2102874432677879E-2</v>
      </c>
      <c r="AH729" s="1">
        <f>(Table2[[#This Row],[Current Month High]]/Table2[[#This Row],[Close Price]])-1</f>
        <v>0.14392483450779414</v>
      </c>
      <c r="AI729">
        <v>71.941063420884007</v>
      </c>
      <c r="AJ729">
        <v>1.2102874432677799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-0.15</v>
      </c>
      <c r="AM729" t="s">
        <v>3169</v>
      </c>
      <c r="AN729">
        <v>-7.94</v>
      </c>
      <c r="AO729" t="s">
        <v>3169</v>
      </c>
      <c r="AP729">
        <v>-0.13055174897268501</v>
      </c>
      <c r="AQ729">
        <f>(Table2[[#This Row],[Sharpe Ratio]]-AVERAGE(Table2[Sharpe Ratio]))/_xlfn.STDEV.P(Table2[Sharpe Ratio])</f>
        <v>-2.2019139903334586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720</v>
      </c>
      <c r="AT729">
        <f>_xlfn.RANK.AVG(Table2[[#This Row],[6M Return vs Nifty Z-Score]],Table2[6M Return vs Nifty Z-Score])</f>
        <v>650</v>
      </c>
      <c r="AU729">
        <f>_xlfn.RANK.AVG(Table2[[#This Row],[Sharpe Ratio Z-Score]],Table2[Sharpe Ratio Z-Score])</f>
        <v>730</v>
      </c>
      <c r="AV729">
        <f>(Table2[[#This Row],[Rank 1Y]]+Table2[[#This Row],[Rank 6M]]+Table2[[#This Row],[Rank Sharpe]])/3</f>
        <v>700</v>
      </c>
    </row>
    <row r="730" spans="1:48" hidden="1" x14ac:dyDescent="0.3">
      <c r="A730" t="s">
        <v>920</v>
      </c>
      <c r="B730" t="s">
        <v>921</v>
      </c>
      <c r="C730" t="s">
        <v>3137</v>
      </c>
      <c r="D730" t="s">
        <v>497</v>
      </c>
      <c r="E730">
        <v>15619.14188625</v>
      </c>
      <c r="F730">
        <v>430.85</v>
      </c>
      <c r="G730">
        <v>-37.990599428254797</v>
      </c>
      <c r="H730">
        <f>(Table2[[#This Row],[1Y Return vs Nifty]]-AVERAGE(Table2[1Y Return vs Nifty]))/_xlfn.STDEV.P(Table2[1Y Return vs Nifty])</f>
        <v>-1.0236062388649505</v>
      </c>
      <c r="I730">
        <v>-14.240880951986</v>
      </c>
      <c r="J730">
        <f>(Table2[[#This Row],[1M Return vs Nifty]]-AVERAGE(Table2[1M Return vs Nifty]))/_xlfn.STDEV.P(Table2[1M Return vs Nifty])</f>
        <v>-0.95545101338030103</v>
      </c>
      <c r="K730">
        <v>-37.427405603237602</v>
      </c>
      <c r="L730">
        <f>(Table2[[#This Row],[6M Return vs Nifty]]-AVERAGE(Table2[6M Return vs Nifty]))/_xlfn.STDEV.P(Table2[6M Return vs Nifty])</f>
        <v>-1.2829746060479823</v>
      </c>
      <c r="M730">
        <v>-4.64400687133812</v>
      </c>
      <c r="N730">
        <f>(Table2[[#This Row],[1W Return vs Nifty]]-AVERAGE(Table2[1W Return vs Nifty]))/_xlfn.STDEV.P(Table2[1W Return vs Nifty])</f>
        <v>-0.47563390828907026</v>
      </c>
      <c r="O730">
        <v>470.45</v>
      </c>
      <c r="P730">
        <v>518.75831617658901</v>
      </c>
      <c r="Q730">
        <v>595.40330088881399</v>
      </c>
      <c r="R730">
        <v>31.300112814300199</v>
      </c>
      <c r="S730" s="1">
        <f>(Table2[[#This Row],[Close Price]]-Table2[[#This Row],[20D EMA]])/Table2[[#This Row],[20D EMA]]</f>
        <v>-8.4174726325858151E-2</v>
      </c>
      <c r="T730" s="1">
        <f>(Table2[[#This Row],[Close Price]]-Table2[[#This Row],[50D EMA]])/Table2[[#This Row],[50D EMA]]</f>
        <v>-0.16945909768637687</v>
      </c>
      <c r="U730" s="1">
        <f>(Table2[[#This Row],[Close Price]]-Table2[[#This Row],[200D EMA]])/Table2[[#This Row],[200D EMA]]</f>
        <v>-0.27637283945717117</v>
      </c>
      <c r="V730">
        <v>2.4068671060043898</v>
      </c>
      <c r="W730">
        <v>422.6</v>
      </c>
      <c r="X730">
        <v>433</v>
      </c>
      <c r="Y730">
        <v>422.6</v>
      </c>
      <c r="Z730">
        <v>441.95</v>
      </c>
      <c r="AA730">
        <v>422.6</v>
      </c>
      <c r="AB730">
        <v>529.5</v>
      </c>
      <c r="AC730" s="1">
        <f>(Table2[[#This Row],[Close Price]]/Table2[[#This Row],[Day Low]])-1</f>
        <v>1.9522006625650734E-2</v>
      </c>
      <c r="AD730" s="1">
        <f>(Table2[[#This Row],[Day High]]/Table2[[#This Row],[Close Price]])-1</f>
        <v>4.9901357781130251E-3</v>
      </c>
      <c r="AE730" s="1">
        <f>(Table2[[#This Row],[Close Price]]/Table2[[#This Row],[Current Week Low]])-1</f>
        <v>1.9522006625650734E-2</v>
      </c>
      <c r="AF730" s="1">
        <f>(Table2[[#This Row],[Current Week High]]/Table2[[#This Row],[Close Price]])-1</f>
        <v>2.5763026575374104E-2</v>
      </c>
      <c r="AG730" s="1">
        <f>(Table2[[#This Row],[Close Price]]/Table2[[#This Row],[Current Month Low]])-1</f>
        <v>1.9522006625650734E-2</v>
      </c>
      <c r="AH730" s="1">
        <f>(Table2[[#This Row],[Current Month High]]/Table2[[#This Row],[Close Price]])-1</f>
        <v>0.22896599744690715</v>
      </c>
      <c r="AI730">
        <v>78.542416154113894</v>
      </c>
      <c r="AJ730">
        <v>1.9522006625650701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-0.21</v>
      </c>
      <c r="AM730" t="s">
        <v>3169</v>
      </c>
      <c r="AN730">
        <v>-14.69</v>
      </c>
      <c r="AO730" t="s">
        <v>3169</v>
      </c>
      <c r="AP730">
        <v>-0.12864422230463199</v>
      </c>
      <c r="AQ730">
        <f>(Table2[[#This Row],[Sharpe Ratio]]-AVERAGE(Table2[Sharpe Ratio]))/_xlfn.STDEV.P(Table2[Sharpe Ratio])</f>
        <v>-2.1796387551169123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664</v>
      </c>
      <c r="AT730">
        <f>_xlfn.RANK.AVG(Table2[[#This Row],[6M Return vs Nifty Z-Score]],Table2[6M Return vs Nifty Z-Score])</f>
        <v>708</v>
      </c>
      <c r="AU730">
        <f>_xlfn.RANK.AVG(Table2[[#This Row],[Sharpe Ratio Z-Score]],Table2[Sharpe Ratio Z-Score])</f>
        <v>729</v>
      </c>
      <c r="AV730">
        <f>(Table2[[#This Row],[Rank 1Y]]+Table2[[#This Row],[Rank 6M]]+Table2[[#This Row],[Rank Sharpe]])/3</f>
        <v>700.33333333333337</v>
      </c>
    </row>
    <row r="731" spans="1:48" hidden="1" x14ac:dyDescent="0.3">
      <c r="A731" t="s">
        <v>2027</v>
      </c>
      <c r="B731" t="s">
        <v>2028</v>
      </c>
      <c r="C731" t="s">
        <v>3134</v>
      </c>
      <c r="D731" t="s">
        <v>457</v>
      </c>
      <c r="E731">
        <v>3177.0980556</v>
      </c>
      <c r="F731">
        <v>827.8</v>
      </c>
      <c r="G731">
        <v>-62.799542886787997</v>
      </c>
      <c r="H731">
        <f>(Table2[[#This Row],[1Y Return vs Nifty]]-AVERAGE(Table2[1Y Return vs Nifty]))/_xlfn.STDEV.P(Table2[1Y Return vs Nifty])</f>
        <v>-1.5198144063774892</v>
      </c>
      <c r="I731">
        <v>-15.942193840079</v>
      </c>
      <c r="J731">
        <f>(Table2[[#This Row],[1M Return vs Nifty]]-AVERAGE(Table2[1M Return vs Nifty]))/_xlfn.STDEV.P(Table2[1M Return vs Nifty])</f>
        <v>-1.1235750024669158</v>
      </c>
      <c r="K731">
        <v>-26.186954907176101</v>
      </c>
      <c r="L731">
        <f>(Table2[[#This Row],[6M Return vs Nifty]]-AVERAGE(Table2[6M Return vs Nifty]))/_xlfn.STDEV.P(Table2[6M Return vs Nifty])</f>
        <v>-0.90763235328540404</v>
      </c>
      <c r="M731">
        <v>-5.0302605596624597</v>
      </c>
      <c r="N731">
        <f>(Table2[[#This Row],[1W Return vs Nifty]]-AVERAGE(Table2[1W Return vs Nifty]))/_xlfn.STDEV.P(Table2[1W Return vs Nifty])</f>
        <v>-0.56915354178787048</v>
      </c>
      <c r="O731">
        <v>918.84</v>
      </c>
      <c r="P731">
        <v>991.30316981427097</v>
      </c>
      <c r="Q731">
        <v>1123.01365114901</v>
      </c>
      <c r="R731">
        <v>10.0794028032042</v>
      </c>
      <c r="S731" s="1">
        <f>(Table2[[#This Row],[Close Price]]-Table2[[#This Row],[20D EMA]])/Table2[[#This Row],[20D EMA]]</f>
        <v>-9.9081450524574538E-2</v>
      </c>
      <c r="T731" s="1">
        <f>(Table2[[#This Row],[Close Price]]-Table2[[#This Row],[50D EMA]])/Table2[[#This Row],[50D EMA]]</f>
        <v>-0.16493760414879408</v>
      </c>
      <c r="U731" s="1">
        <f>(Table2[[#This Row],[Close Price]]-Table2[[#This Row],[200D EMA]])/Table2[[#This Row],[200D EMA]]</f>
        <v>-0.26287628012977632</v>
      </c>
      <c r="V731">
        <v>1.5260607106483199</v>
      </c>
      <c r="W731">
        <v>821</v>
      </c>
      <c r="X731">
        <v>837.95</v>
      </c>
      <c r="Y731">
        <v>821</v>
      </c>
      <c r="Z731">
        <v>884.65</v>
      </c>
      <c r="AA731">
        <v>821</v>
      </c>
      <c r="AB731">
        <v>1001.95</v>
      </c>
      <c r="AC731" s="1">
        <f>(Table2[[#This Row],[Close Price]]/Table2[[#This Row],[Day Low]])-1</f>
        <v>8.2825822168086649E-3</v>
      </c>
      <c r="AD731" s="1">
        <f>(Table2[[#This Row],[Day High]]/Table2[[#This Row],[Close Price]])-1</f>
        <v>1.2261415800918218E-2</v>
      </c>
      <c r="AE731" s="1">
        <f>(Table2[[#This Row],[Close Price]]/Table2[[#This Row],[Current Week Low]])-1</f>
        <v>8.2825822168086649E-3</v>
      </c>
      <c r="AF731" s="1">
        <f>(Table2[[#This Row],[Current Week High]]/Table2[[#This Row],[Close Price]])-1</f>
        <v>6.8676008697753144E-2</v>
      </c>
      <c r="AG731" s="1">
        <f>(Table2[[#This Row],[Close Price]]/Table2[[#This Row],[Current Month Low]])-1</f>
        <v>8.2825822168086649E-3</v>
      </c>
      <c r="AH731" s="1">
        <f>(Table2[[#This Row],[Current Month High]]/Table2[[#This Row],[Close Price]])-1</f>
        <v>0.21037690263348652</v>
      </c>
      <c r="AI731">
        <v>74.891278086494296</v>
      </c>
      <c r="AJ731">
        <v>0.82825822168086605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-0.18</v>
      </c>
      <c r="AM731" t="s">
        <v>3169</v>
      </c>
      <c r="AN731">
        <v>-14.54</v>
      </c>
      <c r="AO731" t="s">
        <v>3169</v>
      </c>
      <c r="AP731">
        <v>-0.182250618781546</v>
      </c>
      <c r="AQ731">
        <f>(Table2[[#This Row],[Sharpe Ratio]]-AVERAGE(Table2[Sharpe Ratio]))/_xlfn.STDEV.P(Table2[Sharpe Ratio])</f>
        <v>-2.8056300508787082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728</v>
      </c>
      <c r="AT731">
        <f>_xlfn.RANK.AVG(Table2[[#This Row],[6M Return vs Nifty Z-Score]],Table2[6M Return vs Nifty Z-Score])</f>
        <v>636</v>
      </c>
      <c r="AU731">
        <f>_xlfn.RANK.AVG(Table2[[#This Row],[Sharpe Ratio Z-Score]],Table2[Sharpe Ratio Z-Score])</f>
        <v>737</v>
      </c>
      <c r="AV731">
        <f>(Table2[[#This Row],[Rank 1Y]]+Table2[[#This Row],[Rank 6M]]+Table2[[#This Row],[Rank Sharpe]])/3</f>
        <v>700.33333333333337</v>
      </c>
    </row>
    <row r="732" spans="1:48" hidden="1" x14ac:dyDescent="0.3">
      <c r="A732" t="s">
        <v>1864</v>
      </c>
      <c r="B732" t="s">
        <v>1865</v>
      </c>
      <c r="C732" t="s">
        <v>3135</v>
      </c>
      <c r="D732" t="s">
        <v>494</v>
      </c>
      <c r="E732">
        <v>3944.7500229080001</v>
      </c>
      <c r="F732">
        <v>79.180000000000007</v>
      </c>
      <c r="G732">
        <v>-49.264588753580902</v>
      </c>
      <c r="H732">
        <f>(Table2[[#This Row],[1Y Return vs Nifty]]-AVERAGE(Table2[1Y Return vs Nifty]))/_xlfn.STDEV.P(Table2[1Y Return vs Nifty])</f>
        <v>-1.2490993394891858</v>
      </c>
      <c r="I732">
        <v>-17.236949910970601</v>
      </c>
      <c r="J732">
        <f>(Table2[[#This Row],[1M Return vs Nifty]]-AVERAGE(Table2[1M Return vs Nifty]))/_xlfn.STDEV.P(Table2[1M Return vs Nifty])</f>
        <v>-1.2515229872590634</v>
      </c>
      <c r="K732">
        <v>-29.106939292146901</v>
      </c>
      <c r="L732">
        <f>(Table2[[#This Row],[6M Return vs Nifty]]-AVERAGE(Table2[6M Return vs Nifty]))/_xlfn.STDEV.P(Table2[6M Return vs Nifty])</f>
        <v>-1.0051367636263979</v>
      </c>
      <c r="M732">
        <v>-9.0041700868504702</v>
      </c>
      <c r="N732">
        <f>(Table2[[#This Row],[1W Return vs Nifty]]-AVERAGE(Table2[1W Return vs Nifty]))/_xlfn.STDEV.P(Table2[1W Return vs Nifty])</f>
        <v>-1.5313153897491667</v>
      </c>
      <c r="O732">
        <v>88.5</v>
      </c>
      <c r="P732">
        <v>96.157377971272297</v>
      </c>
      <c r="Q732">
        <v>104.58987173245499</v>
      </c>
      <c r="R732">
        <v>17.5533600117802</v>
      </c>
      <c r="S732" s="1">
        <f>(Table2[[#This Row],[Close Price]]-Table2[[#This Row],[20D EMA]])/Table2[[#This Row],[20D EMA]]</f>
        <v>-0.10531073446327675</v>
      </c>
      <c r="T732" s="1">
        <f>(Table2[[#This Row],[Close Price]]-Table2[[#This Row],[50D EMA]])/Table2[[#This Row],[50D EMA]]</f>
        <v>-0.1765582457577452</v>
      </c>
      <c r="U732" s="1">
        <f>(Table2[[#This Row],[Close Price]]-Table2[[#This Row],[200D EMA]])/Table2[[#This Row],[200D EMA]]</f>
        <v>-0.2429477282222359</v>
      </c>
      <c r="V732">
        <v>0.76681117771026697</v>
      </c>
      <c r="W732">
        <v>78.680000000000007</v>
      </c>
      <c r="X732">
        <v>81.040000000000006</v>
      </c>
      <c r="Y732">
        <v>77.650000000000006</v>
      </c>
      <c r="Z732">
        <v>86.37</v>
      </c>
      <c r="AA732">
        <v>77.650000000000006</v>
      </c>
      <c r="AB732">
        <v>93.5</v>
      </c>
      <c r="AC732" s="1">
        <f>(Table2[[#This Row],[Close Price]]/Table2[[#This Row],[Day Low]])-1</f>
        <v>6.3548551093035588E-3</v>
      </c>
      <c r="AD732" s="1">
        <f>(Table2[[#This Row],[Day High]]/Table2[[#This Row],[Close Price]])-1</f>
        <v>2.3490780500126318E-2</v>
      </c>
      <c r="AE732" s="1">
        <f>(Table2[[#This Row],[Close Price]]/Table2[[#This Row],[Current Week Low]])-1</f>
        <v>1.9703799098518937E-2</v>
      </c>
      <c r="AF732" s="1">
        <f>(Table2[[#This Row],[Current Week High]]/Table2[[#This Row],[Close Price]])-1</f>
        <v>9.0805759030058164E-2</v>
      </c>
      <c r="AG732" s="1">
        <f>(Table2[[#This Row],[Close Price]]/Table2[[#This Row],[Current Month Low]])-1</f>
        <v>1.9703799098518937E-2</v>
      </c>
      <c r="AH732" s="1">
        <f>(Table2[[#This Row],[Current Month High]]/Table2[[#This Row],[Close Price]])-1</f>
        <v>0.18085375094720879</v>
      </c>
      <c r="AI732">
        <v>68.855771659509898</v>
      </c>
      <c r="AJ732">
        <v>1.9703799098518899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-0.25</v>
      </c>
      <c r="AM732" t="s">
        <v>3169</v>
      </c>
      <c r="AN732">
        <v>-13.31</v>
      </c>
      <c r="AO732" t="s">
        <v>3169</v>
      </c>
      <c r="AP732">
        <v>-0.12667119810989</v>
      </c>
      <c r="AQ732">
        <f>(Table2[[#This Row],[Sharpe Ratio]]-AVERAGE(Table2[Sharpe Ratio]))/_xlfn.STDEV.P(Table2[Sharpe Ratio])</f>
        <v>-2.1565986693546129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710</v>
      </c>
      <c r="AT732">
        <f>_xlfn.RANK.AVG(Table2[[#This Row],[6M Return vs Nifty Z-Score]],Table2[6M Return vs Nifty Z-Score])</f>
        <v>665</v>
      </c>
      <c r="AU732">
        <f>_xlfn.RANK.AVG(Table2[[#This Row],[Sharpe Ratio Z-Score]],Table2[Sharpe Ratio Z-Score])</f>
        <v>728</v>
      </c>
      <c r="AV732">
        <f>(Table2[[#This Row],[Rank 1Y]]+Table2[[#This Row],[Rank 6M]]+Table2[[#This Row],[Rank Sharpe]])/3</f>
        <v>701</v>
      </c>
    </row>
    <row r="733" spans="1:48" hidden="1" x14ac:dyDescent="0.3">
      <c r="A733" t="s">
        <v>2511</v>
      </c>
      <c r="B733" t="s">
        <v>2512</v>
      </c>
      <c r="C733" t="s">
        <v>3140</v>
      </c>
      <c r="D733" t="s">
        <v>2014</v>
      </c>
      <c r="E733">
        <v>1900.1763509279999</v>
      </c>
      <c r="F733">
        <v>10.32</v>
      </c>
      <c r="G733">
        <v>-67.748389901071207</v>
      </c>
      <c r="H733">
        <f>(Table2[[#This Row],[1Y Return vs Nifty]]-AVERAGE(Table2[1Y Return vs Nifty]))/_xlfn.STDEV.P(Table2[1Y Return vs Nifty])</f>
        <v>-1.6187971910479393</v>
      </c>
      <c r="I733">
        <v>-19.0131826654642</v>
      </c>
      <c r="J733">
        <f>(Table2[[#This Row],[1M Return vs Nifty]]-AVERAGE(Table2[1M Return vs Nifty]))/_xlfn.STDEV.P(Table2[1M Return vs Nifty])</f>
        <v>-1.4270505685298434</v>
      </c>
      <c r="K733">
        <v>-43.6259159250708</v>
      </c>
      <c r="L733">
        <f>(Table2[[#This Row],[6M Return vs Nifty]]-AVERAGE(Table2[6M Return vs Nifty]))/_xlfn.STDEV.P(Table2[6M Return vs Nifty])</f>
        <v>-1.4899558820553722</v>
      </c>
      <c r="M733">
        <v>-9.1753893222346203</v>
      </c>
      <c r="N733">
        <f>(Table2[[#This Row],[1W Return vs Nifty]]-AVERAGE(Table2[1W Return vs Nifty]))/_xlfn.STDEV.P(Table2[1W Return vs Nifty])</f>
        <v>-1.5727709424729115</v>
      </c>
      <c r="O733">
        <v>11.94</v>
      </c>
      <c r="P733">
        <v>12.9648814064519</v>
      </c>
      <c r="Q733">
        <v>15.280564407117501</v>
      </c>
      <c r="R733">
        <v>9.8447222578886198</v>
      </c>
      <c r="S733" s="1">
        <f>(Table2[[#This Row],[Close Price]]-Table2[[#This Row],[20D EMA]])/Table2[[#This Row],[20D EMA]]</f>
        <v>-0.13567839195979894</v>
      </c>
      <c r="T733" s="1">
        <f>(Table2[[#This Row],[Close Price]]-Table2[[#This Row],[50D EMA]])/Table2[[#This Row],[50D EMA]]</f>
        <v>-0.20400351715795018</v>
      </c>
      <c r="U733" s="1">
        <f>(Table2[[#This Row],[Close Price]]-Table2[[#This Row],[200D EMA]])/Table2[[#This Row],[200D EMA]]</f>
        <v>-0.32463227633181729</v>
      </c>
      <c r="V733">
        <v>0.82951845795136003</v>
      </c>
      <c r="W733">
        <v>10.25</v>
      </c>
      <c r="X733">
        <v>10.58</v>
      </c>
      <c r="Y733">
        <v>10.25</v>
      </c>
      <c r="Z733">
        <v>11.37</v>
      </c>
      <c r="AA733">
        <v>10.25</v>
      </c>
      <c r="AB733">
        <v>13.24</v>
      </c>
      <c r="AC733" s="1">
        <f>(Table2[[#This Row],[Close Price]]/Table2[[#This Row],[Day Low]])-1</f>
        <v>6.8292682926829329E-3</v>
      </c>
      <c r="AD733" s="1">
        <f>(Table2[[#This Row],[Day High]]/Table2[[#This Row],[Close Price]])-1</f>
        <v>2.5193798449612448E-2</v>
      </c>
      <c r="AE733" s="1">
        <f>(Table2[[#This Row],[Close Price]]/Table2[[#This Row],[Current Week Low]])-1</f>
        <v>6.8292682926829329E-3</v>
      </c>
      <c r="AF733" s="1">
        <f>(Table2[[#This Row],[Current Week High]]/Table2[[#This Row],[Close Price]])-1</f>
        <v>0.10174418604651159</v>
      </c>
      <c r="AG733" s="1">
        <f>(Table2[[#This Row],[Close Price]]/Table2[[#This Row],[Current Month Low]])-1</f>
        <v>6.8292682926829329E-3</v>
      </c>
      <c r="AH733" s="1">
        <f>(Table2[[#This Row],[Current Month High]]/Table2[[#This Row],[Close Price]])-1</f>
        <v>0.28294573643410859</v>
      </c>
      <c r="AI733">
        <v>152.422480620155</v>
      </c>
      <c r="AJ733">
        <v>0.68292682926829296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-0.22</v>
      </c>
      <c r="AM733" t="s">
        <v>3169</v>
      </c>
      <c r="AN733">
        <v>-18.61</v>
      </c>
      <c r="AO733" t="s">
        <v>3169</v>
      </c>
      <c r="AP733">
        <v>-4.0616922030802999E-2</v>
      </c>
      <c r="AQ733">
        <f>(Table2[[#This Row],[Sharpe Ratio]]-AVERAGE(Table2[Sharpe Ratio]))/_xlfn.STDEV.P(Table2[Sharpe Ratio])</f>
        <v>-1.1516956852155809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732</v>
      </c>
      <c r="AT733">
        <f>_xlfn.RANK.AVG(Table2[[#This Row],[6M Return vs Nifty Z-Score]],Table2[6M Return vs Nifty Z-Score])</f>
        <v>726</v>
      </c>
      <c r="AU733">
        <f>_xlfn.RANK.AVG(Table2[[#This Row],[Sharpe Ratio Z-Score]],Table2[Sharpe Ratio Z-Score])</f>
        <v>646</v>
      </c>
      <c r="AV733">
        <f>(Table2[[#This Row],[Rank 1Y]]+Table2[[#This Row],[Rank 6M]]+Table2[[#This Row],[Rank Sharpe]])/3</f>
        <v>701.33333333333337</v>
      </c>
    </row>
    <row r="734" spans="1:48" hidden="1" x14ac:dyDescent="0.3">
      <c r="A734" t="s">
        <v>473</v>
      </c>
      <c r="B734" t="s">
        <v>474</v>
      </c>
      <c r="C734" t="s">
        <v>3124</v>
      </c>
      <c r="D734" t="s">
        <v>27</v>
      </c>
      <c r="E734">
        <v>46489.777698879901</v>
      </c>
      <c r="F734">
        <v>6.67</v>
      </c>
      <c r="G734">
        <v>-69.486281638962893</v>
      </c>
      <c r="H734">
        <f>(Table2[[#This Row],[1Y Return vs Nifty]]-AVERAGE(Table2[1Y Return vs Nifty]))/_xlfn.STDEV.P(Table2[1Y Return vs Nifty])</f>
        <v>-1.6535570781844389</v>
      </c>
      <c r="I734">
        <v>-17.061756326640001</v>
      </c>
      <c r="J734">
        <f>(Table2[[#This Row],[1M Return vs Nifty]]-AVERAGE(Table2[1M Return vs Nifty]))/_xlfn.STDEV.P(Table2[1M Return vs Nifty])</f>
        <v>-1.234210331564638</v>
      </c>
      <c r="K734">
        <v>-56.387183216458602</v>
      </c>
      <c r="L734">
        <f>(Table2[[#This Row],[6M Return vs Nifty]]-AVERAGE(Table2[6M Return vs Nifty]))/_xlfn.STDEV.P(Table2[6M Return vs Nifty])</f>
        <v>-1.9160813945255435</v>
      </c>
      <c r="M734">
        <v>-8.8399372194447192</v>
      </c>
      <c r="N734">
        <f>(Table2[[#This Row],[1W Return vs Nifty]]-AVERAGE(Table2[1W Return vs Nifty]))/_xlfn.STDEV.P(Table2[1W Return vs Nifty])</f>
        <v>-1.4915513744594386</v>
      </c>
      <c r="O734">
        <v>7.78</v>
      </c>
      <c r="P734">
        <v>9.3997077067109895</v>
      </c>
      <c r="Q734">
        <v>12.2805044264061</v>
      </c>
      <c r="R734">
        <v>16.6360317253612</v>
      </c>
      <c r="S734" s="1">
        <f>(Table2[[#This Row],[Close Price]]-Table2[[#This Row],[20D EMA]])/Table2[[#This Row],[20D EMA]]</f>
        <v>-0.14267352185089979</v>
      </c>
      <c r="T734" s="1">
        <f>(Table2[[#This Row],[Close Price]]-Table2[[#This Row],[50D EMA]])/Table2[[#This Row],[50D EMA]]</f>
        <v>-0.29040346698888253</v>
      </c>
      <c r="U734" s="1">
        <f>(Table2[[#This Row],[Close Price]]-Table2[[#This Row],[200D EMA]])/Table2[[#This Row],[200D EMA]]</f>
        <v>-0.45686270136771728</v>
      </c>
      <c r="V734">
        <v>0.70628333503638996</v>
      </c>
      <c r="W734">
        <v>6.61</v>
      </c>
      <c r="X734">
        <v>6.91</v>
      </c>
      <c r="Y734">
        <v>6.61</v>
      </c>
      <c r="Z734">
        <v>7.53</v>
      </c>
      <c r="AA734">
        <v>6.61</v>
      </c>
      <c r="AB734">
        <v>8.5299999999999994</v>
      </c>
      <c r="AC734" s="1">
        <f>(Table2[[#This Row],[Close Price]]/Table2[[#This Row],[Day Low]])-1</f>
        <v>9.0771558245081874E-3</v>
      </c>
      <c r="AD734" s="1">
        <f>(Table2[[#This Row],[Day High]]/Table2[[#This Row],[Close Price]])-1</f>
        <v>3.5982008995502301E-2</v>
      </c>
      <c r="AE734" s="1">
        <f>(Table2[[#This Row],[Close Price]]/Table2[[#This Row],[Current Week Low]])-1</f>
        <v>9.0771558245081874E-3</v>
      </c>
      <c r="AF734" s="1">
        <f>(Table2[[#This Row],[Current Week High]]/Table2[[#This Row],[Close Price]])-1</f>
        <v>0.12893553223388321</v>
      </c>
      <c r="AG734" s="1">
        <f>(Table2[[#This Row],[Close Price]]/Table2[[#This Row],[Current Month Low]])-1</f>
        <v>9.0771558245081874E-3</v>
      </c>
      <c r="AH734" s="1">
        <f>(Table2[[#This Row],[Current Month High]]/Table2[[#This Row],[Close Price]])-1</f>
        <v>0.27886056971514228</v>
      </c>
      <c r="AI734">
        <v>187.556221889055</v>
      </c>
      <c r="AJ734">
        <v>0.90771558245081796</v>
      </c>
      <c r="AK734" t="str">
        <f>IF(AND(Table2[[#This Row],[20D EMA]]&gt;Table2[[#This Row],[50D EMA]],Table2[[#This Row],[50D EMA]]&gt;Table2[[#This Row],[200D EMA]]),"Uptrend","Downtrend/NoTrend")</f>
        <v>Downtrend/NoTrend</v>
      </c>
      <c r="AL734">
        <v>-0.55000000000000004</v>
      </c>
      <c r="AM734" t="s">
        <v>3169</v>
      </c>
      <c r="AN734">
        <v>-15.36</v>
      </c>
      <c r="AO734" t="s">
        <v>3169</v>
      </c>
      <c r="AP734">
        <v>-3.6953267205158999E-2</v>
      </c>
      <c r="AQ734">
        <f>(Table2[[#This Row],[Sharpe Ratio]]-AVERAGE(Table2[Sharpe Ratio]))/_xlfn.STDEV.P(Table2[Sharpe Ratio])</f>
        <v>-1.1089131782340396</v>
      </c>
      <c r="AR7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4">
        <f>_xlfn.RANK.AVG(Table2[[#This Row],[1Y Return vs Nifty Z-Score]],Table2[1Y Return vs Nifty Z-Score])</f>
        <v>734</v>
      </c>
      <c r="AT734">
        <f>_xlfn.RANK.AVG(Table2[[#This Row],[6M Return vs Nifty Z-Score]],Table2[6M Return vs Nifty Z-Score])</f>
        <v>735</v>
      </c>
      <c r="AU734">
        <f>_xlfn.RANK.AVG(Table2[[#This Row],[Sharpe Ratio Z-Score]],Table2[Sharpe Ratio Z-Score])</f>
        <v>639</v>
      </c>
      <c r="AV734">
        <f>(Table2[[#This Row],[Rank 1Y]]+Table2[[#This Row],[Rank 6M]]+Table2[[#This Row],[Rank Sharpe]])/3</f>
        <v>702.66666666666663</v>
      </c>
    </row>
    <row r="735" spans="1:48" hidden="1" x14ac:dyDescent="0.3">
      <c r="A735" t="s">
        <v>1092</v>
      </c>
      <c r="B735" t="s">
        <v>1093</v>
      </c>
      <c r="C735" t="s">
        <v>3140</v>
      </c>
      <c r="D735" t="s">
        <v>616</v>
      </c>
      <c r="E735">
        <v>11254.40604414</v>
      </c>
      <c r="F735">
        <v>117.17</v>
      </c>
      <c r="G735">
        <v>-73.671867947292895</v>
      </c>
      <c r="H735">
        <f>(Table2[[#This Row],[1Y Return vs Nifty]]-AVERAGE(Table2[1Y Return vs Nifty]))/_xlfn.STDEV.P(Table2[1Y Return vs Nifty])</f>
        <v>-1.7372737473563231</v>
      </c>
      <c r="I735">
        <v>-4.2718455837016398</v>
      </c>
      <c r="J735">
        <f>(Table2[[#This Row],[1M Return vs Nifty]]-AVERAGE(Table2[1M Return vs Nifty]))/_xlfn.STDEV.P(Table2[1M Return vs Nifty])</f>
        <v>2.9690523600695431E-2</v>
      </c>
      <c r="K735">
        <v>-28.326822028824701</v>
      </c>
      <c r="L735">
        <f>(Table2[[#This Row],[6M Return vs Nifty]]-AVERAGE(Table2[6M Return vs Nifty]))/_xlfn.STDEV.P(Table2[6M Return vs Nifty])</f>
        <v>-0.97908701002204035</v>
      </c>
      <c r="M735">
        <v>0.61547174603541099</v>
      </c>
      <c r="N735">
        <f>(Table2[[#This Row],[1W Return vs Nifty]]-AVERAGE(Table2[1W Return vs Nifty]))/_xlfn.STDEV.P(Table2[1W Return vs Nifty])</f>
        <v>0.7977895632779568</v>
      </c>
      <c r="O735">
        <v>120.86</v>
      </c>
      <c r="P735">
        <v>126.108799604231</v>
      </c>
      <c r="Q735">
        <v>151.635563993256</v>
      </c>
      <c r="R735">
        <v>42.139343970430701</v>
      </c>
      <c r="S735" s="1">
        <f>(Table2[[#This Row],[Close Price]]-Table2[[#This Row],[20D EMA]])/Table2[[#This Row],[20D EMA]]</f>
        <v>-3.0531193116001967E-2</v>
      </c>
      <c r="T735" s="1">
        <f>(Table2[[#This Row],[Close Price]]-Table2[[#This Row],[50D EMA]])/Table2[[#This Row],[50D EMA]]</f>
        <v>-7.0881648483561446E-2</v>
      </c>
      <c r="U735" s="1">
        <f>(Table2[[#This Row],[Close Price]]-Table2[[#This Row],[200D EMA]])/Table2[[#This Row],[200D EMA]]</f>
        <v>-0.22729208825173003</v>
      </c>
      <c r="V735">
        <v>0.73179641721351596</v>
      </c>
      <c r="W735">
        <v>116.85</v>
      </c>
      <c r="X735">
        <v>119.5</v>
      </c>
      <c r="Y735">
        <v>114.61</v>
      </c>
      <c r="Z735">
        <v>126.19</v>
      </c>
      <c r="AA735">
        <v>114.36</v>
      </c>
      <c r="AB735">
        <v>126.82</v>
      </c>
      <c r="AC735" s="1">
        <f>(Table2[[#This Row],[Close Price]]/Table2[[#This Row],[Day Low]])-1</f>
        <v>2.7385537013264738E-3</v>
      </c>
      <c r="AD735" s="1">
        <f>(Table2[[#This Row],[Day High]]/Table2[[#This Row],[Close Price]])-1</f>
        <v>1.9885636255014161E-2</v>
      </c>
      <c r="AE735" s="1">
        <f>(Table2[[#This Row],[Close Price]]/Table2[[#This Row],[Current Week Low]])-1</f>
        <v>2.2336619841200722E-2</v>
      </c>
      <c r="AF735" s="1">
        <f>(Table2[[#This Row],[Current Week High]]/Table2[[#This Row],[Close Price]])-1</f>
        <v>7.6982162669625209E-2</v>
      </c>
      <c r="AG735" s="1">
        <f>(Table2[[#This Row],[Close Price]]/Table2[[#This Row],[Current Month Low]])-1</f>
        <v>2.4571528506470708E-2</v>
      </c>
      <c r="AH735" s="1">
        <f>(Table2[[#This Row],[Current Month High]]/Table2[[#This Row],[Close Price]])-1</f>
        <v>8.2358965605530354E-2</v>
      </c>
      <c r="AI735">
        <v>155.782196808056</v>
      </c>
      <c r="AJ735">
        <v>2.4571528506470699</v>
      </c>
      <c r="AK735" t="str">
        <f>IF(AND(Table2[[#This Row],[20D EMA]]&gt;Table2[[#This Row],[50D EMA]],Table2[[#This Row],[50D EMA]]&gt;Table2[[#This Row],[200D EMA]]),"Uptrend","Downtrend/NoTrend")</f>
        <v>Downtrend/NoTrend</v>
      </c>
      <c r="AL735">
        <v>-7.0000000000000007E-2</v>
      </c>
      <c r="AM735" t="s">
        <v>3169</v>
      </c>
      <c r="AN735">
        <v>-2.72</v>
      </c>
      <c r="AO735" t="s">
        <v>3169</v>
      </c>
      <c r="AP735">
        <v>-0.132937399821659</v>
      </c>
      <c r="AQ735">
        <f>(Table2[[#This Row],[Sharpe Ratio]]-AVERAGE(Table2[Sharpe Ratio]))/_xlfn.STDEV.P(Table2[Sharpe Ratio])</f>
        <v>-2.2297725438705833</v>
      </c>
      <c r="AR7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5">
        <f>_xlfn.RANK.AVG(Table2[[#This Row],[1Y Return vs Nifty Z-Score]],Table2[1Y Return vs Nifty Z-Score])</f>
        <v>735</v>
      </c>
      <c r="AT735">
        <f>_xlfn.RANK.AVG(Table2[[#This Row],[6M Return vs Nifty Z-Score]],Table2[6M Return vs Nifty Z-Score])</f>
        <v>656</v>
      </c>
      <c r="AU735">
        <f>_xlfn.RANK.AVG(Table2[[#This Row],[Sharpe Ratio Z-Score]],Table2[Sharpe Ratio Z-Score])</f>
        <v>732</v>
      </c>
      <c r="AV735">
        <f>(Table2[[#This Row],[Rank 1Y]]+Table2[[#This Row],[Rank 6M]]+Table2[[#This Row],[Rank Sharpe]])/3</f>
        <v>707.66666666666663</v>
      </c>
    </row>
    <row r="736" spans="1:48" hidden="1" x14ac:dyDescent="0.3">
      <c r="A736" t="s">
        <v>1749</v>
      </c>
      <c r="B736" t="s">
        <v>1750</v>
      </c>
      <c r="C736" t="s">
        <v>3131</v>
      </c>
      <c r="D736" t="s">
        <v>436</v>
      </c>
      <c r="E736">
        <v>4561.2869449849904</v>
      </c>
      <c r="F736">
        <v>274.85000000000002</v>
      </c>
      <c r="G736">
        <v>-57.881582195317002</v>
      </c>
      <c r="H736">
        <f>(Table2[[#This Row],[1Y Return vs Nifty]]-AVERAGE(Table2[1Y Return vs Nifty]))/_xlfn.STDEV.P(Table2[1Y Return vs Nifty])</f>
        <v>-1.4214493846387599</v>
      </c>
      <c r="I736">
        <v>-3.6440344982710502</v>
      </c>
      <c r="J736">
        <f>(Table2[[#This Row],[1M Return vs Nifty]]-AVERAGE(Table2[1M Return vs Nifty]))/_xlfn.STDEV.P(Table2[1M Return vs Nifty])</f>
        <v>9.1730907126913952E-2</v>
      </c>
      <c r="K736">
        <v>-34.626801913353297</v>
      </c>
      <c r="L736">
        <f>(Table2[[#This Row],[6M Return vs Nifty]]-AVERAGE(Table2[6M Return vs Nifty]))/_xlfn.STDEV.P(Table2[6M Return vs Nifty])</f>
        <v>-1.189456567805558</v>
      </c>
      <c r="M736">
        <v>-2.7292297506928</v>
      </c>
      <c r="N736">
        <f>(Table2[[#This Row],[1W Return vs Nifty]]-AVERAGE(Table2[1W Return vs Nifty]))/_xlfn.STDEV.P(Table2[1W Return vs Nifty])</f>
        <v>-1.2028614753924298E-2</v>
      </c>
      <c r="O736">
        <v>280.60000000000002</v>
      </c>
      <c r="P736">
        <v>291.86082412168099</v>
      </c>
      <c r="Q736">
        <v>332.61044910159001</v>
      </c>
      <c r="R736">
        <v>44.647505970887799</v>
      </c>
      <c r="S736" s="1">
        <f>(Table2[[#This Row],[Close Price]]-Table2[[#This Row],[20D EMA]])/Table2[[#This Row],[20D EMA]]</f>
        <v>-2.0491803278688523E-2</v>
      </c>
      <c r="T736" s="1">
        <f>(Table2[[#This Row],[Close Price]]-Table2[[#This Row],[50D EMA]])/Table2[[#This Row],[50D EMA]]</f>
        <v>-5.8284026891491647E-2</v>
      </c>
      <c r="U736" s="1">
        <f>(Table2[[#This Row],[Close Price]]-Table2[[#This Row],[200D EMA]])/Table2[[#This Row],[200D EMA]]</f>
        <v>-0.17365795108844603</v>
      </c>
      <c r="V736">
        <v>0.65805491443536301</v>
      </c>
      <c r="W736">
        <v>269.39999999999998</v>
      </c>
      <c r="X736">
        <v>276.45</v>
      </c>
      <c r="Y736">
        <v>265.8</v>
      </c>
      <c r="Z736">
        <v>277</v>
      </c>
      <c r="AA736">
        <v>265.8</v>
      </c>
      <c r="AB736">
        <v>298.60000000000002</v>
      </c>
      <c r="AC736" s="1">
        <f>(Table2[[#This Row],[Close Price]]/Table2[[#This Row],[Day Low]])-1</f>
        <v>2.0230141054194739E-2</v>
      </c>
      <c r="AD736" s="1">
        <f>(Table2[[#This Row],[Day High]]/Table2[[#This Row],[Close Price]])-1</f>
        <v>5.8213571038747691E-3</v>
      </c>
      <c r="AE736" s="1">
        <f>(Table2[[#This Row],[Close Price]]/Table2[[#This Row],[Current Week Low]])-1</f>
        <v>3.4048156508653227E-2</v>
      </c>
      <c r="AF736" s="1">
        <f>(Table2[[#This Row],[Current Week High]]/Table2[[#This Row],[Close Price]])-1</f>
        <v>7.8224486083318112E-3</v>
      </c>
      <c r="AG736" s="1">
        <f>(Table2[[#This Row],[Close Price]]/Table2[[#This Row],[Current Month Low]])-1</f>
        <v>3.4048156508653227E-2</v>
      </c>
      <c r="AH736" s="1">
        <f>(Table2[[#This Row],[Current Month High]]/Table2[[#This Row],[Close Price]])-1</f>
        <v>8.6410769510642194E-2</v>
      </c>
      <c r="AI736">
        <v>97.344005821357001</v>
      </c>
      <c r="AJ736">
        <v>4.6449647820293301</v>
      </c>
      <c r="AK736" t="str">
        <f>IF(AND(Table2[[#This Row],[20D EMA]]&gt;Table2[[#This Row],[50D EMA]],Table2[[#This Row],[50D EMA]]&gt;Table2[[#This Row],[200D EMA]]),"Uptrend","Downtrend/NoTrend")</f>
        <v>Downtrend/NoTrend</v>
      </c>
      <c r="AL736">
        <v>-0.06</v>
      </c>
      <c r="AM736" t="s">
        <v>3169</v>
      </c>
      <c r="AN736">
        <v>-3.17</v>
      </c>
      <c r="AO736" t="s">
        <v>3169</v>
      </c>
      <c r="AP736">
        <v>-8.7990161648766996E-2</v>
      </c>
      <c r="AQ736">
        <f>(Table2[[#This Row],[Sharpe Ratio]]-AVERAGE(Table2[Sharpe Ratio]))/_xlfn.STDEV.P(Table2[Sharpe Ratio])</f>
        <v>-1.7048989893334872</v>
      </c>
      <c r="AR7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6">
        <f>_xlfn.RANK.AVG(Table2[[#This Row],[1Y Return vs Nifty Z-Score]],Table2[1Y Return vs Nifty Z-Score])</f>
        <v>724</v>
      </c>
      <c r="AT736">
        <f>_xlfn.RANK.AVG(Table2[[#This Row],[6M Return vs Nifty Z-Score]],Table2[6M Return vs Nifty Z-Score])</f>
        <v>697</v>
      </c>
      <c r="AU736">
        <f>_xlfn.RANK.AVG(Table2[[#This Row],[Sharpe Ratio Z-Score]],Table2[Sharpe Ratio Z-Score])</f>
        <v>704</v>
      </c>
      <c r="AV736">
        <f>(Table2[[#This Row],[Rank 1Y]]+Table2[[#This Row],[Rank 6M]]+Table2[[#This Row],[Rank Sharpe]])/3</f>
        <v>708.33333333333337</v>
      </c>
    </row>
    <row r="737" spans="1:48" hidden="1" x14ac:dyDescent="0.3">
      <c r="A737" t="s">
        <v>1733</v>
      </c>
      <c r="B737" t="s">
        <v>1734</v>
      </c>
      <c r="C737" t="s">
        <v>3132</v>
      </c>
      <c r="D737" t="s">
        <v>464</v>
      </c>
      <c r="E737">
        <v>4674.5224201199999</v>
      </c>
      <c r="F737">
        <v>422.8</v>
      </c>
      <c r="G737">
        <v>-58.9353202227026</v>
      </c>
      <c r="H737">
        <f>(Table2[[#This Row],[1Y Return vs Nifty]]-AVERAGE(Table2[1Y Return vs Nifty]))/_xlfn.STDEV.P(Table2[1Y Return vs Nifty])</f>
        <v>-1.4425253896077437</v>
      </c>
      <c r="I737">
        <v>-18.887058216524899</v>
      </c>
      <c r="J737">
        <f>(Table2[[#This Row],[1M Return vs Nifty]]-AVERAGE(Table2[1M Return vs Nifty]))/_xlfn.STDEV.P(Table2[1M Return vs Nifty])</f>
        <v>-1.414586931990421</v>
      </c>
      <c r="K737">
        <v>-39.5353836030229</v>
      </c>
      <c r="L737">
        <f>(Table2[[#This Row],[6M Return vs Nifty]]-AVERAGE(Table2[6M Return vs Nifty]))/_xlfn.STDEV.P(Table2[6M Return vs Nifty])</f>
        <v>-1.3533644180410722</v>
      </c>
      <c r="M737">
        <v>-6.67065980775065</v>
      </c>
      <c r="N737">
        <f>(Table2[[#This Row],[1W Return vs Nifty]]-AVERAGE(Table2[1W Return vs Nifty]))/_xlfn.STDEV.P(Table2[1W Return vs Nifty])</f>
        <v>-0.96632654261652806</v>
      </c>
      <c r="O737">
        <v>464.99</v>
      </c>
      <c r="P737">
        <v>509.20330770619898</v>
      </c>
      <c r="Q737">
        <v>587.50058008465896</v>
      </c>
      <c r="R737">
        <v>15.802243362294099</v>
      </c>
      <c r="S737" s="1">
        <f>(Table2[[#This Row],[Close Price]]-Table2[[#This Row],[20D EMA]])/Table2[[#This Row],[20D EMA]]</f>
        <v>-9.0733134045893449E-2</v>
      </c>
      <c r="T737" s="1">
        <f>(Table2[[#This Row],[Close Price]]-Table2[[#This Row],[50D EMA]])/Table2[[#This Row],[50D EMA]]</f>
        <v>-0.16968331980288726</v>
      </c>
      <c r="U737" s="1">
        <f>(Table2[[#This Row],[Close Price]]-Table2[[#This Row],[200D EMA]])/Table2[[#This Row],[200D EMA]]</f>
        <v>-0.28034113610734746</v>
      </c>
      <c r="V737">
        <v>0.89271586585018003</v>
      </c>
      <c r="W737">
        <v>418.65</v>
      </c>
      <c r="X737">
        <v>428.05</v>
      </c>
      <c r="Y737">
        <v>418.65</v>
      </c>
      <c r="Z737">
        <v>449</v>
      </c>
      <c r="AA737">
        <v>418.65</v>
      </c>
      <c r="AB737">
        <v>506.6</v>
      </c>
      <c r="AC737" s="1">
        <f>(Table2[[#This Row],[Close Price]]/Table2[[#This Row],[Day Low]])-1</f>
        <v>9.9128150005971527E-3</v>
      </c>
      <c r="AD737" s="1">
        <f>(Table2[[#This Row],[Day High]]/Table2[[#This Row],[Close Price]])-1</f>
        <v>1.2417218543046449E-2</v>
      </c>
      <c r="AE737" s="1">
        <f>(Table2[[#This Row],[Close Price]]/Table2[[#This Row],[Current Week Low]])-1</f>
        <v>9.9128150005971527E-3</v>
      </c>
      <c r="AF737" s="1">
        <f>(Table2[[#This Row],[Current Week High]]/Table2[[#This Row],[Close Price]])-1</f>
        <v>6.1967833491012314E-2</v>
      </c>
      <c r="AG737" s="1">
        <f>(Table2[[#This Row],[Close Price]]/Table2[[#This Row],[Current Month Low]])-1</f>
        <v>9.9128150005971527E-3</v>
      </c>
      <c r="AH737" s="1">
        <f>(Table2[[#This Row],[Current Month High]]/Table2[[#This Row],[Close Price]])-1</f>
        <v>0.19820245979186368</v>
      </c>
      <c r="AI737">
        <v>83.538315988647099</v>
      </c>
      <c r="AJ737">
        <v>0.99128150005971505</v>
      </c>
      <c r="AK737" t="str">
        <f>IF(AND(Table2[[#This Row],[20D EMA]]&gt;Table2[[#This Row],[50D EMA]],Table2[[#This Row],[50D EMA]]&gt;Table2[[#This Row],[200D EMA]]),"Uptrend","Downtrend/NoTrend")</f>
        <v>Downtrend/NoTrend</v>
      </c>
      <c r="AL737">
        <v>-0.23</v>
      </c>
      <c r="AM737" t="s">
        <v>3169</v>
      </c>
      <c r="AN737">
        <v>-10.5</v>
      </c>
      <c r="AO737" t="s">
        <v>3169</v>
      </c>
      <c r="AP737">
        <v>-0.141251261782295</v>
      </c>
      <c r="AQ737">
        <f>(Table2[[#This Row],[Sharpe Ratio]]-AVERAGE(Table2[Sharpe Ratio]))/_xlfn.STDEV.P(Table2[Sharpe Ratio])</f>
        <v>-2.3268580702921278</v>
      </c>
      <c r="AR7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7">
        <f>_xlfn.RANK.AVG(Table2[[#This Row],[1Y Return vs Nifty Z-Score]],Table2[1Y Return vs Nifty Z-Score])</f>
        <v>725</v>
      </c>
      <c r="AT737">
        <f>_xlfn.RANK.AVG(Table2[[#This Row],[6M Return vs Nifty Z-Score]],Table2[6M Return vs Nifty Z-Score])</f>
        <v>716</v>
      </c>
      <c r="AU737">
        <f>_xlfn.RANK.AVG(Table2[[#This Row],[Sharpe Ratio Z-Score]],Table2[Sharpe Ratio Z-Score])</f>
        <v>734</v>
      </c>
      <c r="AV737">
        <f>(Table2[[#This Row],[Rank 1Y]]+Table2[[#This Row],[Rank 6M]]+Table2[[#This Row],[Rank Sharpe]])/3</f>
        <v>725</v>
      </c>
    </row>
    <row r="738" spans="1:48" hidden="1" x14ac:dyDescent="0.3">
      <c r="A738" t="s">
        <v>2525</v>
      </c>
      <c r="B738" t="s">
        <v>2526</v>
      </c>
      <c r="C738" t="s">
        <v>3123</v>
      </c>
      <c r="D738" t="s">
        <v>54</v>
      </c>
      <c r="E738">
        <v>1859.8791609899999</v>
      </c>
      <c r="F738">
        <v>184.78</v>
      </c>
      <c r="G738">
        <v>-88.987653381075404</v>
      </c>
      <c r="H738">
        <f>(Table2[[#This Row],[1Y Return vs Nifty]]-AVERAGE(Table2[1Y Return vs Nifty]))/_xlfn.STDEV.P(Table2[1Y Return vs Nifty])</f>
        <v>-2.0436075433446579</v>
      </c>
      <c r="I738">
        <v>-10.524947030126</v>
      </c>
      <c r="J738">
        <f>(Table2[[#This Row],[1M Return vs Nifty]]-AVERAGE(Table2[1M Return vs Nifty]))/_xlfn.STDEV.P(Table2[1M Return vs Nifty])</f>
        <v>-0.5882418783071871</v>
      </c>
      <c r="K738">
        <v>-66.909910489185904</v>
      </c>
      <c r="L738">
        <f>(Table2[[#This Row],[6M Return vs Nifty]]-AVERAGE(Table2[6M Return vs Nifty]))/_xlfn.STDEV.P(Table2[6M Return vs Nifty])</f>
        <v>-2.2674573550228905</v>
      </c>
      <c r="M738">
        <v>0.136708627628256</v>
      </c>
      <c r="N738">
        <f>(Table2[[#This Row],[1W Return vs Nifty]]-AVERAGE(Table2[1W Return vs Nifty]))/_xlfn.STDEV.P(Table2[1W Return vs Nifty])</f>
        <v>0.68187157279760957</v>
      </c>
      <c r="O738">
        <v>196.26</v>
      </c>
      <c r="P738">
        <v>231.700770528937</v>
      </c>
      <c r="Q738">
        <v>364.171768990408</v>
      </c>
      <c r="R738">
        <v>43.574868606454601</v>
      </c>
      <c r="S738" s="1">
        <f>(Table2[[#This Row],[Close Price]]-Table2[[#This Row],[20D EMA]])/Table2[[#This Row],[20D EMA]]</f>
        <v>-5.8493834709059361E-2</v>
      </c>
      <c r="T738" s="1">
        <f>(Table2[[#This Row],[Close Price]]-Table2[[#This Row],[50D EMA]])/Table2[[#This Row],[50D EMA]]</f>
        <v>-0.20250588904743019</v>
      </c>
      <c r="U738" s="1">
        <f>(Table2[[#This Row],[Close Price]]-Table2[[#This Row],[200D EMA]])/Table2[[#This Row],[200D EMA]]</f>
        <v>-0.4926020748058948</v>
      </c>
      <c r="V738">
        <v>1.0995945732538599</v>
      </c>
      <c r="W738">
        <v>172</v>
      </c>
      <c r="X738">
        <v>184.78</v>
      </c>
      <c r="Y738">
        <v>160.68</v>
      </c>
      <c r="Z738">
        <v>184.78</v>
      </c>
      <c r="AA738">
        <v>160.68</v>
      </c>
      <c r="AB738">
        <v>233</v>
      </c>
      <c r="AC738" s="1">
        <f>(Table2[[#This Row],[Close Price]]/Table2[[#This Row],[Day Low]])-1</f>
        <v>7.4302325581395268E-2</v>
      </c>
      <c r="AD738" s="1">
        <f>(Table2[[#This Row],[Day High]]/Table2[[#This Row],[Close Price]])-1</f>
        <v>0</v>
      </c>
      <c r="AE738" s="1">
        <f>(Table2[[#This Row],[Close Price]]/Table2[[#This Row],[Current Week Low]])-1</f>
        <v>0.14998755290017418</v>
      </c>
      <c r="AF738" s="1">
        <f>(Table2[[#This Row],[Current Week High]]/Table2[[#This Row],[Close Price]])-1</f>
        <v>0</v>
      </c>
      <c r="AG738" s="1">
        <f>(Table2[[#This Row],[Close Price]]/Table2[[#This Row],[Current Month Low]])-1</f>
        <v>0.14998755290017418</v>
      </c>
      <c r="AH738" s="1">
        <f>(Table2[[#This Row],[Current Month High]]/Table2[[#This Row],[Close Price]])-1</f>
        <v>0.26095897824439884</v>
      </c>
      <c r="AI738">
        <v>265.21809719666601</v>
      </c>
      <c r="AJ738">
        <v>14.998755290017399</v>
      </c>
      <c r="AK738" t="str">
        <f>IF(AND(Table2[[#This Row],[20D EMA]]&gt;Table2[[#This Row],[50D EMA]],Table2[[#This Row],[50D EMA]]&gt;Table2[[#This Row],[200D EMA]]),"Uptrend","Downtrend/NoTrend")</f>
        <v>Downtrend/NoTrend</v>
      </c>
      <c r="AL738">
        <v>-0.41</v>
      </c>
      <c r="AM738" t="s">
        <v>3169</v>
      </c>
      <c r="AN738">
        <v>-14.97</v>
      </c>
      <c r="AO738" t="s">
        <v>3169</v>
      </c>
      <c r="AP738">
        <v>-9.8695721719763999E-2</v>
      </c>
      <c r="AQ738">
        <f>(Table2[[#This Row],[Sharpe Ratio]]-AVERAGE(Table2[Sharpe Ratio]))/_xlfn.STDEV.P(Table2[Sharpe Ratio])</f>
        <v>-1.829913686480408</v>
      </c>
      <c r="AR7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8">
        <f>_xlfn.RANK.AVG(Table2[[#This Row],[1Y Return vs Nifty Z-Score]],Table2[1Y Return vs Nifty Z-Score])</f>
        <v>737</v>
      </c>
      <c r="AT738">
        <f>_xlfn.RANK.AVG(Table2[[#This Row],[6M Return vs Nifty Z-Score]],Table2[6M Return vs Nifty Z-Score])</f>
        <v>737</v>
      </c>
      <c r="AU738">
        <f>_xlfn.RANK.AVG(Table2[[#This Row],[Sharpe Ratio Z-Score]],Table2[Sharpe Ratio Z-Score])</f>
        <v>712</v>
      </c>
      <c r="AV738">
        <f>(Table2[[#This Row],[Rank 1Y]]+Table2[[#This Row],[Rank 6M]]+Table2[[#This Row],[Rank Sharpe]])/3</f>
        <v>728.66666666666663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DB2B-DCC4-4313-8B41-C21586393559}">
  <dimension ref="A1:Q1472"/>
  <sheetViews>
    <sheetView topLeftCell="E914" workbookViewId="0">
      <selection sqref="A1:Q1472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3120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3121</v>
      </c>
      <c r="D2" t="s">
        <v>18</v>
      </c>
      <c r="E2">
        <v>1712386.4665129101</v>
      </c>
      <c r="F2">
        <v>1265.4000000000001</v>
      </c>
      <c r="G2">
        <v>-18.251234012825801</v>
      </c>
      <c r="H2">
        <v>-8.4771405504747595</v>
      </c>
      <c r="I2">
        <v>-19.1619270836613</v>
      </c>
      <c r="J2">
        <v>-5.06438539539276</v>
      </c>
      <c r="K2">
        <v>1353.75326779486</v>
      </c>
      <c r="L2">
        <v>1400.72868047827</v>
      </c>
      <c r="M2">
        <v>44.993343380390101</v>
      </c>
      <c r="N2">
        <v>0.93045165193149204</v>
      </c>
      <c r="O2">
        <v>27.137663979769201</v>
      </c>
      <c r="P2">
        <v>6.7893160048947099</v>
      </c>
      <c r="Q2">
        <v>-3.2604519848775999E-2</v>
      </c>
    </row>
    <row r="3" spans="1:17" x14ac:dyDescent="0.3">
      <c r="A3" t="s">
        <v>19</v>
      </c>
      <c r="B3" t="s">
        <v>20</v>
      </c>
      <c r="C3" t="s">
        <v>3122</v>
      </c>
      <c r="D3" t="s">
        <v>21</v>
      </c>
      <c r="E3">
        <v>1535733.42789028</v>
      </c>
      <c r="F3">
        <v>4244.6000000000004</v>
      </c>
      <c r="G3">
        <v>-0.43295004724067299</v>
      </c>
      <c r="H3">
        <v>2.2639630824949299</v>
      </c>
      <c r="I3">
        <v>4.9726327581798904</v>
      </c>
      <c r="J3">
        <v>-4.0861985697168901</v>
      </c>
      <c r="K3">
        <v>4162.9860980351395</v>
      </c>
      <c r="L3">
        <v>4061.9937826823302</v>
      </c>
      <c r="M3">
        <v>67.336047996917202</v>
      </c>
      <c r="N3">
        <v>0.91325869705597895</v>
      </c>
      <c r="O3">
        <v>8.1904066343118291</v>
      </c>
      <c r="P3">
        <v>23.641130206816101</v>
      </c>
      <c r="Q3">
        <v>-7.5797065406320004E-3</v>
      </c>
    </row>
    <row r="4" spans="1:17" x14ac:dyDescent="0.3">
      <c r="A4" t="s">
        <v>22</v>
      </c>
      <c r="B4" t="s">
        <v>23</v>
      </c>
      <c r="C4" t="s">
        <v>3123</v>
      </c>
      <c r="D4" t="s">
        <v>24</v>
      </c>
      <c r="E4">
        <v>1334148.5217502399</v>
      </c>
      <c r="F4">
        <v>1741.2</v>
      </c>
      <c r="G4">
        <v>-5.5546111830123399</v>
      </c>
      <c r="H4">
        <v>3.1917100223508799</v>
      </c>
      <c r="I4">
        <v>13.5310672708708</v>
      </c>
      <c r="J4">
        <v>1.0613739625182701</v>
      </c>
      <c r="K4">
        <v>1706.04664533864</v>
      </c>
      <c r="L4">
        <v>1630.0808205927599</v>
      </c>
      <c r="M4">
        <v>57.428030967101201</v>
      </c>
      <c r="N4">
        <v>0.84766618058254894</v>
      </c>
      <c r="O4">
        <v>3.03239145416953</v>
      </c>
      <c r="P4">
        <v>27.696087418869801</v>
      </c>
      <c r="Q4">
        <v>-3.3681099395015998E-2</v>
      </c>
    </row>
    <row r="5" spans="1:17" x14ac:dyDescent="0.3">
      <c r="A5" t="s">
        <v>25</v>
      </c>
      <c r="B5" t="s">
        <v>26</v>
      </c>
      <c r="C5" t="s">
        <v>3124</v>
      </c>
      <c r="D5" t="s">
        <v>27</v>
      </c>
      <c r="E5">
        <v>938349.08194453001</v>
      </c>
      <c r="F5">
        <v>1569.3</v>
      </c>
      <c r="G5">
        <v>41.153745859533103</v>
      </c>
      <c r="H5">
        <v>-8.1956315521645209</v>
      </c>
      <c r="I5">
        <v>10.6309602330224</v>
      </c>
      <c r="J5">
        <v>-3.8913492250879602</v>
      </c>
      <c r="K5">
        <v>1602.60687005257</v>
      </c>
      <c r="L5">
        <v>1429.6663203554001</v>
      </c>
      <c r="M5">
        <v>50.188651354112601</v>
      </c>
      <c r="N5">
        <v>0.89768442017226102</v>
      </c>
      <c r="O5">
        <v>13.362645765628001</v>
      </c>
      <c r="P5">
        <v>63.468749999999901</v>
      </c>
      <c r="Q5">
        <v>0.140497390220543</v>
      </c>
    </row>
    <row r="6" spans="1:17" x14ac:dyDescent="0.3">
      <c r="A6" t="s">
        <v>28</v>
      </c>
      <c r="B6" t="s">
        <v>29</v>
      </c>
      <c r="C6" t="s">
        <v>3123</v>
      </c>
      <c r="D6" t="s">
        <v>24</v>
      </c>
      <c r="E6">
        <v>901776.86724304396</v>
      </c>
      <c r="F6">
        <v>1278.05</v>
      </c>
      <c r="G6">
        <v>14.8527813470791</v>
      </c>
      <c r="H6">
        <v>1.1189793638216701</v>
      </c>
      <c r="I6">
        <v>9.2310596326365193</v>
      </c>
      <c r="J6">
        <v>-2.4085242996955198</v>
      </c>
      <c r="K6">
        <v>1260.23329638931</v>
      </c>
      <c r="L6">
        <v>1175.5646523850201</v>
      </c>
      <c r="M6">
        <v>57.6110105141953</v>
      </c>
      <c r="N6">
        <v>0.76647149236434997</v>
      </c>
      <c r="O6">
        <v>6.5959860725323702</v>
      </c>
      <c r="P6">
        <v>39.715769335884097</v>
      </c>
      <c r="Q6">
        <v>0.105828167164581</v>
      </c>
    </row>
    <row r="7" spans="1:17" x14ac:dyDescent="0.3">
      <c r="A7" t="s">
        <v>30</v>
      </c>
      <c r="B7" t="s">
        <v>31</v>
      </c>
      <c r="C7" t="s">
        <v>3122</v>
      </c>
      <c r="D7" t="s">
        <v>21</v>
      </c>
      <c r="E7">
        <v>787913.78738327499</v>
      </c>
      <c r="F7">
        <v>1902.25</v>
      </c>
      <c r="G7">
        <v>5.1379720563566904</v>
      </c>
      <c r="H7">
        <v>0.68554572553469895</v>
      </c>
      <c r="I7">
        <v>24.962214435248601</v>
      </c>
      <c r="J7">
        <v>-1.3538711793523299</v>
      </c>
      <c r="K7">
        <v>1852.98068743824</v>
      </c>
      <c r="L7">
        <v>1723.2016644002699</v>
      </c>
      <c r="M7">
        <v>67.032660420611194</v>
      </c>
      <c r="N7">
        <v>0.81916240110345295</v>
      </c>
      <c r="O7">
        <v>4.6891838612169696</v>
      </c>
      <c r="P7">
        <v>40.041226488018502</v>
      </c>
      <c r="Q7">
        <v>-2.4003155113138001E-2</v>
      </c>
    </row>
    <row r="8" spans="1:17" x14ac:dyDescent="0.3">
      <c r="A8" t="s">
        <v>32</v>
      </c>
      <c r="B8" t="s">
        <v>33</v>
      </c>
      <c r="C8" t="s">
        <v>3123</v>
      </c>
      <c r="D8" t="s">
        <v>34</v>
      </c>
      <c r="E8">
        <v>728293.61787456996</v>
      </c>
      <c r="F8">
        <v>816.05</v>
      </c>
      <c r="G8">
        <v>19.010078931286099</v>
      </c>
      <c r="H8">
        <v>-1.5344624895336501</v>
      </c>
      <c r="I8">
        <v>-6.1243616162324601</v>
      </c>
      <c r="J8">
        <v>-5.1848730825364404</v>
      </c>
      <c r="K8">
        <v>812.78762644355595</v>
      </c>
      <c r="L8">
        <v>780.68716289186705</v>
      </c>
      <c r="M8">
        <v>50.3842189740731</v>
      </c>
      <c r="N8">
        <v>1.1096432239168099</v>
      </c>
      <c r="O8">
        <v>11.7578579743888</v>
      </c>
      <c r="P8">
        <v>46.996307304332099</v>
      </c>
      <c r="Q8">
        <v>7.6263381818708995E-2</v>
      </c>
    </row>
    <row r="9" spans="1:17" x14ac:dyDescent="0.3">
      <c r="A9" t="s">
        <v>35</v>
      </c>
      <c r="B9" t="s">
        <v>36</v>
      </c>
      <c r="C9" t="s">
        <v>3125</v>
      </c>
      <c r="D9" t="s">
        <v>37</v>
      </c>
      <c r="E9">
        <v>593825.68450771505</v>
      </c>
      <c r="F9">
        <v>474.65</v>
      </c>
      <c r="G9">
        <v>-16.702851859399399</v>
      </c>
      <c r="H9">
        <v>-3.2978906648119399</v>
      </c>
      <c r="I9">
        <v>2.1049319949109502</v>
      </c>
      <c r="J9">
        <v>-3.1209634832099802</v>
      </c>
      <c r="K9">
        <v>485.251079735063</v>
      </c>
      <c r="L9">
        <v>467.76728538487401</v>
      </c>
      <c r="M9">
        <v>51.6851805997009</v>
      </c>
      <c r="N9">
        <v>0.90917841873622296</v>
      </c>
      <c r="O9">
        <v>11.3452017275887</v>
      </c>
      <c r="P9">
        <v>18.855640415675399</v>
      </c>
      <c r="Q9">
        <v>0.12350842120406599</v>
      </c>
    </row>
    <row r="10" spans="1:17" x14ac:dyDescent="0.3">
      <c r="A10" t="s">
        <v>38</v>
      </c>
      <c r="B10" t="s">
        <v>39</v>
      </c>
      <c r="C10" t="s">
        <v>3125</v>
      </c>
      <c r="D10" t="s">
        <v>40</v>
      </c>
      <c r="E10">
        <v>574533.80334055005</v>
      </c>
      <c r="F10">
        <v>2382.8000000000002</v>
      </c>
      <c r="G10">
        <v>-26.187149444394802</v>
      </c>
      <c r="H10">
        <v>-9.2893978878841104</v>
      </c>
      <c r="I10">
        <v>-5.1228258682785599</v>
      </c>
      <c r="J10">
        <v>-1.8093705156797999</v>
      </c>
      <c r="K10">
        <v>2625.6870905821602</v>
      </c>
      <c r="L10">
        <v>2602.4279240327201</v>
      </c>
      <c r="M10">
        <v>44.587374830375602</v>
      </c>
      <c r="N10">
        <v>0.87536408184987702</v>
      </c>
      <c r="O10">
        <v>27.371159979855602</v>
      </c>
      <c r="P10">
        <v>9.7028153127230095</v>
      </c>
      <c r="Q10">
        <v>-5.0068828962994999E-2</v>
      </c>
    </row>
    <row r="11" spans="1:17" x14ac:dyDescent="0.3">
      <c r="A11" t="s">
        <v>41</v>
      </c>
      <c r="B11" t="s">
        <v>42</v>
      </c>
      <c r="C11" t="s">
        <v>3123</v>
      </c>
      <c r="D11" t="s">
        <v>43</v>
      </c>
      <c r="E11">
        <v>562608.54550394998</v>
      </c>
      <c r="F11">
        <v>889.5</v>
      </c>
      <c r="G11">
        <v>25.447629685092</v>
      </c>
      <c r="H11">
        <v>-2.67462367984644</v>
      </c>
      <c r="I11">
        <v>-21.5177418863607</v>
      </c>
      <c r="J11">
        <v>-4.5300402079847499</v>
      </c>
      <c r="K11">
        <v>951.63825086884106</v>
      </c>
      <c r="L11">
        <v>957.24974151109996</v>
      </c>
      <c r="M11">
        <v>35.3804890105705</v>
      </c>
      <c r="N11">
        <v>1.0327682349585501</v>
      </c>
      <c r="O11">
        <v>37.380550871276</v>
      </c>
      <c r="P11">
        <v>46.3715649168997</v>
      </c>
      <c r="Q11">
        <v>-3.5529597805416001E-2</v>
      </c>
    </row>
    <row r="12" spans="1:17" x14ac:dyDescent="0.3">
      <c r="A12" t="s">
        <v>44</v>
      </c>
      <c r="B12" t="s">
        <v>45</v>
      </c>
      <c r="C12" t="s">
        <v>3122</v>
      </c>
      <c r="D12" t="s">
        <v>21</v>
      </c>
      <c r="E12">
        <v>513732.33599015902</v>
      </c>
      <c r="F12">
        <v>1836.35</v>
      </c>
      <c r="G12">
        <v>17.431112705068902</v>
      </c>
      <c r="H12">
        <v>2.6496500486771302</v>
      </c>
      <c r="I12">
        <v>30.935240730141601</v>
      </c>
      <c r="J12">
        <v>-2.8073551401118499</v>
      </c>
      <c r="K12">
        <v>1800.2393857219899</v>
      </c>
      <c r="L12">
        <v>1621.9947594597099</v>
      </c>
      <c r="M12">
        <v>68.409854688919097</v>
      </c>
      <c r="N12">
        <v>0.78209586643307005</v>
      </c>
      <c r="O12">
        <v>3.30274729762845</v>
      </c>
      <c r="P12">
        <v>48.692307692307601</v>
      </c>
      <c r="Q12">
        <v>6.5427403580455998E-2</v>
      </c>
    </row>
    <row r="13" spans="1:17" x14ac:dyDescent="0.3">
      <c r="A13" t="s">
        <v>46</v>
      </c>
      <c r="B13" t="s">
        <v>47</v>
      </c>
      <c r="C13" t="s">
        <v>3126</v>
      </c>
      <c r="D13" t="s">
        <v>48</v>
      </c>
      <c r="E13">
        <v>495528.32432224997</v>
      </c>
      <c r="F13">
        <v>3603.5</v>
      </c>
      <c r="G13">
        <v>-7.6552127281808797</v>
      </c>
      <c r="H13">
        <v>-0.50548166581910003</v>
      </c>
      <c r="I13">
        <v>-1.67277083970896</v>
      </c>
      <c r="J13">
        <v>-2.7492917735500901</v>
      </c>
      <c r="K13">
        <v>3567.3394269791302</v>
      </c>
      <c r="L13">
        <v>3494.8403615876</v>
      </c>
      <c r="M13">
        <v>58.649153138483598</v>
      </c>
      <c r="N13">
        <v>0.70063695876004395</v>
      </c>
      <c r="O13">
        <v>8.7803524351325102</v>
      </c>
      <c r="P13">
        <v>18.8861945530426</v>
      </c>
      <c r="Q13">
        <v>0.115829729845195</v>
      </c>
    </row>
    <row r="14" spans="1:17" x14ac:dyDescent="0.3">
      <c r="A14" t="s">
        <v>49</v>
      </c>
      <c r="B14" t="s">
        <v>50</v>
      </c>
      <c r="C14" t="s">
        <v>3127</v>
      </c>
      <c r="D14" t="s">
        <v>51</v>
      </c>
      <c r="E14">
        <v>430752.60716409999</v>
      </c>
      <c r="F14">
        <v>1795.3</v>
      </c>
      <c r="G14">
        <v>28.427445226345899</v>
      </c>
      <c r="H14">
        <v>-3.70342508995172</v>
      </c>
      <c r="I14">
        <v>10.836345515937699</v>
      </c>
      <c r="J14">
        <v>-2.57896036452073</v>
      </c>
      <c r="K14">
        <v>1821.8684731895701</v>
      </c>
      <c r="L14">
        <v>1649.4666560096</v>
      </c>
      <c r="M14">
        <v>48.445949435052199</v>
      </c>
      <c r="N14">
        <v>0.90746867092993999</v>
      </c>
      <c r="O14">
        <v>9.1934495627471602</v>
      </c>
      <c r="P14">
        <v>51.566061629379398</v>
      </c>
      <c r="Q14">
        <v>0.14437461970806401</v>
      </c>
    </row>
    <row r="15" spans="1:17" x14ac:dyDescent="0.3">
      <c r="A15" t="s">
        <v>52</v>
      </c>
      <c r="B15" t="s">
        <v>53</v>
      </c>
      <c r="C15" t="s">
        <v>3123</v>
      </c>
      <c r="D15" t="s">
        <v>54</v>
      </c>
      <c r="E15">
        <v>413512.57262315002</v>
      </c>
      <c r="F15">
        <v>6683.95</v>
      </c>
      <c r="G15">
        <v>-26.905728609834899</v>
      </c>
      <c r="H15">
        <v>-2.1514436092501699</v>
      </c>
      <c r="I15">
        <v>-6.6930938598120999</v>
      </c>
      <c r="J15">
        <v>-3.4785649959211802</v>
      </c>
      <c r="K15">
        <v>6945.4326891871297</v>
      </c>
      <c r="L15">
        <v>7012.5422689135503</v>
      </c>
      <c r="M15">
        <v>47.903083816233298</v>
      </c>
      <c r="N15">
        <v>0.66750106330827896</v>
      </c>
      <c r="O15">
        <v>17.146298221859801</v>
      </c>
      <c r="P15">
        <v>8.0181970975144505</v>
      </c>
      <c r="Q15">
        <v>-5.2685928492383002E-2</v>
      </c>
    </row>
    <row r="16" spans="1:17" x14ac:dyDescent="0.3">
      <c r="A16" t="s">
        <v>55</v>
      </c>
      <c r="B16" t="s">
        <v>56</v>
      </c>
      <c r="C16" t="s">
        <v>3128</v>
      </c>
      <c r="D16" t="s">
        <v>57</v>
      </c>
      <c r="E16">
        <v>361157.82027471397</v>
      </c>
      <c r="F16">
        <v>3012.95</v>
      </c>
      <c r="G16">
        <v>69.567931925406299</v>
      </c>
      <c r="H16">
        <v>0.33017170543143298</v>
      </c>
      <c r="I16">
        <v>13.7171207662293</v>
      </c>
      <c r="J16">
        <v>2.0108759749045801</v>
      </c>
      <c r="K16">
        <v>2896.75438835053</v>
      </c>
      <c r="L16">
        <v>2557.6209263048499</v>
      </c>
      <c r="M16">
        <v>65.791362858948503</v>
      </c>
      <c r="N16">
        <v>1.03944317358005</v>
      </c>
      <c r="O16">
        <v>6.9417016545246302</v>
      </c>
      <c r="P16">
        <v>96.283387622149803</v>
      </c>
      <c r="Q16">
        <v>0.19701559382841599</v>
      </c>
    </row>
    <row r="17" spans="1:17" x14ac:dyDescent="0.3">
      <c r="A17" t="s">
        <v>58</v>
      </c>
      <c r="B17" t="s">
        <v>59</v>
      </c>
      <c r="C17" t="s">
        <v>3129</v>
      </c>
      <c r="D17" t="s">
        <v>60</v>
      </c>
      <c r="E17">
        <v>354364.66386703</v>
      </c>
      <c r="F17">
        <v>365.45</v>
      </c>
      <c r="G17">
        <v>19.738546974393099</v>
      </c>
      <c r="H17">
        <v>-13.495643850053099</v>
      </c>
      <c r="I17">
        <v>-8.0414810879559209</v>
      </c>
      <c r="J17">
        <v>-7.0594319264718797</v>
      </c>
      <c r="K17">
        <v>400.313454927951</v>
      </c>
      <c r="L17">
        <v>370.67057720265802</v>
      </c>
      <c r="M17">
        <v>30.146157066762999</v>
      </c>
      <c r="N17">
        <v>0.97802237912728196</v>
      </c>
      <c r="O17">
        <v>22.711725270214799</v>
      </c>
      <c r="P17">
        <v>46.561058752757098</v>
      </c>
      <c r="Q17">
        <v>0.172383752878179</v>
      </c>
    </row>
    <row r="18" spans="1:17" x14ac:dyDescent="0.3">
      <c r="A18" t="s">
        <v>61</v>
      </c>
      <c r="B18" t="s">
        <v>62</v>
      </c>
      <c r="C18" t="s">
        <v>3123</v>
      </c>
      <c r="D18" t="s">
        <v>24</v>
      </c>
      <c r="E18">
        <v>353498.17968864</v>
      </c>
      <c r="F18">
        <v>1142.4000000000001</v>
      </c>
      <c r="G18">
        <v>-6.2139976326843902</v>
      </c>
      <c r="H18">
        <v>-1.83608887696016</v>
      </c>
      <c r="I18">
        <v>-4.3381074977559102</v>
      </c>
      <c r="J18">
        <v>-0.95554457398020198</v>
      </c>
      <c r="K18">
        <v>1170.9877334037101</v>
      </c>
      <c r="L18">
        <v>1149.6929122562501</v>
      </c>
      <c r="M18">
        <v>44.555844056636303</v>
      </c>
      <c r="N18">
        <v>1.11344225665248</v>
      </c>
      <c r="O18">
        <v>17.266281512605001</v>
      </c>
      <c r="P18">
        <v>15.627530364372401</v>
      </c>
      <c r="Q18">
        <v>6.908926979011E-2</v>
      </c>
    </row>
    <row r="19" spans="1:17" x14ac:dyDescent="0.3">
      <c r="A19" t="s">
        <v>63</v>
      </c>
      <c r="B19" t="s">
        <v>64</v>
      </c>
      <c r="C19" t="s">
        <v>3123</v>
      </c>
      <c r="D19" t="s">
        <v>24</v>
      </c>
      <c r="E19">
        <v>350205.17420175002</v>
      </c>
      <c r="F19">
        <v>1761.45</v>
      </c>
      <c r="G19">
        <v>-19.766359843940201</v>
      </c>
      <c r="H19">
        <v>-0.79332840500085799</v>
      </c>
      <c r="I19">
        <v>-2.1524500572454599</v>
      </c>
      <c r="J19">
        <v>-0.24093389673027099</v>
      </c>
      <c r="K19">
        <v>1778.20057296562</v>
      </c>
      <c r="L19">
        <v>1782.8737392374401</v>
      </c>
      <c r="M19">
        <v>60.240151295579601</v>
      </c>
      <c r="N19">
        <v>0.73774564876160298</v>
      </c>
      <c r="O19">
        <v>10.250078060688599</v>
      </c>
      <c r="P19">
        <v>14.094633546005101</v>
      </c>
      <c r="Q19">
        <v>-0.105206133153899</v>
      </c>
    </row>
    <row r="20" spans="1:17" x14ac:dyDescent="0.3">
      <c r="A20" t="s">
        <v>65</v>
      </c>
      <c r="B20" t="s">
        <v>66</v>
      </c>
      <c r="C20" t="s">
        <v>3128</v>
      </c>
      <c r="D20" t="s">
        <v>57</v>
      </c>
      <c r="E20">
        <v>347842.43177064002</v>
      </c>
      <c r="F20">
        <v>11063.6</v>
      </c>
      <c r="G20">
        <v>-17.1753664672962</v>
      </c>
      <c r="H20">
        <v>-8.9400228084344704</v>
      </c>
      <c r="I20">
        <v>-17.507215361025199</v>
      </c>
      <c r="J20">
        <v>-2.5797780822268499</v>
      </c>
      <c r="K20">
        <v>11754.7902176265</v>
      </c>
      <c r="L20">
        <v>11843.738551144501</v>
      </c>
      <c r="M20">
        <v>43.414014368459597</v>
      </c>
      <c r="N20">
        <v>0.85361580682462601</v>
      </c>
      <c r="O20">
        <v>23.648721934994001</v>
      </c>
      <c r="P20">
        <v>13.616735043876099</v>
      </c>
      <c r="Q20">
        <v>4.0963801951201001E-2</v>
      </c>
    </row>
    <row r="21" spans="1:17" x14ac:dyDescent="0.3">
      <c r="A21" t="s">
        <v>67</v>
      </c>
      <c r="B21" t="s">
        <v>68</v>
      </c>
      <c r="C21" t="s">
        <v>3130</v>
      </c>
      <c r="D21" t="s">
        <v>69</v>
      </c>
      <c r="E21">
        <v>327841.27284771</v>
      </c>
      <c r="F21">
        <v>11375.3</v>
      </c>
      <c r="G21">
        <v>4.38532606161536</v>
      </c>
      <c r="H21">
        <v>3.71048144767627</v>
      </c>
      <c r="I21">
        <v>9.1672329510239106</v>
      </c>
      <c r="J21">
        <v>0.612497405582062</v>
      </c>
      <c r="K21">
        <v>11167.947937466601</v>
      </c>
      <c r="L21">
        <v>10687.252711552401</v>
      </c>
      <c r="M21">
        <v>69.281165041432104</v>
      </c>
      <c r="N21">
        <v>0.82828123870314196</v>
      </c>
      <c r="O21">
        <v>6.7048781131047104</v>
      </c>
      <c r="P21">
        <v>33.121514795115303</v>
      </c>
      <c r="Q21">
        <v>4.8230047073146001E-2</v>
      </c>
    </row>
    <row r="22" spans="1:17" x14ac:dyDescent="0.3">
      <c r="A22" t="s">
        <v>70</v>
      </c>
      <c r="B22" t="s">
        <v>71</v>
      </c>
      <c r="C22" t="s">
        <v>3129</v>
      </c>
      <c r="D22" t="s">
        <v>72</v>
      </c>
      <c r="E22">
        <v>313383.84568120498</v>
      </c>
      <c r="F22">
        <v>336.95</v>
      </c>
      <c r="G22">
        <v>38.567663610634398</v>
      </c>
      <c r="H22">
        <v>0.54476261968524897</v>
      </c>
      <c r="I22">
        <v>-2.3563711303894501</v>
      </c>
      <c r="J22">
        <v>2.3471506752960498</v>
      </c>
      <c r="K22">
        <v>326.63945809826998</v>
      </c>
      <c r="L22">
        <v>307.90506326916898</v>
      </c>
      <c r="M22">
        <v>70.151958210463206</v>
      </c>
      <c r="N22">
        <v>1.1876926193020301</v>
      </c>
      <c r="O22">
        <v>8.6956521739130306</v>
      </c>
      <c r="P22">
        <v>61.839577329490801</v>
      </c>
      <c r="Q22">
        <v>0.110747738523623</v>
      </c>
    </row>
    <row r="23" spans="1:17" x14ac:dyDescent="0.3">
      <c r="A23" t="s">
        <v>73</v>
      </c>
      <c r="B23" t="s">
        <v>74</v>
      </c>
      <c r="C23" t="s">
        <v>3121</v>
      </c>
      <c r="D23" t="s">
        <v>75</v>
      </c>
      <c r="E23">
        <v>308971.65729936003</v>
      </c>
      <c r="F23">
        <v>245.6</v>
      </c>
      <c r="G23">
        <v>7.9149206104067797</v>
      </c>
      <c r="H23">
        <v>-9.9722453325508198</v>
      </c>
      <c r="I23">
        <v>-17.449266882858801</v>
      </c>
      <c r="J23">
        <v>-5.2326815262306399</v>
      </c>
      <c r="K23">
        <v>274.681675342549</v>
      </c>
      <c r="L23">
        <v>272.87269743164001</v>
      </c>
      <c r="M23">
        <v>26.412919029437798</v>
      </c>
      <c r="N23">
        <v>0.89372033845327603</v>
      </c>
      <c r="O23">
        <v>40.472312703583</v>
      </c>
      <c r="P23">
        <v>30.534148285941999</v>
      </c>
      <c r="Q23">
        <v>5.2065815563127997E-2</v>
      </c>
    </row>
    <row r="24" spans="1:17" x14ac:dyDescent="0.3">
      <c r="A24" t="s">
        <v>76</v>
      </c>
      <c r="B24" t="s">
        <v>77</v>
      </c>
      <c r="C24" t="s">
        <v>3122</v>
      </c>
      <c r="D24" t="s">
        <v>21</v>
      </c>
      <c r="E24">
        <v>299092.67649032897</v>
      </c>
      <c r="F24">
        <v>571.65</v>
      </c>
      <c r="G24">
        <v>22.151768653678101</v>
      </c>
      <c r="H24">
        <v>3.2868427791012902</v>
      </c>
      <c r="I24">
        <v>18.126935497963501</v>
      </c>
      <c r="J24">
        <v>-2.6658338217937199</v>
      </c>
      <c r="K24">
        <v>547.10961552145602</v>
      </c>
      <c r="L24">
        <v>508.609293376457</v>
      </c>
      <c r="M24">
        <v>60.833809201709599</v>
      </c>
      <c r="N24">
        <v>0.88367304532142699</v>
      </c>
      <c r="O24">
        <v>2.02046706901077</v>
      </c>
      <c r="P24">
        <v>45.421012465021597</v>
      </c>
      <c r="Q24">
        <v>-7.1538126623296006E-2</v>
      </c>
    </row>
    <row r="25" spans="1:17" x14ac:dyDescent="0.3">
      <c r="A25" t="s">
        <v>78</v>
      </c>
      <c r="B25" t="s">
        <v>79</v>
      </c>
      <c r="C25" t="s">
        <v>3131</v>
      </c>
      <c r="D25" t="s">
        <v>80</v>
      </c>
      <c r="E25">
        <v>293496.66517619998</v>
      </c>
      <c r="F25">
        <v>3308.7</v>
      </c>
      <c r="G25">
        <v>-24.2036912654502</v>
      </c>
      <c r="H25">
        <v>-3.58388047099898</v>
      </c>
      <c r="I25">
        <v>-8.0154337463448702</v>
      </c>
      <c r="J25">
        <v>-1.75808542907679</v>
      </c>
      <c r="K25">
        <v>3369.1120956791701</v>
      </c>
      <c r="L25">
        <v>3426.8309477933199</v>
      </c>
      <c r="M25">
        <v>63.364810462158502</v>
      </c>
      <c r="N25">
        <v>1.10562095709299</v>
      </c>
      <c r="O25">
        <v>17.476652461691899</v>
      </c>
      <c r="P25">
        <v>8.2813803936968995</v>
      </c>
      <c r="Q25">
        <v>3.0573906453537001E-2</v>
      </c>
    </row>
    <row r="26" spans="1:17" x14ac:dyDescent="0.3">
      <c r="A26" t="s">
        <v>81</v>
      </c>
      <c r="B26" t="s">
        <v>82</v>
      </c>
      <c r="C26" t="s">
        <v>3128</v>
      </c>
      <c r="D26" t="s">
        <v>57</v>
      </c>
      <c r="E26">
        <v>291166.44924430002</v>
      </c>
      <c r="F26">
        <v>791</v>
      </c>
      <c r="G26">
        <v>-4.55285261393092</v>
      </c>
      <c r="H26">
        <v>-12.065305327545399</v>
      </c>
      <c r="I26">
        <v>-22.311741019644401</v>
      </c>
      <c r="J26">
        <v>-1.7142273588355199</v>
      </c>
      <c r="K26">
        <v>883.05725416059204</v>
      </c>
      <c r="L26">
        <v>914.75346162150697</v>
      </c>
      <c r="M26">
        <v>41.204048669287097</v>
      </c>
      <c r="N26">
        <v>1.1903562387780999</v>
      </c>
      <c r="O26">
        <v>49.051833122629503</v>
      </c>
      <c r="P26">
        <v>17.8398510242085</v>
      </c>
      <c r="Q26">
        <v>6.7053904257518004E-2</v>
      </c>
    </row>
    <row r="27" spans="1:17" x14ac:dyDescent="0.3">
      <c r="A27" t="s">
        <v>83</v>
      </c>
      <c r="B27" t="s">
        <v>84</v>
      </c>
      <c r="C27" t="s">
        <v>3132</v>
      </c>
      <c r="D27" t="s">
        <v>85</v>
      </c>
      <c r="E27">
        <v>274956.80962499999</v>
      </c>
      <c r="F27">
        <v>3983.45</v>
      </c>
      <c r="G27">
        <v>67.929925155398195</v>
      </c>
      <c r="H27">
        <v>-9.0594673383356401</v>
      </c>
      <c r="I27">
        <v>-24.849902336456399</v>
      </c>
      <c r="J27">
        <v>-6.7611146670896298</v>
      </c>
      <c r="K27">
        <v>4364.9630612192896</v>
      </c>
      <c r="L27">
        <v>4125.2878973971201</v>
      </c>
      <c r="M27">
        <v>43.198969215126297</v>
      </c>
      <c r="N27">
        <v>1.17413887268553</v>
      </c>
      <c r="O27">
        <v>42.458170681193401</v>
      </c>
      <c r="P27">
        <v>90.6914957275186</v>
      </c>
      <c r="Q27">
        <v>0.24551045186082901</v>
      </c>
    </row>
    <row r="28" spans="1:17" x14ac:dyDescent="0.3">
      <c r="A28" t="s">
        <v>86</v>
      </c>
      <c r="B28" t="s">
        <v>87</v>
      </c>
      <c r="C28" t="s">
        <v>3128</v>
      </c>
      <c r="D28" t="s">
        <v>88</v>
      </c>
      <c r="E28">
        <v>264782.28988931997</v>
      </c>
      <c r="F28">
        <v>9481.65</v>
      </c>
      <c r="G28">
        <v>44.182355189048202</v>
      </c>
      <c r="H28">
        <v>-7.1766723145266997</v>
      </c>
      <c r="I28">
        <v>1.88352147588922</v>
      </c>
      <c r="J28">
        <v>-1.5410898196937599</v>
      </c>
      <c r="K28">
        <v>10344.6101277739</v>
      </c>
      <c r="L28">
        <v>9457.4236700883994</v>
      </c>
      <c r="M28">
        <v>31.996514722044701</v>
      </c>
      <c r="N28">
        <v>0.59348060063941299</v>
      </c>
      <c r="O28">
        <v>34.7233867523057</v>
      </c>
      <c r="P28">
        <v>67.481850458375206</v>
      </c>
      <c r="Q28">
        <v>0.159137333513521</v>
      </c>
    </row>
    <row r="29" spans="1:17" x14ac:dyDescent="0.3">
      <c r="A29" t="s">
        <v>89</v>
      </c>
      <c r="B29" t="s">
        <v>90</v>
      </c>
      <c r="C29" t="s">
        <v>3133</v>
      </c>
      <c r="D29" t="s">
        <v>91</v>
      </c>
      <c r="E29">
        <v>257151.46642119999</v>
      </c>
      <c r="F29">
        <v>2228</v>
      </c>
      <c r="G29">
        <v>-18.1238866800844</v>
      </c>
      <c r="H29">
        <v>-23.687387829383699</v>
      </c>
      <c r="I29">
        <v>-34.860637520505499</v>
      </c>
      <c r="J29">
        <v>-24.9279325889527</v>
      </c>
      <c r="K29">
        <v>2906.0668484298799</v>
      </c>
      <c r="L29">
        <v>2975.8346315192898</v>
      </c>
      <c r="M29">
        <v>14.976395932167399</v>
      </c>
      <c r="N29">
        <v>2.7781477481858499</v>
      </c>
      <c r="O29">
        <v>68.038599640933498</v>
      </c>
      <c r="P29">
        <v>10.024691358024601</v>
      </c>
      <c r="Q29">
        <v>3.9770401844365998E-2</v>
      </c>
    </row>
    <row r="30" spans="1:17" x14ac:dyDescent="0.3">
      <c r="A30" t="s">
        <v>92</v>
      </c>
      <c r="B30" t="s">
        <v>93</v>
      </c>
      <c r="C30" t="s">
        <v>3123</v>
      </c>
      <c r="D30" t="s">
        <v>43</v>
      </c>
      <c r="E30">
        <v>255254.38645148501</v>
      </c>
      <c r="F30">
        <v>1600.85</v>
      </c>
      <c r="G30">
        <v>-22.0908892023734</v>
      </c>
      <c r="H30">
        <v>-8.4589488000737703</v>
      </c>
      <c r="I30">
        <v>-4.7276377528789597</v>
      </c>
      <c r="J30">
        <v>-5.8735388877075803</v>
      </c>
      <c r="K30">
        <v>1739.87864719453</v>
      </c>
      <c r="L30">
        <v>1683.6497877234599</v>
      </c>
      <c r="M30">
        <v>29.244953249416099</v>
      </c>
      <c r="N30">
        <v>0.66069503528307705</v>
      </c>
      <c r="O30">
        <v>26.801386763282</v>
      </c>
      <c r="P30">
        <v>12.8113879003558</v>
      </c>
      <c r="Q30">
        <v>-5.5141136453413002E-2</v>
      </c>
    </row>
    <row r="31" spans="1:17" x14ac:dyDescent="0.3">
      <c r="A31" t="s">
        <v>94</v>
      </c>
      <c r="B31" t="s">
        <v>95</v>
      </c>
      <c r="C31" t="s">
        <v>3121</v>
      </c>
      <c r="D31" t="s">
        <v>96</v>
      </c>
      <c r="E31">
        <v>255167.76637943499</v>
      </c>
      <c r="F31">
        <v>414.05</v>
      </c>
      <c r="G31">
        <v>3.9860674224271699</v>
      </c>
      <c r="H31">
        <v>-13.859526014801601</v>
      </c>
      <c r="I31">
        <v>-23.265190584001498</v>
      </c>
      <c r="J31">
        <v>-3.2269875733079401</v>
      </c>
      <c r="K31">
        <v>458.95948954425103</v>
      </c>
      <c r="L31">
        <v>452.79142848023997</v>
      </c>
      <c r="M31">
        <v>36.417830536013497</v>
      </c>
      <c r="N31">
        <v>0.96343935483348397</v>
      </c>
      <c r="O31">
        <v>31.2764158918005</v>
      </c>
      <c r="P31">
        <v>25.469696969696901</v>
      </c>
      <c r="Q31">
        <v>0.12521513464494499</v>
      </c>
    </row>
    <row r="32" spans="1:17" x14ac:dyDescent="0.3">
      <c r="A32" t="s">
        <v>97</v>
      </c>
      <c r="B32" t="s">
        <v>98</v>
      </c>
      <c r="C32" t="s">
        <v>3134</v>
      </c>
      <c r="D32" t="s">
        <v>99</v>
      </c>
      <c r="E32">
        <v>245553.79457287499</v>
      </c>
      <c r="F32">
        <v>1136.75</v>
      </c>
      <c r="G32">
        <v>22.875698221943399</v>
      </c>
      <c r="H32">
        <v>-16.546737040280899</v>
      </c>
      <c r="I32">
        <v>-23.3138186023887</v>
      </c>
      <c r="J32">
        <v>-13.9377795038308</v>
      </c>
      <c r="K32">
        <v>1362.5019552696799</v>
      </c>
      <c r="L32">
        <v>1331.9919109615601</v>
      </c>
      <c r="M32">
        <v>22.508083034022</v>
      </c>
      <c r="N32">
        <v>3.1356451964068501</v>
      </c>
      <c r="O32">
        <v>42.634704200571797</v>
      </c>
      <c r="P32">
        <v>44.808917197452203</v>
      </c>
      <c r="Q32">
        <v>4.7791309882032E-2</v>
      </c>
    </row>
    <row r="33" spans="1:17" x14ac:dyDescent="0.3">
      <c r="A33" t="s">
        <v>100</v>
      </c>
      <c r="B33" t="s">
        <v>101</v>
      </c>
      <c r="C33" t="s">
        <v>3132</v>
      </c>
      <c r="D33" t="s">
        <v>102</v>
      </c>
      <c r="E33">
        <v>243921.17869470001</v>
      </c>
      <c r="F33">
        <v>6849.4</v>
      </c>
      <c r="G33">
        <v>66.469981471146198</v>
      </c>
      <c r="H33">
        <v>-8.9092445117185903</v>
      </c>
      <c r="I33">
        <v>-10.1232261049885</v>
      </c>
      <c r="J33">
        <v>-3.68488344501462</v>
      </c>
      <c r="K33">
        <v>7015.4096175828099</v>
      </c>
      <c r="L33">
        <v>6389.2207571017498</v>
      </c>
      <c r="M33">
        <v>50.133985148104799</v>
      </c>
      <c r="N33">
        <v>0.82692132194374501</v>
      </c>
      <c r="O33">
        <v>18.6950681811545</v>
      </c>
      <c r="P33">
        <v>94.585227272727195</v>
      </c>
      <c r="Q33">
        <v>0.170148280862675</v>
      </c>
    </row>
    <row r="34" spans="1:17" x14ac:dyDescent="0.3">
      <c r="A34" t="s">
        <v>103</v>
      </c>
      <c r="B34" t="s">
        <v>104</v>
      </c>
      <c r="C34" t="s">
        <v>3133</v>
      </c>
      <c r="D34" t="s">
        <v>105</v>
      </c>
      <c r="E34">
        <v>238431.99515366001</v>
      </c>
      <c r="F34">
        <v>944.15</v>
      </c>
      <c r="G34">
        <v>2.1927403461296402</v>
      </c>
      <c r="H34">
        <v>-1.59027856639343</v>
      </c>
      <c r="I34">
        <v>-2.6989365509243499</v>
      </c>
      <c r="J34">
        <v>-0.82854143251943602</v>
      </c>
      <c r="K34">
        <v>966.14365590789203</v>
      </c>
      <c r="L34">
        <v>912.66911766777503</v>
      </c>
      <c r="M34">
        <v>58.073752663106099</v>
      </c>
      <c r="N34">
        <v>0.71184226913243098</v>
      </c>
      <c r="O34">
        <v>12.5880421543187</v>
      </c>
      <c r="P34">
        <v>23.944863800459402</v>
      </c>
      <c r="Q34">
        <v>4.5719934740671E-2</v>
      </c>
    </row>
    <row r="35" spans="1:17" x14ac:dyDescent="0.3">
      <c r="A35" t="s">
        <v>106</v>
      </c>
      <c r="B35" t="s">
        <v>107</v>
      </c>
      <c r="C35" t="s">
        <v>3131</v>
      </c>
      <c r="D35" t="s">
        <v>108</v>
      </c>
      <c r="E35">
        <v>237010.36208674</v>
      </c>
      <c r="F35">
        <v>2472.1999999999998</v>
      </c>
      <c r="G35">
        <v>-41.763072314093897</v>
      </c>
      <c r="H35">
        <v>-17.758029826876498</v>
      </c>
      <c r="I35">
        <v>-20.125353856994298</v>
      </c>
      <c r="J35">
        <v>-4.3859063906751796</v>
      </c>
      <c r="K35">
        <v>2888.8406419623898</v>
      </c>
      <c r="L35">
        <v>2999.6385272569501</v>
      </c>
      <c r="M35">
        <v>21.4833412797657</v>
      </c>
      <c r="N35">
        <v>2.1350861850245901</v>
      </c>
      <c r="O35">
        <v>38.457649057519603</v>
      </c>
      <c r="P35">
        <v>2.0326461544811099</v>
      </c>
      <c r="Q35">
        <v>-0.106929169127152</v>
      </c>
    </row>
    <row r="36" spans="1:17" x14ac:dyDescent="0.3">
      <c r="A36" t="s">
        <v>109</v>
      </c>
      <c r="B36" t="s">
        <v>110</v>
      </c>
      <c r="C36" t="s">
        <v>3135</v>
      </c>
      <c r="D36" t="s">
        <v>111</v>
      </c>
      <c r="E36">
        <v>236498.698054079</v>
      </c>
      <c r="F36">
        <v>6652.8</v>
      </c>
      <c r="G36">
        <v>125.23950133526399</v>
      </c>
      <c r="H36">
        <v>-12.9663149614488</v>
      </c>
      <c r="I36">
        <v>37.370280958569701</v>
      </c>
      <c r="J36">
        <v>-1.3946471372428999</v>
      </c>
      <c r="K36">
        <v>6981.1304031694599</v>
      </c>
      <c r="L36">
        <v>5678.0219125714502</v>
      </c>
      <c r="M36">
        <v>49.071549277489098</v>
      </c>
      <c r="N36">
        <v>1.22495688180424</v>
      </c>
      <c r="O36">
        <v>25.435906685906598</v>
      </c>
      <c r="P36">
        <v>155.140939597315</v>
      </c>
      <c r="Q36">
        <v>0.25966977457068702</v>
      </c>
    </row>
    <row r="37" spans="1:17" x14ac:dyDescent="0.3">
      <c r="A37" t="s">
        <v>112</v>
      </c>
      <c r="B37" t="s">
        <v>113</v>
      </c>
      <c r="C37" t="s">
        <v>3135</v>
      </c>
      <c r="D37" t="s">
        <v>114</v>
      </c>
      <c r="E37">
        <v>235152.15511781999</v>
      </c>
      <c r="F37">
        <v>3613.65</v>
      </c>
      <c r="G37">
        <v>-26.523091913707201</v>
      </c>
      <c r="H37">
        <v>-7.0933142618567597</v>
      </c>
      <c r="I37">
        <v>-30.491389823665902</v>
      </c>
      <c r="J37">
        <v>-8.4280020856156295</v>
      </c>
      <c r="K37">
        <v>4248.1680768846199</v>
      </c>
      <c r="L37">
        <v>4458.8710960403096</v>
      </c>
      <c r="M37">
        <v>17.916741496916501</v>
      </c>
      <c r="N37">
        <v>0.94582625426162004</v>
      </c>
      <c r="O37">
        <v>51.781439818466097</v>
      </c>
      <c r="P37">
        <v>1.3930976430976501</v>
      </c>
      <c r="Q37">
        <v>-8.1087652245804998E-2</v>
      </c>
    </row>
    <row r="38" spans="1:17" x14ac:dyDescent="0.3">
      <c r="A38" t="s">
        <v>115</v>
      </c>
      <c r="B38" t="s">
        <v>116</v>
      </c>
      <c r="C38" t="s">
        <v>3135</v>
      </c>
      <c r="D38" t="s">
        <v>117</v>
      </c>
      <c r="E38">
        <v>230070.34637869999</v>
      </c>
      <c r="F38">
        <v>264.2</v>
      </c>
      <c r="G38">
        <v>110.733563531445</v>
      </c>
      <c r="H38">
        <v>2.27441816128982</v>
      </c>
      <c r="I38">
        <v>36.6312853869156</v>
      </c>
      <c r="J38">
        <v>-4.1303351185499899</v>
      </c>
      <c r="K38">
        <v>260.37255152881801</v>
      </c>
      <c r="L38">
        <v>218.55569638047399</v>
      </c>
      <c r="M38">
        <v>54.149555501091399</v>
      </c>
      <c r="N38">
        <v>0.94657238704076796</v>
      </c>
      <c r="O38">
        <v>12.887963663891</v>
      </c>
      <c r="P38">
        <v>134.84444444444401</v>
      </c>
      <c r="Q38">
        <v>6.1487950134571999E-2</v>
      </c>
    </row>
    <row r="39" spans="1:17" x14ac:dyDescent="0.3">
      <c r="A39" t="s">
        <v>118</v>
      </c>
      <c r="B39" t="s">
        <v>119</v>
      </c>
      <c r="C39" t="s">
        <v>3125</v>
      </c>
      <c r="D39" t="s">
        <v>120</v>
      </c>
      <c r="E39">
        <v>216675.03856680001</v>
      </c>
      <c r="F39">
        <v>2211.1999999999998</v>
      </c>
      <c r="G39">
        <v>-29.865601731143201</v>
      </c>
      <c r="H39">
        <v>-3.7760848358288799</v>
      </c>
      <c r="I39">
        <v>-16.241505554105199</v>
      </c>
      <c r="J39">
        <v>-0.34619382637247598</v>
      </c>
      <c r="K39">
        <v>2379.0209938519902</v>
      </c>
      <c r="L39">
        <v>2455.5085899996202</v>
      </c>
      <c r="M39">
        <v>48.701293148504803</v>
      </c>
      <c r="N39">
        <v>0.84250039142572497</v>
      </c>
      <c r="O39">
        <v>25.633140376266201</v>
      </c>
      <c r="P39">
        <v>1.9596993590630301</v>
      </c>
      <c r="Q39">
        <v>-3.0888328340225001E-2</v>
      </c>
    </row>
    <row r="40" spans="1:17" x14ac:dyDescent="0.3">
      <c r="A40" t="s">
        <v>121</v>
      </c>
      <c r="B40" t="s">
        <v>122</v>
      </c>
      <c r="C40" t="s">
        <v>3125</v>
      </c>
      <c r="D40" t="s">
        <v>123</v>
      </c>
      <c r="E40">
        <v>208433.73479788</v>
      </c>
      <c r="F40">
        <v>616.4</v>
      </c>
      <c r="G40">
        <v>28.744347399927001</v>
      </c>
      <c r="H40">
        <v>9.9231798646482794</v>
      </c>
      <c r="I40">
        <v>-4.0179576405756396</v>
      </c>
      <c r="J40">
        <v>3.9840608315163202</v>
      </c>
      <c r="K40">
        <v>604.59858293174705</v>
      </c>
      <c r="L40">
        <v>575.46483294764596</v>
      </c>
      <c r="M40">
        <v>58.473021343739497</v>
      </c>
      <c r="N40">
        <v>1.0258254500955699</v>
      </c>
      <c r="O40">
        <v>10.499675535366601</v>
      </c>
      <c r="P40">
        <v>51.635916359163502</v>
      </c>
      <c r="Q40">
        <v>0.21406944651426801</v>
      </c>
    </row>
    <row r="41" spans="1:17" x14ac:dyDescent="0.3">
      <c r="A41" t="s">
        <v>124</v>
      </c>
      <c r="B41" t="s">
        <v>125</v>
      </c>
      <c r="C41" t="s">
        <v>3133</v>
      </c>
      <c r="D41" t="s">
        <v>126</v>
      </c>
      <c r="E41">
        <v>206723.73207500001</v>
      </c>
      <c r="F41">
        <v>487.05</v>
      </c>
      <c r="G41">
        <v>41.922424012106198</v>
      </c>
      <c r="H41">
        <v>-2.1918613441429202</v>
      </c>
      <c r="I41">
        <v>-42.729719459810603</v>
      </c>
      <c r="J41">
        <v>-4.8010745312531604</v>
      </c>
      <c r="K41">
        <v>519.73126226409295</v>
      </c>
      <c r="L41">
        <v>498.298939485848</v>
      </c>
      <c r="M41">
        <v>35.358730662781497</v>
      </c>
      <c r="N41">
        <v>0.846121439075319</v>
      </c>
      <c r="O41">
        <v>65.835129863463706</v>
      </c>
      <c r="P41">
        <v>71.134926212227597</v>
      </c>
      <c r="Q41">
        <v>3.4489462837466997E-2</v>
      </c>
    </row>
    <row r="42" spans="1:17" x14ac:dyDescent="0.3">
      <c r="A42" t="s">
        <v>127</v>
      </c>
      <c r="B42" t="s">
        <v>128</v>
      </c>
      <c r="C42" t="s">
        <v>3132</v>
      </c>
      <c r="D42" t="s">
        <v>129</v>
      </c>
      <c r="E42">
        <v>205295.13841246499</v>
      </c>
      <c r="F42">
        <v>280.85000000000002</v>
      </c>
      <c r="G42">
        <v>77.319368565347702</v>
      </c>
      <c r="H42">
        <v>0.176321281545471</v>
      </c>
      <c r="I42">
        <v>-6.7642662233018598</v>
      </c>
      <c r="J42">
        <v>-4.13893507886959</v>
      </c>
      <c r="K42">
        <v>285.97628746931701</v>
      </c>
      <c r="L42">
        <v>261.34532485721701</v>
      </c>
      <c r="M42">
        <v>44.784346384167797</v>
      </c>
      <c r="N42">
        <v>0.73984348125489496</v>
      </c>
      <c r="O42">
        <v>21.239095602634801</v>
      </c>
      <c r="P42">
        <v>104.477611940298</v>
      </c>
      <c r="Q42">
        <v>0.211078066971114</v>
      </c>
    </row>
    <row r="43" spans="1:17" x14ac:dyDescent="0.3">
      <c r="A43" t="s">
        <v>130</v>
      </c>
      <c r="B43" t="s">
        <v>131</v>
      </c>
      <c r="C43" t="s">
        <v>3123</v>
      </c>
      <c r="D43" t="s">
        <v>54</v>
      </c>
      <c r="E43">
        <v>199366.05781944</v>
      </c>
      <c r="F43">
        <v>313.8</v>
      </c>
      <c r="G43">
        <v>20.923846379997801</v>
      </c>
      <c r="H43">
        <v>-1.76757497564957</v>
      </c>
      <c r="I43">
        <v>-18.055180586119601</v>
      </c>
      <c r="J43">
        <v>-3.6794929153586802</v>
      </c>
      <c r="K43">
        <v>326.83252780432503</v>
      </c>
      <c r="L43">
        <v>316.39426911073002</v>
      </c>
      <c r="M43">
        <v>44.978292497708601</v>
      </c>
      <c r="N43">
        <v>0.76037169463567</v>
      </c>
      <c r="O43">
        <v>25.780752071382999</v>
      </c>
      <c r="P43">
        <v>43.615560640732198</v>
      </c>
    </row>
    <row r="44" spans="1:17" x14ac:dyDescent="0.3">
      <c r="A44" t="s">
        <v>132</v>
      </c>
      <c r="B44" t="s">
        <v>133</v>
      </c>
      <c r="C44" t="s">
        <v>3136</v>
      </c>
      <c r="D44" t="s">
        <v>134</v>
      </c>
      <c r="E44">
        <v>198866.54246003999</v>
      </c>
      <c r="F44">
        <v>803.4</v>
      </c>
      <c r="G44">
        <v>6.3382557274287699</v>
      </c>
      <c r="H44">
        <v>-7.3457456609584204</v>
      </c>
      <c r="I44">
        <v>-10.986943703875401</v>
      </c>
      <c r="J44">
        <v>-1.5075597245804599</v>
      </c>
      <c r="K44">
        <v>819.79636649184295</v>
      </c>
      <c r="L44">
        <v>806.47175783958699</v>
      </c>
      <c r="M44">
        <v>58.9783113901345</v>
      </c>
      <c r="N44">
        <v>0.91248160063374095</v>
      </c>
      <c r="O44">
        <v>20.438137913866001</v>
      </c>
      <c r="P44">
        <v>29.7375857892612</v>
      </c>
      <c r="Q44">
        <v>0.109367397315215</v>
      </c>
    </row>
    <row r="45" spans="1:17" x14ac:dyDescent="0.3">
      <c r="A45" t="s">
        <v>135</v>
      </c>
      <c r="B45" t="s">
        <v>136</v>
      </c>
      <c r="C45" t="s">
        <v>3121</v>
      </c>
      <c r="D45" t="s">
        <v>18</v>
      </c>
      <c r="E45">
        <v>187261.74219696299</v>
      </c>
      <c r="F45">
        <v>132.61000000000001</v>
      </c>
      <c r="G45">
        <v>8.4248294721481205</v>
      </c>
      <c r="H45">
        <v>-16.2729003375402</v>
      </c>
      <c r="I45">
        <v>-26.363623268370301</v>
      </c>
      <c r="J45">
        <v>-5.1693666209232401</v>
      </c>
      <c r="K45">
        <v>152.36726374289699</v>
      </c>
      <c r="L45">
        <v>155.59076863603801</v>
      </c>
      <c r="M45">
        <v>27.508163050379899</v>
      </c>
      <c r="N45">
        <v>0.77915803228851499</v>
      </c>
      <c r="O45">
        <v>48.405097654777101</v>
      </c>
      <c r="P45">
        <v>32.147483806676597</v>
      </c>
      <c r="Q45">
        <v>5.3244277718805001E-2</v>
      </c>
    </row>
    <row r="46" spans="1:17" x14ac:dyDescent="0.3">
      <c r="A46" t="s">
        <v>137</v>
      </c>
      <c r="B46" t="s">
        <v>138</v>
      </c>
      <c r="C46" t="s">
        <v>3123</v>
      </c>
      <c r="D46" t="s">
        <v>139</v>
      </c>
      <c r="E46">
        <v>185768.81279</v>
      </c>
      <c r="F46">
        <v>142.15</v>
      </c>
      <c r="G46">
        <v>64.035182458772198</v>
      </c>
      <c r="H46">
        <v>0.88175401906329798</v>
      </c>
      <c r="I46">
        <v>-24.866608841913202</v>
      </c>
      <c r="J46">
        <v>-0.873571562622669</v>
      </c>
      <c r="K46">
        <v>152.60873581707801</v>
      </c>
      <c r="L46">
        <v>150.72039814836501</v>
      </c>
      <c r="M46">
        <v>42.834517962915903</v>
      </c>
      <c r="N46">
        <v>0.86880486987757</v>
      </c>
      <c r="O46">
        <v>61.0974322898346</v>
      </c>
      <c r="P46">
        <v>91.706001348617605</v>
      </c>
      <c r="Q46">
        <v>0.15861900346947699</v>
      </c>
    </row>
    <row r="47" spans="1:17" x14ac:dyDescent="0.3">
      <c r="A47" t="s">
        <v>140</v>
      </c>
      <c r="B47" t="s">
        <v>141</v>
      </c>
      <c r="C47" t="s">
        <v>3122</v>
      </c>
      <c r="D47" t="s">
        <v>21</v>
      </c>
      <c r="E47">
        <v>181634.45622584</v>
      </c>
      <c r="F47">
        <v>6133.7</v>
      </c>
      <c r="G47">
        <v>-10.226984366665199</v>
      </c>
      <c r="H47">
        <v>1.82073072645991</v>
      </c>
      <c r="I47">
        <v>22.639686714771798</v>
      </c>
      <c r="J47">
        <v>-1.9352259262001601</v>
      </c>
      <c r="K47">
        <v>5982.4439311365104</v>
      </c>
      <c r="L47">
        <v>5643.2227576286105</v>
      </c>
      <c r="M47">
        <v>66.513775464687797</v>
      </c>
      <c r="N47">
        <v>0.39609304850206301</v>
      </c>
      <c r="O47">
        <v>7.1938634103396</v>
      </c>
      <c r="P47">
        <v>35.8952487509831</v>
      </c>
      <c r="Q47">
        <v>-4.7997138710024999E-2</v>
      </c>
    </row>
    <row r="48" spans="1:17" x14ac:dyDescent="0.3">
      <c r="A48" t="s">
        <v>142</v>
      </c>
      <c r="B48" t="s">
        <v>143</v>
      </c>
      <c r="C48" t="s">
        <v>3133</v>
      </c>
      <c r="D48" t="s">
        <v>105</v>
      </c>
      <c r="E48">
        <v>178239.86334239799</v>
      </c>
      <c r="F48">
        <v>142.78</v>
      </c>
      <c r="G48">
        <v>-7.4438696790252497</v>
      </c>
      <c r="H48">
        <v>-7.0987614604370197</v>
      </c>
      <c r="I48">
        <v>-23.405669677530199</v>
      </c>
      <c r="J48">
        <v>-0.59766520143935198</v>
      </c>
      <c r="K48">
        <v>150.78000337538799</v>
      </c>
      <c r="L48">
        <v>152.41190950205501</v>
      </c>
      <c r="M48">
        <v>45.230293904219799</v>
      </c>
      <c r="N48">
        <v>1.0554230760010801</v>
      </c>
      <c r="O48">
        <v>29.289816500910401</v>
      </c>
      <c r="P48">
        <v>13.7689243027888</v>
      </c>
      <c r="Q48">
        <v>1.1672785495612001E-2</v>
      </c>
    </row>
    <row r="49" spans="1:17" x14ac:dyDescent="0.3">
      <c r="A49" t="s">
        <v>144</v>
      </c>
      <c r="B49" t="s">
        <v>145</v>
      </c>
      <c r="C49" t="s">
        <v>3129</v>
      </c>
      <c r="D49" t="s">
        <v>60</v>
      </c>
      <c r="E49">
        <v>177592.75353834499</v>
      </c>
      <c r="F49">
        <v>460.45</v>
      </c>
      <c r="G49">
        <v>-1.7535949233217301</v>
      </c>
      <c r="H49">
        <v>-18.7283455895824</v>
      </c>
      <c r="I49">
        <v>-39.202646159334897</v>
      </c>
      <c r="J49">
        <v>-14.963760982827999</v>
      </c>
      <c r="K49">
        <v>599.781587356719</v>
      </c>
      <c r="L49">
        <v>603.93124287852197</v>
      </c>
      <c r="M49">
        <v>9.4913074708639407</v>
      </c>
      <c r="N49">
        <v>2.6331593822363302</v>
      </c>
      <c r="O49">
        <v>94.559669888152897</v>
      </c>
      <c r="P49">
        <v>21.155111169582899</v>
      </c>
      <c r="Q49">
        <v>0.14203896274854899</v>
      </c>
    </row>
    <row r="50" spans="1:17" x14ac:dyDescent="0.3">
      <c r="A50" t="s">
        <v>146</v>
      </c>
      <c r="B50" t="s">
        <v>147</v>
      </c>
      <c r="C50" t="s">
        <v>3130</v>
      </c>
      <c r="D50" t="s">
        <v>69</v>
      </c>
      <c r="E50">
        <v>174223.49112376</v>
      </c>
      <c r="F50">
        <v>2598.65</v>
      </c>
      <c r="G50">
        <v>11.4891522406962</v>
      </c>
      <c r="H50">
        <v>-4.4371339510151202</v>
      </c>
      <c r="I50">
        <v>0.85388166390610198</v>
      </c>
      <c r="J50">
        <v>0.39595257189254401</v>
      </c>
      <c r="K50">
        <v>2637.97311308283</v>
      </c>
      <c r="L50">
        <v>2497.9344400566902</v>
      </c>
      <c r="M50">
        <v>57.9032706053205</v>
      </c>
      <c r="N50">
        <v>1.0514346352843</v>
      </c>
      <c r="O50">
        <v>10.740192022781001</v>
      </c>
      <c r="P50">
        <v>34.106904878516197</v>
      </c>
      <c r="Q50">
        <v>5.0170778260624001E-2</v>
      </c>
    </row>
    <row r="51" spans="1:17" x14ac:dyDescent="0.3">
      <c r="A51" t="s">
        <v>148</v>
      </c>
      <c r="B51" t="s">
        <v>149</v>
      </c>
      <c r="C51" t="s">
        <v>3133</v>
      </c>
      <c r="D51" t="s">
        <v>150</v>
      </c>
      <c r="E51">
        <v>173865.71828142001</v>
      </c>
      <c r="F51">
        <v>445.35</v>
      </c>
      <c r="G51">
        <v>66.677803326052796</v>
      </c>
      <c r="H51">
        <v>-4.7252436662088497</v>
      </c>
      <c r="I51">
        <v>-14.346952020169899</v>
      </c>
      <c r="J51">
        <v>-0.794893013974455</v>
      </c>
      <c r="K51">
        <v>461.716942862228</v>
      </c>
      <c r="L51">
        <v>413.96477652591898</v>
      </c>
      <c r="M51">
        <v>42.482812829304997</v>
      </c>
      <c r="N51">
        <v>0.70762199125168102</v>
      </c>
      <c r="O51">
        <v>17.581677332435099</v>
      </c>
      <c r="P51">
        <v>93.001083423618596</v>
      </c>
      <c r="Q51">
        <v>1.4152105355657E-2</v>
      </c>
    </row>
    <row r="52" spans="1:17" x14ac:dyDescent="0.3">
      <c r="A52" t="s">
        <v>151</v>
      </c>
      <c r="B52" t="s">
        <v>152</v>
      </c>
      <c r="C52" t="s">
        <v>3122</v>
      </c>
      <c r="D52" t="s">
        <v>21</v>
      </c>
      <c r="E52">
        <v>171009.17103023001</v>
      </c>
      <c r="F52">
        <v>1747.45</v>
      </c>
      <c r="G52">
        <v>23.104244875703699</v>
      </c>
      <c r="H52">
        <v>2.2611641101890001</v>
      </c>
      <c r="I52">
        <v>25.553124349074398</v>
      </c>
      <c r="J52">
        <v>-0.57087384749769599</v>
      </c>
      <c r="K52">
        <v>1653.1349083708801</v>
      </c>
      <c r="L52">
        <v>1488.65404828684</v>
      </c>
      <c r="M52">
        <v>67.640565748704603</v>
      </c>
      <c r="N52">
        <v>0.82993680100074196</v>
      </c>
      <c r="O52">
        <v>0.82405791295887498</v>
      </c>
      <c r="P52">
        <v>50.260114364331997</v>
      </c>
      <c r="Q52">
        <v>-7.5094257645280001E-3</v>
      </c>
    </row>
    <row r="53" spans="1:17" x14ac:dyDescent="0.3">
      <c r="A53" t="s">
        <v>153</v>
      </c>
      <c r="B53" t="s">
        <v>154</v>
      </c>
      <c r="C53" t="s">
        <v>3129</v>
      </c>
      <c r="D53" t="s">
        <v>155</v>
      </c>
      <c r="E53">
        <v>166608.53603603999</v>
      </c>
      <c r="F53">
        <v>1051.8</v>
      </c>
      <c r="G53">
        <v>-5.6515094727347703</v>
      </c>
      <c r="H53">
        <v>-31.230162240392499</v>
      </c>
      <c r="I53">
        <v>-49.441621082758601</v>
      </c>
      <c r="J53">
        <v>-25.6243704343239</v>
      </c>
      <c r="K53">
        <v>1651.9893104018099</v>
      </c>
      <c r="L53">
        <v>1703.31935466344</v>
      </c>
      <c r="M53">
        <v>8.7846632901199104</v>
      </c>
      <c r="N53">
        <v>2.5203235755838</v>
      </c>
      <c r="O53">
        <v>106.702795208214</v>
      </c>
      <c r="P53">
        <v>15.5824175824175</v>
      </c>
      <c r="Q53">
        <v>5.6395642887449998E-3</v>
      </c>
    </row>
    <row r="54" spans="1:17" x14ac:dyDescent="0.3">
      <c r="A54" t="s">
        <v>156</v>
      </c>
      <c r="B54" t="s">
        <v>157</v>
      </c>
      <c r="C54" t="s">
        <v>3134</v>
      </c>
      <c r="D54" t="s">
        <v>158</v>
      </c>
      <c r="E54">
        <v>160032.785403485</v>
      </c>
      <c r="F54">
        <v>4142.6499999999996</v>
      </c>
      <c r="G54">
        <v>35.597851815819503</v>
      </c>
      <c r="H54">
        <v>-9.1207125830029696</v>
      </c>
      <c r="I54">
        <v>-10.6869742546988</v>
      </c>
      <c r="J54">
        <v>1.8025214050113301</v>
      </c>
      <c r="K54">
        <v>4311.8073774334398</v>
      </c>
      <c r="L54">
        <v>4050.8416210200198</v>
      </c>
      <c r="M54">
        <v>61.1186088217381</v>
      </c>
      <c r="N54">
        <v>0.53780430738203799</v>
      </c>
      <c r="O54">
        <v>21.54055978661</v>
      </c>
      <c r="P54">
        <v>61.6770089372828</v>
      </c>
      <c r="Q54">
        <v>0.10324680306006</v>
      </c>
    </row>
    <row r="55" spans="1:17" x14ac:dyDescent="0.3">
      <c r="A55" t="s">
        <v>159</v>
      </c>
      <c r="B55" t="s">
        <v>160</v>
      </c>
      <c r="C55" t="s">
        <v>3127</v>
      </c>
      <c r="D55" t="s">
        <v>161</v>
      </c>
      <c r="E55">
        <v>159237.3456843</v>
      </c>
      <c r="F55">
        <v>5998.35</v>
      </c>
      <c r="G55">
        <v>41.371648501242802</v>
      </c>
      <c r="H55">
        <v>3.3580118595764299</v>
      </c>
      <c r="I55">
        <v>42.000804283181999</v>
      </c>
      <c r="J55">
        <v>3.27162814299954</v>
      </c>
      <c r="K55">
        <v>5680.82845686161</v>
      </c>
      <c r="L55">
        <v>4836.1546634087199</v>
      </c>
      <c r="M55">
        <v>66.822553286556698</v>
      </c>
      <c r="N55">
        <v>0.70762211887133297</v>
      </c>
      <c r="O55">
        <v>4.62627222486182</v>
      </c>
      <c r="P55">
        <v>79.055223880596998</v>
      </c>
      <c r="Q55">
        <v>1.225143343715E-3</v>
      </c>
    </row>
    <row r="56" spans="1:17" x14ac:dyDescent="0.3">
      <c r="A56" t="s">
        <v>162</v>
      </c>
      <c r="B56" t="s">
        <v>163</v>
      </c>
      <c r="C56" t="s">
        <v>3123</v>
      </c>
      <c r="D56" t="s">
        <v>139</v>
      </c>
      <c r="E56">
        <v>157728.36361920001</v>
      </c>
      <c r="F56">
        <v>477.95</v>
      </c>
      <c r="G56">
        <v>21.022547865647098</v>
      </c>
      <c r="H56">
        <v>0.74479048519156599</v>
      </c>
      <c r="I56">
        <v>-2.9211511060012199</v>
      </c>
      <c r="J56">
        <v>-3.35759557016857</v>
      </c>
      <c r="K56">
        <v>473.04795128899798</v>
      </c>
      <c r="L56">
        <v>451.27047895124502</v>
      </c>
      <c r="M56">
        <v>58.328635176327801</v>
      </c>
      <c r="N56">
        <v>1.4599057789062599</v>
      </c>
      <c r="O56">
        <v>21.351605816507998</v>
      </c>
      <c r="P56">
        <v>54.401550638022897</v>
      </c>
      <c r="Q56">
        <v>0.20398181021317499</v>
      </c>
    </row>
    <row r="57" spans="1:17" x14ac:dyDescent="0.3">
      <c r="A57" t="s">
        <v>164</v>
      </c>
      <c r="B57" t="s">
        <v>165</v>
      </c>
      <c r="C57" t="s">
        <v>3137</v>
      </c>
      <c r="D57" t="s">
        <v>166</v>
      </c>
      <c r="E57">
        <v>150374.12582077499</v>
      </c>
      <c r="F57">
        <v>2956.55</v>
      </c>
      <c r="G57">
        <v>-1.8557857503442301</v>
      </c>
      <c r="H57">
        <v>-4.3908133924122099</v>
      </c>
      <c r="I57">
        <v>-7.6013293608095198</v>
      </c>
      <c r="J57">
        <v>-6.0468271821658997</v>
      </c>
      <c r="K57">
        <v>3122.1896012867001</v>
      </c>
      <c r="L57">
        <v>3022.8023431003899</v>
      </c>
      <c r="M57">
        <v>29.645016860360801</v>
      </c>
      <c r="N57">
        <v>0.57222497997940203</v>
      </c>
      <c r="O57">
        <v>15.506248837327201</v>
      </c>
      <c r="P57">
        <v>19.309537741369201</v>
      </c>
      <c r="Q57">
        <v>6.1628412492340003E-3</v>
      </c>
    </row>
    <row r="58" spans="1:17" x14ac:dyDescent="0.3">
      <c r="A58" t="s">
        <v>167</v>
      </c>
      <c r="B58" t="s">
        <v>168</v>
      </c>
      <c r="C58" t="s">
        <v>3123</v>
      </c>
      <c r="D58" t="s">
        <v>43</v>
      </c>
      <c r="E58">
        <v>148818.71822451</v>
      </c>
      <c r="F58">
        <v>1485.15</v>
      </c>
      <c r="G58">
        <v>-17.325546958404502</v>
      </c>
      <c r="H58">
        <v>-10.5639948111004</v>
      </c>
      <c r="I58">
        <v>-1.7487730534582999</v>
      </c>
      <c r="J58">
        <v>-6.7965409905930096</v>
      </c>
      <c r="K58">
        <v>1658.63244708294</v>
      </c>
      <c r="L58">
        <v>1598.47464135563</v>
      </c>
      <c r="M58">
        <v>20.652134005156601</v>
      </c>
      <c r="N58">
        <v>1.0681760916288101</v>
      </c>
      <c r="O58">
        <v>30.357202976130299</v>
      </c>
      <c r="P58">
        <v>13.569626061023101</v>
      </c>
      <c r="Q58">
        <v>3.9959793917499998E-3</v>
      </c>
    </row>
    <row r="59" spans="1:17" hidden="1" x14ac:dyDescent="0.3">
      <c r="A59" t="s">
        <v>169</v>
      </c>
      <c r="B59" t="s">
        <v>170</v>
      </c>
      <c r="C59" t="s">
        <v>3138</v>
      </c>
      <c r="D59" t="s">
        <v>57</v>
      </c>
      <c r="E59">
        <v>148711.27212199999</v>
      </c>
      <c r="F59">
        <v>1830.2</v>
      </c>
      <c r="G59">
        <v>-20.344471880204399</v>
      </c>
      <c r="H59">
        <v>-3.2016957126729499</v>
      </c>
      <c r="I59">
        <v>-5.2120450094452799</v>
      </c>
      <c r="J59">
        <v>2.34541521743424</v>
      </c>
      <c r="M59">
        <v>55.897899222666901</v>
      </c>
      <c r="O59">
        <v>7.6385094525188402</v>
      </c>
      <c r="P59">
        <v>8.3920639620965201</v>
      </c>
    </row>
    <row r="60" spans="1:17" x14ac:dyDescent="0.3">
      <c r="A60" t="s">
        <v>171</v>
      </c>
      <c r="B60" t="s">
        <v>172</v>
      </c>
      <c r="C60" t="s">
        <v>3123</v>
      </c>
      <c r="D60" t="s">
        <v>43</v>
      </c>
      <c r="E60">
        <v>148100.77502484</v>
      </c>
      <c r="F60">
        <v>674.4</v>
      </c>
      <c r="G60">
        <v>-19.7888938996904</v>
      </c>
      <c r="H60">
        <v>-6.5875047078713997</v>
      </c>
      <c r="I60">
        <v>14.548021795834099</v>
      </c>
      <c r="J60">
        <v>-3.7887001272646699</v>
      </c>
      <c r="K60">
        <v>707.76221989184205</v>
      </c>
      <c r="L60">
        <v>665.74667979967899</v>
      </c>
      <c r="M60">
        <v>41.924934743334703</v>
      </c>
      <c r="N60">
        <v>0.77706616011784801</v>
      </c>
      <c r="O60">
        <v>12.870699881376</v>
      </c>
      <c r="P60">
        <v>31.873289010559201</v>
      </c>
      <c r="Q60">
        <v>-4.0354520734812001E-2</v>
      </c>
    </row>
    <row r="61" spans="1:17" x14ac:dyDescent="0.3">
      <c r="A61" t="s">
        <v>173</v>
      </c>
      <c r="B61" t="s">
        <v>174</v>
      </c>
      <c r="C61" t="s">
        <v>3132</v>
      </c>
      <c r="D61" t="s">
        <v>175</v>
      </c>
      <c r="E61">
        <v>146315.31614437501</v>
      </c>
      <c r="F61">
        <v>6904.65</v>
      </c>
      <c r="G61">
        <v>42.389415473225696</v>
      </c>
      <c r="H61">
        <v>-16.509330333924201</v>
      </c>
      <c r="I61">
        <v>-23.725342299803799</v>
      </c>
      <c r="J61">
        <v>-1.26738058422517</v>
      </c>
      <c r="K61">
        <v>7524.0650024924098</v>
      </c>
      <c r="L61">
        <v>7112.5860919439901</v>
      </c>
      <c r="M61">
        <v>43.268158862070798</v>
      </c>
      <c r="N61">
        <v>1.2560936319282501</v>
      </c>
      <c r="O61">
        <v>32.518664957673401</v>
      </c>
      <c r="P61">
        <v>64.570795247345302</v>
      </c>
      <c r="Q61">
        <v>0.15370345094870599</v>
      </c>
    </row>
    <row r="62" spans="1:17" x14ac:dyDescent="0.3">
      <c r="A62" t="s">
        <v>176</v>
      </c>
      <c r="B62" t="s">
        <v>177</v>
      </c>
      <c r="C62" t="s">
        <v>3133</v>
      </c>
      <c r="D62" t="s">
        <v>178</v>
      </c>
      <c r="E62">
        <v>145808.12753192999</v>
      </c>
      <c r="F62">
        <v>648.04999999999995</v>
      </c>
      <c r="G62">
        <v>8.8737605621586493</v>
      </c>
      <c r="H62">
        <v>-10.3888841112182</v>
      </c>
      <c r="I62">
        <v>-11.1265605311043</v>
      </c>
      <c r="J62">
        <v>-2.2431557739246299</v>
      </c>
      <c r="K62">
        <v>684.56134600329494</v>
      </c>
      <c r="L62">
        <v>644.96350456300104</v>
      </c>
      <c r="M62">
        <v>45.880102453223202</v>
      </c>
      <c r="N62">
        <v>1.2876815673336</v>
      </c>
      <c r="O62">
        <v>19.226911503741999</v>
      </c>
      <c r="P62">
        <v>31.811247838909701</v>
      </c>
      <c r="Q62">
        <v>4.5040000520369002E-2</v>
      </c>
    </row>
    <row r="63" spans="1:17" x14ac:dyDescent="0.3">
      <c r="A63" t="s">
        <v>179</v>
      </c>
      <c r="B63" t="s">
        <v>180</v>
      </c>
      <c r="C63" t="s">
        <v>3128</v>
      </c>
      <c r="D63" t="s">
        <v>181</v>
      </c>
      <c r="E63">
        <v>136687.92720519999</v>
      </c>
      <c r="F63">
        <v>4882.1000000000004</v>
      </c>
      <c r="G63">
        <v>6.6721609081278901</v>
      </c>
      <c r="H63">
        <v>3.7427798916638899</v>
      </c>
      <c r="I63">
        <v>-1.81946576895329</v>
      </c>
      <c r="J63">
        <v>-1.4069277064615799</v>
      </c>
      <c r="K63">
        <v>4813.53405062809</v>
      </c>
      <c r="L63">
        <v>4556.2228379619301</v>
      </c>
      <c r="M63">
        <v>61.178755255498501</v>
      </c>
      <c r="N63">
        <v>1.28480664606539</v>
      </c>
      <c r="O63">
        <v>4.5656582208475696</v>
      </c>
      <c r="P63">
        <v>37.043326923886603</v>
      </c>
      <c r="Q63">
        <v>9.8170531763868002E-2</v>
      </c>
    </row>
    <row r="64" spans="1:17" x14ac:dyDescent="0.3">
      <c r="A64" t="s">
        <v>182</v>
      </c>
      <c r="B64" t="s">
        <v>183</v>
      </c>
      <c r="C64" t="s">
        <v>3123</v>
      </c>
      <c r="D64" t="s">
        <v>139</v>
      </c>
      <c r="E64">
        <v>133306.965</v>
      </c>
      <c r="F64">
        <v>506.25</v>
      </c>
      <c r="G64">
        <v>29.417474770870999</v>
      </c>
      <c r="H64">
        <v>-5.1034596468303404</v>
      </c>
      <c r="I64">
        <v>-11.380193011035001</v>
      </c>
      <c r="J64">
        <v>-4.56592337218897</v>
      </c>
      <c r="K64">
        <v>533.58889968288997</v>
      </c>
      <c r="L64">
        <v>507.36398900016599</v>
      </c>
      <c r="M64">
        <v>45.808909018045902</v>
      </c>
      <c r="N64">
        <v>1.2285198615036499</v>
      </c>
      <c r="O64">
        <v>29.185185185185102</v>
      </c>
      <c r="P64">
        <v>52.553864697905603</v>
      </c>
      <c r="Q64">
        <v>0.20422089973954699</v>
      </c>
    </row>
    <row r="65" spans="1:17" x14ac:dyDescent="0.3">
      <c r="A65" t="s">
        <v>184</v>
      </c>
      <c r="B65" t="s">
        <v>185</v>
      </c>
      <c r="C65" t="s">
        <v>3129</v>
      </c>
      <c r="D65" t="s">
        <v>72</v>
      </c>
      <c r="E65">
        <v>132207.17375712501</v>
      </c>
      <c r="F65">
        <v>413.75</v>
      </c>
      <c r="G65">
        <v>37.188128750060102</v>
      </c>
      <c r="H65">
        <v>-7.57481187417826</v>
      </c>
      <c r="I65">
        <v>-13.377793661614501</v>
      </c>
      <c r="J65">
        <v>-1.27200843380969</v>
      </c>
      <c r="K65">
        <v>434.137996761284</v>
      </c>
      <c r="L65">
        <v>411.24091318455498</v>
      </c>
      <c r="M65">
        <v>43.181200073438703</v>
      </c>
      <c r="N65">
        <v>0.80443429154681001</v>
      </c>
      <c r="O65">
        <v>19.601208459214501</v>
      </c>
      <c r="P65">
        <v>60.9609025481423</v>
      </c>
      <c r="Q65">
        <v>7.3140471888037004E-2</v>
      </c>
    </row>
    <row r="66" spans="1:17" x14ac:dyDescent="0.3">
      <c r="A66" t="s">
        <v>186</v>
      </c>
      <c r="B66" t="s">
        <v>187</v>
      </c>
      <c r="C66" t="s">
        <v>3121</v>
      </c>
      <c r="D66" t="s">
        <v>188</v>
      </c>
      <c r="E66">
        <v>126642.994223823</v>
      </c>
      <c r="F66">
        <v>192.61</v>
      </c>
      <c r="G66">
        <v>34.910116374559401</v>
      </c>
      <c r="H66">
        <v>-11.5527945554878</v>
      </c>
      <c r="I66">
        <v>-9.8493851444139793</v>
      </c>
      <c r="J66">
        <v>-2.6373873141606099</v>
      </c>
      <c r="K66">
        <v>209.83811233796499</v>
      </c>
      <c r="L66">
        <v>202.02851954583801</v>
      </c>
      <c r="M66">
        <v>42.809412080363899</v>
      </c>
      <c r="N66">
        <v>0.89972308977828097</v>
      </c>
      <c r="O66">
        <v>27.8749805306058</v>
      </c>
      <c r="P66">
        <v>56.720911310008098</v>
      </c>
      <c r="Q66">
        <v>9.6247973395722997E-2</v>
      </c>
    </row>
    <row r="67" spans="1:17" x14ac:dyDescent="0.3">
      <c r="A67" t="s">
        <v>189</v>
      </c>
      <c r="B67" t="s">
        <v>190</v>
      </c>
      <c r="C67" t="s">
        <v>3136</v>
      </c>
      <c r="D67" t="s">
        <v>134</v>
      </c>
      <c r="E67">
        <v>124074.81993324</v>
      </c>
      <c r="F67">
        <v>1244.8499999999999</v>
      </c>
      <c r="G67">
        <v>21.9938881900292</v>
      </c>
      <c r="H67">
        <v>10.0475084937279</v>
      </c>
      <c r="I67">
        <v>-10.9561021277514</v>
      </c>
      <c r="J67">
        <v>-2.97561507179371</v>
      </c>
      <c r="K67">
        <v>1216.9503498599699</v>
      </c>
      <c r="L67">
        <v>1194.69283962705</v>
      </c>
      <c r="M67">
        <v>58.847353785205897</v>
      </c>
      <c r="N67">
        <v>1.2962619795446599</v>
      </c>
      <c r="O67">
        <v>32.542073342169701</v>
      </c>
      <c r="P67">
        <v>47.634013282732397</v>
      </c>
      <c r="Q67">
        <v>6.4634149657603002E-2</v>
      </c>
    </row>
    <row r="68" spans="1:17" x14ac:dyDescent="0.3">
      <c r="A68" t="s">
        <v>191</v>
      </c>
      <c r="B68" t="s">
        <v>192</v>
      </c>
      <c r="C68" t="s">
        <v>3121</v>
      </c>
      <c r="D68" t="s">
        <v>18</v>
      </c>
      <c r="E68">
        <v>124016.17937447999</v>
      </c>
      <c r="F68">
        <v>285.85000000000002</v>
      </c>
      <c r="G68">
        <v>21.507095722481999</v>
      </c>
      <c r="H68">
        <v>-12.3359598782218</v>
      </c>
      <c r="I68">
        <v>-16.5361987425233</v>
      </c>
      <c r="J68">
        <v>-6.7469467258659304</v>
      </c>
      <c r="K68">
        <v>319.610100281933</v>
      </c>
      <c r="L68">
        <v>305.621722520378</v>
      </c>
      <c r="M68">
        <v>25.470788095716902</v>
      </c>
      <c r="N68">
        <v>0.74197530876053697</v>
      </c>
      <c r="O68">
        <v>31.537519678152801</v>
      </c>
      <c r="P68">
        <v>46.177448222960798</v>
      </c>
      <c r="Q68">
        <v>3.7629206965054E-2</v>
      </c>
    </row>
    <row r="69" spans="1:17" x14ac:dyDescent="0.3">
      <c r="A69" t="s">
        <v>193</v>
      </c>
      <c r="B69" t="s">
        <v>194</v>
      </c>
      <c r="C69" t="s">
        <v>3130</v>
      </c>
      <c r="D69" t="s">
        <v>69</v>
      </c>
      <c r="E69">
        <v>123119.22704783001</v>
      </c>
      <c r="F69">
        <v>499.85</v>
      </c>
      <c r="G69">
        <v>-7.6164922230077502E-3</v>
      </c>
      <c r="H69">
        <v>-13.3157721144461</v>
      </c>
      <c r="I69">
        <v>-26.835582646612998</v>
      </c>
      <c r="J69">
        <v>-12.2815246825666</v>
      </c>
      <c r="K69">
        <v>579.06843862078597</v>
      </c>
      <c r="L69">
        <v>590.85168813836401</v>
      </c>
      <c r="M69">
        <v>25.3878428798707</v>
      </c>
      <c r="N69">
        <v>1.8170261499593101</v>
      </c>
      <c r="O69">
        <v>41.432429728918599</v>
      </c>
      <c r="P69">
        <v>22.3323543808125</v>
      </c>
      <c r="Q69">
        <v>2.1779733165446E-2</v>
      </c>
    </row>
    <row r="70" spans="1:17" x14ac:dyDescent="0.3">
      <c r="A70" t="s">
        <v>195</v>
      </c>
      <c r="B70" t="s">
        <v>196</v>
      </c>
      <c r="C70" t="s">
        <v>3123</v>
      </c>
      <c r="D70" t="s">
        <v>34</v>
      </c>
      <c r="E70">
        <v>122044.1474244</v>
      </c>
      <c r="F70">
        <v>236</v>
      </c>
      <c r="G70">
        <v>0.57179030403059605</v>
      </c>
      <c r="H70">
        <v>-4.0481582172218902</v>
      </c>
      <c r="I70">
        <v>-16.180009268255599</v>
      </c>
      <c r="J70">
        <v>-7.4618519410007096</v>
      </c>
      <c r="K70">
        <v>246.77732320665999</v>
      </c>
      <c r="L70">
        <v>246.07759621173099</v>
      </c>
      <c r="M70">
        <v>36.989607443637702</v>
      </c>
      <c r="N70">
        <v>1.0540652960213699</v>
      </c>
      <c r="O70">
        <v>26.991525423728799</v>
      </c>
      <c r="P70">
        <v>22.438391699092001</v>
      </c>
      <c r="Q70">
        <v>0.13052978105068799</v>
      </c>
    </row>
    <row r="71" spans="1:17" x14ac:dyDescent="0.3">
      <c r="A71" t="s">
        <v>197</v>
      </c>
      <c r="B71" t="s">
        <v>198</v>
      </c>
      <c r="C71" t="s">
        <v>3125</v>
      </c>
      <c r="D71" t="s">
        <v>199</v>
      </c>
      <c r="E71">
        <v>121973.22559781</v>
      </c>
      <c r="F71">
        <v>1192.3</v>
      </c>
      <c r="G71">
        <v>-2.45810176366831</v>
      </c>
      <c r="H71">
        <v>-8.4640036605698707</v>
      </c>
      <c r="I71">
        <v>-14.476090260062501</v>
      </c>
      <c r="J71">
        <v>-1.28098999200986</v>
      </c>
      <c r="K71">
        <v>1300.3997029669299</v>
      </c>
      <c r="L71">
        <v>1301.0210366444201</v>
      </c>
      <c r="M71">
        <v>35.530436994202802</v>
      </c>
      <c r="N71">
        <v>1.19007460552557</v>
      </c>
      <c r="O71">
        <v>29.317285917973599</v>
      </c>
      <c r="P71">
        <v>19.696817588595501</v>
      </c>
      <c r="Q71">
        <v>1.0952890974068E-2</v>
      </c>
    </row>
    <row r="72" spans="1:17" x14ac:dyDescent="0.3">
      <c r="A72" t="s">
        <v>200</v>
      </c>
      <c r="B72" t="s">
        <v>201</v>
      </c>
      <c r="C72" t="s">
        <v>3129</v>
      </c>
      <c r="D72" t="s">
        <v>60</v>
      </c>
      <c r="E72">
        <v>120218.32621621</v>
      </c>
      <c r="F72">
        <v>699.15</v>
      </c>
      <c r="G72">
        <v>46.529298451470602</v>
      </c>
      <c r="H72">
        <v>3.9140098955024598</v>
      </c>
      <c r="I72">
        <v>8.9235979067763207</v>
      </c>
      <c r="J72">
        <v>-5.9093925454491201</v>
      </c>
      <c r="K72">
        <v>705.27511420543703</v>
      </c>
      <c r="L72">
        <v>637.90399285386798</v>
      </c>
      <c r="M72">
        <v>40.363945536292</v>
      </c>
      <c r="N72">
        <v>1.2295604522956201</v>
      </c>
      <c r="O72">
        <v>15.1255095473074</v>
      </c>
      <c r="P72">
        <v>75.820445115050902</v>
      </c>
      <c r="Q72">
        <v>8.6585499100287996E-2</v>
      </c>
    </row>
    <row r="73" spans="1:17" x14ac:dyDescent="0.3">
      <c r="A73" t="s">
        <v>202</v>
      </c>
      <c r="B73" t="s">
        <v>203</v>
      </c>
      <c r="C73" t="s">
        <v>3127</v>
      </c>
      <c r="D73" t="s">
        <v>51</v>
      </c>
      <c r="E73">
        <v>120051.59931419999</v>
      </c>
      <c r="F73">
        <v>1486.5</v>
      </c>
      <c r="G73">
        <v>-3.7623044175418001</v>
      </c>
      <c r="H73">
        <v>-0.99748288016825803</v>
      </c>
      <c r="I73">
        <v>-5.5112471711236797</v>
      </c>
      <c r="J73">
        <v>-3.5779714120826398</v>
      </c>
      <c r="K73">
        <v>1551.9764245177901</v>
      </c>
      <c r="L73">
        <v>1489.4128333358599</v>
      </c>
      <c r="M73">
        <v>40.443413114818</v>
      </c>
      <c r="N73">
        <v>0.81207466720319199</v>
      </c>
      <c r="O73">
        <v>14.5005045408677</v>
      </c>
      <c r="P73">
        <v>27.645871795972599</v>
      </c>
      <c r="Q73">
        <v>3.6841277390712003E-2</v>
      </c>
    </row>
    <row r="74" spans="1:17" x14ac:dyDescent="0.3">
      <c r="A74" t="s">
        <v>204</v>
      </c>
      <c r="B74" t="s">
        <v>205</v>
      </c>
      <c r="C74" t="s">
        <v>3125</v>
      </c>
      <c r="D74" t="s">
        <v>120</v>
      </c>
      <c r="E74">
        <v>116781.38029116001</v>
      </c>
      <c r="F74">
        <v>4848.3500000000004</v>
      </c>
      <c r="G74">
        <v>-17.387627192261998</v>
      </c>
      <c r="H74">
        <v>-14.7925827552091</v>
      </c>
      <c r="I74">
        <v>-13.750128460369799</v>
      </c>
      <c r="J74">
        <v>-3.0320435069179998</v>
      </c>
      <c r="K74">
        <v>5614.8684964035601</v>
      </c>
      <c r="L74">
        <v>5472.5486828047797</v>
      </c>
      <c r="M74">
        <v>19.198941496082</v>
      </c>
      <c r="N74">
        <v>2.1528619752871099</v>
      </c>
      <c r="O74">
        <v>33.4453989501582</v>
      </c>
      <c r="P74">
        <v>4.8065283182014698</v>
      </c>
      <c r="Q74">
        <v>1.1515376631785999E-2</v>
      </c>
    </row>
    <row r="75" spans="1:17" x14ac:dyDescent="0.3">
      <c r="A75" t="s">
        <v>206</v>
      </c>
      <c r="B75" t="s">
        <v>207</v>
      </c>
      <c r="C75" t="s">
        <v>3123</v>
      </c>
      <c r="D75" t="s">
        <v>208</v>
      </c>
      <c r="E75">
        <v>116394.0915633</v>
      </c>
      <c r="F75">
        <v>10458.299999999999</v>
      </c>
      <c r="G75">
        <v>21.091779892130099</v>
      </c>
      <c r="H75">
        <v>2.8241768330366099</v>
      </c>
      <c r="I75">
        <v>22.939584254118099</v>
      </c>
      <c r="J75">
        <v>-6.2489801221139203</v>
      </c>
      <c r="K75">
        <v>10409.9749528133</v>
      </c>
      <c r="L75">
        <v>9398.597152843</v>
      </c>
      <c r="M75">
        <v>44.8933254408376</v>
      </c>
      <c r="N75">
        <v>0.687860281039961</v>
      </c>
      <c r="O75">
        <v>8.5262423147165407</v>
      </c>
      <c r="P75">
        <v>45.052704576976403</v>
      </c>
      <c r="Q75">
        <v>8.8445369973195007E-2</v>
      </c>
    </row>
    <row r="76" spans="1:17" x14ac:dyDescent="0.3">
      <c r="A76" t="s">
        <v>209</v>
      </c>
      <c r="B76" t="s">
        <v>210</v>
      </c>
      <c r="C76" t="s">
        <v>3128</v>
      </c>
      <c r="D76" t="s">
        <v>211</v>
      </c>
      <c r="E76">
        <v>116260.70339204</v>
      </c>
      <c r="F76">
        <v>165.23</v>
      </c>
      <c r="G76">
        <v>67.7321819785884</v>
      </c>
      <c r="H76">
        <v>-16.463192402163401</v>
      </c>
      <c r="I76">
        <v>18.158897748226899</v>
      </c>
      <c r="J76">
        <v>-4.3904138705925098</v>
      </c>
      <c r="K76">
        <v>185.85560268429299</v>
      </c>
      <c r="L76">
        <v>166.20733297860201</v>
      </c>
      <c r="M76">
        <v>34.864573658064899</v>
      </c>
      <c r="N76">
        <v>1.09458459731264</v>
      </c>
      <c r="O76">
        <v>31.326030381891901</v>
      </c>
      <c r="P76">
        <v>90.357142857142804</v>
      </c>
      <c r="Q76">
        <v>2.6166608678761E-2</v>
      </c>
    </row>
    <row r="77" spans="1:17" x14ac:dyDescent="0.3">
      <c r="A77" t="s">
        <v>212</v>
      </c>
      <c r="B77" t="s">
        <v>213</v>
      </c>
      <c r="C77" t="s">
        <v>3123</v>
      </c>
      <c r="D77" t="s">
        <v>34</v>
      </c>
      <c r="E77">
        <v>114722.559701176</v>
      </c>
      <c r="F77">
        <v>99.82</v>
      </c>
      <c r="G77">
        <v>10.0685462734287</v>
      </c>
      <c r="H77">
        <v>-4.1105834261005896</v>
      </c>
      <c r="I77">
        <v>-26.477943822117901</v>
      </c>
      <c r="J77">
        <v>-5.5098603360010801</v>
      </c>
      <c r="K77">
        <v>104.500492863551</v>
      </c>
      <c r="L77">
        <v>108.232578096964</v>
      </c>
      <c r="M77">
        <v>45.2964819419104</v>
      </c>
      <c r="N77">
        <v>0.90671983143332802</v>
      </c>
      <c r="O77">
        <v>43.1576838308956</v>
      </c>
      <c r="P77">
        <v>32.037037037037003</v>
      </c>
      <c r="Q77">
        <v>0.117827288218566</v>
      </c>
    </row>
    <row r="78" spans="1:17" x14ac:dyDescent="0.3">
      <c r="A78" t="s">
        <v>214</v>
      </c>
      <c r="B78" t="s">
        <v>215</v>
      </c>
      <c r="C78" t="s">
        <v>3128</v>
      </c>
      <c r="D78" t="s">
        <v>88</v>
      </c>
      <c r="E78">
        <v>114613.16632244999</v>
      </c>
      <c r="F78">
        <v>2414.25</v>
      </c>
      <c r="G78">
        <v>16.651019233461099</v>
      </c>
      <c r="H78">
        <v>-10.807539772662301</v>
      </c>
      <c r="I78">
        <v>6.8997098942686597</v>
      </c>
      <c r="J78">
        <v>-2.4055516594891602</v>
      </c>
      <c r="K78">
        <v>2564.0202957889201</v>
      </c>
      <c r="L78">
        <v>2372.9913010096898</v>
      </c>
      <c r="M78">
        <v>41.368572868569402</v>
      </c>
      <c r="N78">
        <v>0.55771562892405302</v>
      </c>
      <c r="O78">
        <v>22.5225225225225</v>
      </c>
      <c r="P78">
        <v>39.993041663042497</v>
      </c>
      <c r="Q78">
        <v>0.20836647184179699</v>
      </c>
    </row>
    <row r="79" spans="1:17" x14ac:dyDescent="0.3">
      <c r="A79" t="s">
        <v>216</v>
      </c>
      <c r="B79" t="s">
        <v>217</v>
      </c>
      <c r="C79" t="s">
        <v>3135</v>
      </c>
      <c r="D79" t="s">
        <v>218</v>
      </c>
      <c r="E79">
        <v>113739.352098435</v>
      </c>
      <c r="F79">
        <v>799.05</v>
      </c>
      <c r="G79">
        <v>70.947238211823006</v>
      </c>
      <c r="H79">
        <v>17.7254776612846</v>
      </c>
      <c r="I79">
        <v>33.619175405969003</v>
      </c>
      <c r="J79">
        <v>4.9270338146883796</v>
      </c>
      <c r="K79">
        <v>696.99010730566204</v>
      </c>
      <c r="L79">
        <v>615.84380964407603</v>
      </c>
      <c r="M79">
        <v>81.639611526664794</v>
      </c>
      <c r="N79">
        <v>2.1922063886999998</v>
      </c>
      <c r="O79">
        <v>0.25655465865717098</v>
      </c>
      <c r="P79">
        <v>93.334139849987807</v>
      </c>
      <c r="Q79">
        <v>0.22816825274778901</v>
      </c>
    </row>
    <row r="80" spans="1:17" x14ac:dyDescent="0.3">
      <c r="A80" t="s">
        <v>219</v>
      </c>
      <c r="B80" t="s">
        <v>220</v>
      </c>
      <c r="C80" t="s">
        <v>3132</v>
      </c>
      <c r="D80" t="s">
        <v>175</v>
      </c>
      <c r="E80">
        <v>111590.193502469</v>
      </c>
      <c r="F80">
        <v>730.05</v>
      </c>
      <c r="G80">
        <v>34.87343570062</v>
      </c>
      <c r="H80">
        <v>-8.6792221250214201</v>
      </c>
      <c r="I80">
        <v>8.0888818041816908</v>
      </c>
      <c r="J80">
        <v>0.21901972388366001</v>
      </c>
      <c r="K80">
        <v>732.98061681479305</v>
      </c>
      <c r="L80">
        <v>651.44956879397205</v>
      </c>
      <c r="M80">
        <v>57.088465716865102</v>
      </c>
      <c r="N80">
        <v>0.58841087630252698</v>
      </c>
      <c r="O80">
        <v>19.8137113896308</v>
      </c>
      <c r="P80">
        <v>89.132124352331601</v>
      </c>
      <c r="Q80">
        <v>0.193094101477948</v>
      </c>
    </row>
    <row r="81" spans="1:17" x14ac:dyDescent="0.3">
      <c r="A81" t="s">
        <v>221</v>
      </c>
      <c r="B81" t="s">
        <v>222</v>
      </c>
      <c r="C81" t="s">
        <v>3125</v>
      </c>
      <c r="D81" t="s">
        <v>223</v>
      </c>
      <c r="E81">
        <v>109113.538212795</v>
      </c>
      <c r="F81">
        <v>1500.15</v>
      </c>
      <c r="G81">
        <v>21.3747409213304</v>
      </c>
      <c r="H81">
        <v>2.2545857556328199</v>
      </c>
      <c r="I81">
        <v>20.560431486051801</v>
      </c>
      <c r="J81">
        <v>1.8732683348796499</v>
      </c>
      <c r="K81">
        <v>1477.2790432619099</v>
      </c>
      <c r="L81">
        <v>1338.31677390699</v>
      </c>
      <c r="M81">
        <v>65.562261095915403</v>
      </c>
      <c r="N81">
        <v>0.94675153144225499</v>
      </c>
      <c r="O81">
        <v>9.8223510982235105</v>
      </c>
      <c r="P81">
        <v>45.356329635192097</v>
      </c>
      <c r="Q81">
        <v>6.3613154492616994E-2</v>
      </c>
    </row>
    <row r="82" spans="1:17" x14ac:dyDescent="0.3">
      <c r="A82" t="s">
        <v>224</v>
      </c>
      <c r="B82" t="s">
        <v>225</v>
      </c>
      <c r="C82" t="s">
        <v>3127</v>
      </c>
      <c r="D82" t="s">
        <v>51</v>
      </c>
      <c r="E82">
        <v>107189.0553024</v>
      </c>
      <c r="F82">
        <v>3167.1</v>
      </c>
      <c r="G82">
        <v>29.317877496374599</v>
      </c>
      <c r="H82">
        <v>-5.6649826542565496</v>
      </c>
      <c r="I82">
        <v>13.1017021964061</v>
      </c>
      <c r="J82">
        <v>-1.6335066370881599</v>
      </c>
      <c r="K82">
        <v>3263.3001799230801</v>
      </c>
      <c r="L82">
        <v>2971.2325791098301</v>
      </c>
      <c r="M82">
        <v>51.0408769328725</v>
      </c>
      <c r="N82">
        <v>0.62407360211926699</v>
      </c>
      <c r="O82">
        <v>13.3750118404849</v>
      </c>
      <c r="P82">
        <v>56.345954484869402</v>
      </c>
      <c r="Q82">
        <v>0.101678343733472</v>
      </c>
    </row>
    <row r="83" spans="1:17" x14ac:dyDescent="0.3">
      <c r="A83" t="s">
        <v>226</v>
      </c>
      <c r="B83" t="s">
        <v>227</v>
      </c>
      <c r="C83" t="s">
        <v>3123</v>
      </c>
      <c r="D83" t="s">
        <v>54</v>
      </c>
      <c r="E83">
        <v>107171.352141175</v>
      </c>
      <c r="F83">
        <v>2850.05</v>
      </c>
      <c r="G83">
        <v>23.481585626410698</v>
      </c>
      <c r="H83">
        <v>-12.408440511760601</v>
      </c>
      <c r="I83">
        <v>16.171815709716899</v>
      </c>
      <c r="J83">
        <v>-2.7450949123524699</v>
      </c>
      <c r="K83">
        <v>3128.7113371006999</v>
      </c>
      <c r="L83">
        <v>2821.71593980232</v>
      </c>
      <c r="M83">
        <v>31.3383697648813</v>
      </c>
      <c r="N83">
        <v>0.88275502000964801</v>
      </c>
      <c r="O83">
        <v>28.146874616234701</v>
      </c>
      <c r="P83">
        <v>47.323667002662098</v>
      </c>
      <c r="Q83">
        <v>8.5394814890184995E-2</v>
      </c>
    </row>
    <row r="84" spans="1:17" hidden="1" x14ac:dyDescent="0.3">
      <c r="A84" t="s">
        <v>228</v>
      </c>
      <c r="B84" t="s">
        <v>229</v>
      </c>
      <c r="C84" t="s">
        <v>3138</v>
      </c>
      <c r="D84" t="s">
        <v>54</v>
      </c>
      <c r="E84">
        <v>105725.822369195</v>
      </c>
      <c r="F84">
        <v>126.95</v>
      </c>
      <c r="G84">
        <v>-43.732072884754203</v>
      </c>
      <c r="H84">
        <v>-9.0471726994542792</v>
      </c>
      <c r="I84">
        <v>-29.527923957199299</v>
      </c>
      <c r="J84">
        <v>-4.9403093882299496</v>
      </c>
      <c r="M84">
        <v>30.397794921561999</v>
      </c>
      <c r="O84">
        <v>48.483654982276398</v>
      </c>
      <c r="P84">
        <v>1.28450614329025</v>
      </c>
    </row>
    <row r="85" spans="1:17" x14ac:dyDescent="0.3">
      <c r="A85" t="s">
        <v>230</v>
      </c>
      <c r="B85" t="s">
        <v>231</v>
      </c>
      <c r="C85" t="s">
        <v>3131</v>
      </c>
      <c r="D85" t="s">
        <v>232</v>
      </c>
      <c r="E85">
        <v>104435.953716559</v>
      </c>
      <c r="F85">
        <v>1636.1</v>
      </c>
      <c r="G85">
        <v>4.6041840181182696</v>
      </c>
      <c r="H85">
        <v>-7.4491696728798296</v>
      </c>
      <c r="I85">
        <v>-17.018443685533398</v>
      </c>
      <c r="J85">
        <v>-0.65697797626332299</v>
      </c>
      <c r="K85">
        <v>1767.7100694113101</v>
      </c>
      <c r="L85">
        <v>1721.8364773494</v>
      </c>
      <c r="M85">
        <v>55.997852373911499</v>
      </c>
      <c r="N85">
        <v>0.66624606484826598</v>
      </c>
      <c r="O85">
        <v>28.7207383411771</v>
      </c>
      <c r="P85">
        <v>28.0203442879499</v>
      </c>
      <c r="Q85">
        <v>-4.2001879679E-4</v>
      </c>
    </row>
    <row r="86" spans="1:17" x14ac:dyDescent="0.3">
      <c r="A86" t="s">
        <v>233</v>
      </c>
      <c r="B86" t="s">
        <v>234</v>
      </c>
      <c r="C86" t="s">
        <v>3135</v>
      </c>
      <c r="D86" t="s">
        <v>117</v>
      </c>
      <c r="E86">
        <v>103439.642298195</v>
      </c>
      <c r="F86">
        <v>7999.95</v>
      </c>
      <c r="G86">
        <v>37.831733673589802</v>
      </c>
      <c r="H86">
        <v>-3.2251054316038799</v>
      </c>
      <c r="I86">
        <v>19.211464394767699</v>
      </c>
      <c r="J86">
        <v>-5.71054543845952</v>
      </c>
      <c r="K86">
        <v>7740.9674888912796</v>
      </c>
      <c r="L86">
        <v>6794.5150527634896</v>
      </c>
      <c r="M86">
        <v>60.226191020302103</v>
      </c>
      <c r="N86">
        <v>1.51258604961591</v>
      </c>
      <c r="O86">
        <v>5.90066187913673</v>
      </c>
      <c r="P86">
        <v>76.970467868598604</v>
      </c>
      <c r="Q86">
        <v>2.5272435191686999E-2</v>
      </c>
    </row>
    <row r="87" spans="1:17" x14ac:dyDescent="0.3">
      <c r="A87" t="s">
        <v>235</v>
      </c>
      <c r="B87" t="s">
        <v>236</v>
      </c>
      <c r="C87" t="s">
        <v>3127</v>
      </c>
      <c r="D87" t="s">
        <v>51</v>
      </c>
      <c r="E87">
        <v>102232.95113207999</v>
      </c>
      <c r="F87">
        <v>2551.6</v>
      </c>
      <c r="G87">
        <v>11.565341279629701</v>
      </c>
      <c r="H87">
        <v>-1.5508051132826399</v>
      </c>
      <c r="I87">
        <v>15.297880249114</v>
      </c>
      <c r="J87">
        <v>-3.8921992865403601</v>
      </c>
      <c r="K87">
        <v>2564.6013846903402</v>
      </c>
      <c r="L87">
        <v>2306.41244743383</v>
      </c>
      <c r="M87">
        <v>37.554011218108698</v>
      </c>
      <c r="N87">
        <v>0.53317068560243897</v>
      </c>
      <c r="O87">
        <v>12.6352092804514</v>
      </c>
      <c r="P87">
        <v>40.120812740252603</v>
      </c>
    </row>
    <row r="88" spans="1:17" x14ac:dyDescent="0.3">
      <c r="A88" t="s">
        <v>237</v>
      </c>
      <c r="B88" t="s">
        <v>238</v>
      </c>
      <c r="C88" t="s">
        <v>3123</v>
      </c>
      <c r="D88" t="s">
        <v>54</v>
      </c>
      <c r="E88">
        <v>101589.61038480001</v>
      </c>
      <c r="F88">
        <v>1208.4000000000001</v>
      </c>
      <c r="G88">
        <v>-12.870048384431801</v>
      </c>
      <c r="H88">
        <v>-13.4949429974743</v>
      </c>
      <c r="I88">
        <v>-10.626250399412401</v>
      </c>
      <c r="J88">
        <v>-2.0295592132579299</v>
      </c>
      <c r="K88">
        <v>1361.57671369481</v>
      </c>
      <c r="L88">
        <v>1329.9080730829501</v>
      </c>
      <c r="M88">
        <v>31.794485258847899</v>
      </c>
      <c r="N88">
        <v>1.0331116176550099</v>
      </c>
      <c r="O88">
        <v>36.7096987752399</v>
      </c>
      <c r="P88">
        <v>19.501582278480999</v>
      </c>
      <c r="Q88">
        <v>0.103375742092742</v>
      </c>
    </row>
    <row r="89" spans="1:17" x14ac:dyDescent="0.3">
      <c r="A89" t="s">
        <v>239</v>
      </c>
      <c r="B89" t="s">
        <v>240</v>
      </c>
      <c r="C89" t="s">
        <v>3128</v>
      </c>
      <c r="D89" t="s">
        <v>211</v>
      </c>
      <c r="E89">
        <v>101214.94653820001</v>
      </c>
      <c r="F89">
        <v>34317.550000000003</v>
      </c>
      <c r="G89">
        <v>44.1479728842274</v>
      </c>
      <c r="H89">
        <v>-5.2062322768978104</v>
      </c>
      <c r="I89">
        <v>5.1381742138848203</v>
      </c>
      <c r="J89">
        <v>-0.67830146232626598</v>
      </c>
      <c r="K89">
        <v>35207.637889943202</v>
      </c>
      <c r="L89">
        <v>31873.941440713501</v>
      </c>
      <c r="M89">
        <v>44.394745709729101</v>
      </c>
      <c r="N89">
        <v>0.99761129036282303</v>
      </c>
      <c r="O89">
        <v>13.903236099313601</v>
      </c>
      <c r="P89">
        <v>66.468429618167306</v>
      </c>
      <c r="Q89">
        <v>0.12684141673621099</v>
      </c>
    </row>
    <row r="90" spans="1:17" x14ac:dyDescent="0.3">
      <c r="A90" t="s">
        <v>241</v>
      </c>
      <c r="B90" t="s">
        <v>242</v>
      </c>
      <c r="C90" t="s">
        <v>3127</v>
      </c>
      <c r="D90" t="s">
        <v>51</v>
      </c>
      <c r="E90">
        <v>101169.2909012</v>
      </c>
      <c r="F90">
        <v>1214.45</v>
      </c>
      <c r="G90">
        <v>-13.4740725033283</v>
      </c>
      <c r="H90">
        <v>-8.4999496891660602</v>
      </c>
      <c r="I90">
        <v>-2.3975449467982202</v>
      </c>
      <c r="J90">
        <v>-2.4705901536793702</v>
      </c>
      <c r="K90">
        <v>1291.46918847607</v>
      </c>
      <c r="L90">
        <v>1264.77790960368</v>
      </c>
      <c r="M90">
        <v>37.395342949999502</v>
      </c>
      <c r="N90">
        <v>0.86160390158840805</v>
      </c>
      <c r="O90">
        <v>17.0480464407756</v>
      </c>
      <c r="P90">
        <v>13.0772811918063</v>
      </c>
      <c r="Q90">
        <v>-2.5315678926760002E-3</v>
      </c>
    </row>
    <row r="91" spans="1:17" x14ac:dyDescent="0.3">
      <c r="A91" t="s">
        <v>243</v>
      </c>
      <c r="B91" t="s">
        <v>244</v>
      </c>
      <c r="C91" t="s">
        <v>3122</v>
      </c>
      <c r="D91" t="s">
        <v>245</v>
      </c>
      <c r="E91">
        <v>99975.664958399997</v>
      </c>
      <c r="F91">
        <v>11516.4</v>
      </c>
      <c r="G91">
        <v>152.22369219467399</v>
      </c>
      <c r="H91">
        <v>1.36926335023359</v>
      </c>
      <c r="I91">
        <v>44.670861403544897</v>
      </c>
      <c r="J91">
        <v>-7.3285017046194296</v>
      </c>
      <c r="K91">
        <v>11243.299443731799</v>
      </c>
      <c r="L91">
        <v>9523.1234038206203</v>
      </c>
      <c r="M91">
        <v>54.710158532377001</v>
      </c>
      <c r="N91">
        <v>0.47597430058151202</v>
      </c>
      <c r="O91">
        <v>9.57417248445695</v>
      </c>
      <c r="P91">
        <v>190.983513359863</v>
      </c>
      <c r="Q91">
        <v>0.11294505737447399</v>
      </c>
    </row>
    <row r="92" spans="1:17" x14ac:dyDescent="0.3">
      <c r="A92" t="s">
        <v>246</v>
      </c>
      <c r="B92" t="s">
        <v>247</v>
      </c>
      <c r="C92" t="s">
        <v>3127</v>
      </c>
      <c r="D92" t="s">
        <v>248</v>
      </c>
      <c r="E92">
        <v>99716.097476069903</v>
      </c>
      <c r="F92">
        <v>6935.1</v>
      </c>
      <c r="G92">
        <v>4.6918737398431496</v>
      </c>
      <c r="H92">
        <v>-1.61268954161643</v>
      </c>
      <c r="I92">
        <v>12.387459937213601</v>
      </c>
      <c r="J92">
        <v>-3.4325077846537502</v>
      </c>
      <c r="K92">
        <v>6935.1293460540301</v>
      </c>
      <c r="L92">
        <v>6472.8398798697799</v>
      </c>
      <c r="M92">
        <v>50.724148427541699</v>
      </c>
      <c r="N92">
        <v>1.1243204781569101</v>
      </c>
      <c r="O92">
        <v>8.7943937362114397</v>
      </c>
      <c r="P92">
        <v>31.226051827393398</v>
      </c>
      <c r="Q92">
        <v>-6.2803159767429997E-3</v>
      </c>
    </row>
    <row r="93" spans="1:17" x14ac:dyDescent="0.3">
      <c r="A93" t="s">
        <v>249</v>
      </c>
      <c r="B93" t="s">
        <v>250</v>
      </c>
      <c r="C93" t="s">
        <v>3132</v>
      </c>
      <c r="D93" t="s">
        <v>232</v>
      </c>
      <c r="E93">
        <v>99570.310678249996</v>
      </c>
      <c r="F93">
        <v>6620.5</v>
      </c>
      <c r="G93">
        <v>-5.6189346992869801E-2</v>
      </c>
      <c r="H93">
        <v>-3.7284739789476502</v>
      </c>
      <c r="I93">
        <v>-4.9000190124179603</v>
      </c>
      <c r="J93">
        <v>0.19446793460728901</v>
      </c>
      <c r="K93">
        <v>6696.8173355485196</v>
      </c>
      <c r="L93">
        <v>6233.2734146938001</v>
      </c>
      <c r="M93">
        <v>54.726799232316999</v>
      </c>
      <c r="N93">
        <v>0.56058417434669405</v>
      </c>
      <c r="O93">
        <v>14.8704780605694</v>
      </c>
      <c r="P93">
        <v>74.177847934753999</v>
      </c>
      <c r="Q93">
        <v>0.141611820222141</v>
      </c>
    </row>
    <row r="94" spans="1:17" x14ac:dyDescent="0.3">
      <c r="A94" t="s">
        <v>251</v>
      </c>
      <c r="B94" t="s">
        <v>252</v>
      </c>
      <c r="C94" t="s">
        <v>3123</v>
      </c>
      <c r="D94" t="s">
        <v>43</v>
      </c>
      <c r="E94">
        <v>99296.218456720002</v>
      </c>
      <c r="F94">
        <v>687.2</v>
      </c>
      <c r="G94">
        <v>0.92158039384304002</v>
      </c>
      <c r="H94">
        <v>-7.2245591642882498</v>
      </c>
      <c r="I94">
        <v>13.221689251437001</v>
      </c>
      <c r="J94">
        <v>-3.2795316177224398</v>
      </c>
      <c r="K94">
        <v>725.15936417080297</v>
      </c>
      <c r="L94">
        <v>665.10856432528396</v>
      </c>
      <c r="M94">
        <v>33.1745441384667</v>
      </c>
      <c r="N94">
        <v>0.68156670113531304</v>
      </c>
      <c r="O94">
        <v>15.948777648428299</v>
      </c>
      <c r="P94">
        <v>48.279210270795097</v>
      </c>
      <c r="Q94">
        <v>-1.2135067740768E-2</v>
      </c>
    </row>
    <row r="95" spans="1:17" x14ac:dyDescent="0.3">
      <c r="A95" t="s">
        <v>253</v>
      </c>
      <c r="B95" t="s">
        <v>254</v>
      </c>
      <c r="C95" t="s">
        <v>3127</v>
      </c>
      <c r="D95" t="s">
        <v>248</v>
      </c>
      <c r="E95">
        <v>97208.344639734903</v>
      </c>
      <c r="F95">
        <v>999.95</v>
      </c>
      <c r="G95">
        <v>39.910758281268599</v>
      </c>
      <c r="H95">
        <v>6.3154915970335397</v>
      </c>
      <c r="I95">
        <v>13.488482261735699</v>
      </c>
      <c r="J95">
        <v>-5.8509459555686103</v>
      </c>
      <c r="K95">
        <v>976.67994306254195</v>
      </c>
      <c r="L95">
        <v>873.04193630645398</v>
      </c>
      <c r="M95">
        <v>45.004990463658203</v>
      </c>
      <c r="N95">
        <v>0.80085664802312395</v>
      </c>
      <c r="O95">
        <v>11.8055902795139</v>
      </c>
      <c r="P95">
        <v>66.894767587415501</v>
      </c>
      <c r="Q95">
        <v>0.114442933490413</v>
      </c>
    </row>
    <row r="96" spans="1:17" x14ac:dyDescent="0.3">
      <c r="A96" t="s">
        <v>255</v>
      </c>
      <c r="B96" t="s">
        <v>256</v>
      </c>
      <c r="C96" t="s">
        <v>3128</v>
      </c>
      <c r="D96" t="s">
        <v>88</v>
      </c>
      <c r="E96">
        <v>95881.775156709904</v>
      </c>
      <c r="F96">
        <v>4794.1000000000004</v>
      </c>
      <c r="G96">
        <v>19.769709646439999</v>
      </c>
      <c r="H96">
        <v>-6.8825896696038296</v>
      </c>
      <c r="I96">
        <v>-9.8348632446889006</v>
      </c>
      <c r="J96">
        <v>-1.3666904845933701</v>
      </c>
      <c r="K96">
        <v>5129.1726953484704</v>
      </c>
      <c r="L96">
        <v>4974.6438192309597</v>
      </c>
      <c r="M96">
        <v>49.319645797072397</v>
      </c>
      <c r="N96">
        <v>1.00970302756922</v>
      </c>
      <c r="O96">
        <v>30.290356897019201</v>
      </c>
      <c r="P96">
        <v>42.308834006174301</v>
      </c>
      <c r="Q96">
        <v>7.9878082365916994E-2</v>
      </c>
    </row>
    <row r="97" spans="1:17" x14ac:dyDescent="0.3">
      <c r="A97" t="s">
        <v>257</v>
      </c>
      <c r="B97" t="s">
        <v>258</v>
      </c>
      <c r="C97" t="s">
        <v>3127</v>
      </c>
      <c r="D97" t="s">
        <v>51</v>
      </c>
      <c r="E97">
        <v>95496.636820950007</v>
      </c>
      <c r="F97">
        <v>949.05</v>
      </c>
      <c r="G97">
        <v>27.144123861935402</v>
      </c>
      <c r="H97">
        <v>-4.1937926108558203</v>
      </c>
      <c r="I97">
        <v>-17.972446543914099</v>
      </c>
      <c r="J97">
        <v>-3.6357136450751701</v>
      </c>
      <c r="K97">
        <v>1020.78844580424</v>
      </c>
      <c r="L97">
        <v>994.48830384514099</v>
      </c>
      <c r="M97">
        <v>34.367311948242801</v>
      </c>
      <c r="N97">
        <v>0.53733693359980095</v>
      </c>
      <c r="O97">
        <v>39.539539539539497</v>
      </c>
      <c r="P97">
        <v>51.098551186116801</v>
      </c>
      <c r="Q97">
        <v>8.5134588049429999E-2</v>
      </c>
    </row>
    <row r="98" spans="1:17" x14ac:dyDescent="0.3">
      <c r="A98" t="s">
        <v>259</v>
      </c>
      <c r="B98" t="s">
        <v>260</v>
      </c>
      <c r="C98" t="s">
        <v>3123</v>
      </c>
      <c r="D98" t="s">
        <v>34</v>
      </c>
      <c r="E98">
        <v>95098.036059935999</v>
      </c>
      <c r="F98">
        <v>50.31</v>
      </c>
      <c r="G98">
        <v>6.0715357203810898</v>
      </c>
      <c r="H98">
        <v>-4.2397037456438502</v>
      </c>
      <c r="I98">
        <v>-30.5365502349355</v>
      </c>
      <c r="J98">
        <v>-1.7919757209622</v>
      </c>
      <c r="K98">
        <v>54.514983467271101</v>
      </c>
      <c r="L98">
        <v>56.415539712446403</v>
      </c>
      <c r="M98">
        <v>40.755797456159598</v>
      </c>
      <c r="N98">
        <v>0.85690137625616003</v>
      </c>
      <c r="O98">
        <v>66.467899026038495</v>
      </c>
      <c r="P98">
        <v>29.165596919127001</v>
      </c>
      <c r="Q98">
        <v>8.6702954321766001E-2</v>
      </c>
    </row>
    <row r="99" spans="1:17" x14ac:dyDescent="0.3">
      <c r="A99" t="s">
        <v>261</v>
      </c>
      <c r="B99" t="s">
        <v>262</v>
      </c>
      <c r="C99" t="s">
        <v>3127</v>
      </c>
      <c r="D99" t="s">
        <v>51</v>
      </c>
      <c r="E99">
        <v>94494.482212004994</v>
      </c>
      <c r="F99">
        <v>2071.35</v>
      </c>
      <c r="G99">
        <v>46.979936425482499</v>
      </c>
      <c r="H99">
        <v>-3.1566709318528798</v>
      </c>
      <c r="I99">
        <v>14.9275215104153</v>
      </c>
      <c r="J99">
        <v>0.55072425275694004</v>
      </c>
      <c r="K99">
        <v>2122.0822781389902</v>
      </c>
      <c r="L99">
        <v>1854.87239009625</v>
      </c>
      <c r="M99">
        <v>44.7040949474436</v>
      </c>
      <c r="N99">
        <v>1.00741502547096</v>
      </c>
      <c r="O99">
        <v>11.6180268906751</v>
      </c>
      <c r="P99">
        <v>75.011617591145196</v>
      </c>
      <c r="Q99">
        <v>0.109340363768931</v>
      </c>
    </row>
    <row r="100" spans="1:17" x14ac:dyDescent="0.3">
      <c r="A100" t="s">
        <v>263</v>
      </c>
      <c r="B100" t="s">
        <v>264</v>
      </c>
      <c r="C100" t="s">
        <v>3125</v>
      </c>
      <c r="D100" t="s">
        <v>265</v>
      </c>
      <c r="E100">
        <v>93523.628573359994</v>
      </c>
      <c r="F100">
        <v>945.2</v>
      </c>
      <c r="G100">
        <v>-17.579786402162501</v>
      </c>
      <c r="H100">
        <v>-8.1470987845986507</v>
      </c>
      <c r="I100">
        <v>-20.379450398304201</v>
      </c>
      <c r="J100">
        <v>-3.59623698827675</v>
      </c>
      <c r="K100">
        <v>1046.78188976813</v>
      </c>
      <c r="L100">
        <v>1082.5662959024701</v>
      </c>
      <c r="M100">
        <v>42.500356941601702</v>
      </c>
      <c r="N100">
        <v>0.83768618260161798</v>
      </c>
      <c r="O100">
        <v>32.6090138407897</v>
      </c>
      <c r="P100">
        <v>4.9639089394780598</v>
      </c>
      <c r="Q100">
        <v>-6.7261886751399996E-3</v>
      </c>
    </row>
    <row r="101" spans="1:17" hidden="1" x14ac:dyDescent="0.3">
      <c r="A101" t="s">
        <v>266</v>
      </c>
      <c r="B101" t="s">
        <v>267</v>
      </c>
      <c r="C101" t="s">
        <v>3138</v>
      </c>
      <c r="D101" t="s">
        <v>117</v>
      </c>
      <c r="E101">
        <v>93253.714976260002</v>
      </c>
      <c r="F101">
        <v>416.6</v>
      </c>
      <c r="G101">
        <v>-29.311817701341099</v>
      </c>
      <c r="H101">
        <v>1.55813865585707</v>
      </c>
      <c r="I101">
        <v>-14.434941501059001</v>
      </c>
      <c r="J101">
        <v>-3.12698769491878</v>
      </c>
      <c r="O101">
        <v>17.474795967354702</v>
      </c>
      <c r="P101">
        <v>6.5473145780051203</v>
      </c>
    </row>
    <row r="102" spans="1:17" x14ac:dyDescent="0.3">
      <c r="A102" t="s">
        <v>268</v>
      </c>
      <c r="B102" t="s">
        <v>269</v>
      </c>
      <c r="C102" t="s">
        <v>3131</v>
      </c>
      <c r="D102" t="s">
        <v>270</v>
      </c>
      <c r="E102">
        <v>92194.767687750005</v>
      </c>
      <c r="F102">
        <v>15348.7</v>
      </c>
      <c r="G102">
        <v>162.92300492486299</v>
      </c>
      <c r="H102">
        <v>-0.48166803164048699</v>
      </c>
      <c r="I102">
        <v>59.4993559822056</v>
      </c>
      <c r="J102">
        <v>-1.12362718520958</v>
      </c>
      <c r="K102">
        <v>14380.4016372101</v>
      </c>
      <c r="L102">
        <v>11363.743180396101</v>
      </c>
      <c r="M102">
        <v>62.304295144174603</v>
      </c>
      <c r="N102">
        <v>0.76573841116048602</v>
      </c>
      <c r="O102">
        <v>4.0426876543290202</v>
      </c>
      <c r="P102">
        <v>191.5232668566</v>
      </c>
      <c r="Q102">
        <v>0.132235082272845</v>
      </c>
    </row>
    <row r="103" spans="1:17" x14ac:dyDescent="0.3">
      <c r="A103" t="s">
        <v>271</v>
      </c>
      <c r="B103" t="s">
        <v>272</v>
      </c>
      <c r="C103" t="s">
        <v>3132</v>
      </c>
      <c r="D103" t="s">
        <v>273</v>
      </c>
      <c r="E103">
        <v>92013.767999999996</v>
      </c>
      <c r="F103">
        <v>3319.4</v>
      </c>
      <c r="G103">
        <v>59.246688139400902</v>
      </c>
      <c r="H103">
        <v>-6.13804758980198</v>
      </c>
      <c r="I103">
        <v>-16.905106650966101</v>
      </c>
      <c r="J103">
        <v>-2.2979921289088998</v>
      </c>
      <c r="K103">
        <v>3563.7373931509501</v>
      </c>
      <c r="L103">
        <v>3333.3939779934599</v>
      </c>
      <c r="M103">
        <v>36.129522681233297</v>
      </c>
      <c r="N103">
        <v>1.64308495045065</v>
      </c>
      <c r="O103">
        <v>25.682352232331102</v>
      </c>
      <c r="P103">
        <v>80.967697969197204</v>
      </c>
      <c r="Q103">
        <v>0.20530149301723399</v>
      </c>
    </row>
    <row r="104" spans="1:17" x14ac:dyDescent="0.3">
      <c r="A104" t="s">
        <v>274</v>
      </c>
      <c r="B104" t="s">
        <v>275</v>
      </c>
      <c r="C104" t="s">
        <v>3123</v>
      </c>
      <c r="D104" t="s">
        <v>43</v>
      </c>
      <c r="E104">
        <v>90965.025532500003</v>
      </c>
      <c r="F104">
        <v>1837.5</v>
      </c>
      <c r="G104">
        <v>3.8679024395327302</v>
      </c>
      <c r="H104">
        <v>-8.3281574570421597</v>
      </c>
      <c r="I104">
        <v>5.7244965886119497</v>
      </c>
      <c r="J104">
        <v>-5.0861740408052301</v>
      </c>
      <c r="K104">
        <v>1971.8773673037001</v>
      </c>
      <c r="L104">
        <v>1845.2071710190301</v>
      </c>
      <c r="M104">
        <v>35.359335888995702</v>
      </c>
      <c r="N104">
        <v>0.69158150632506199</v>
      </c>
      <c r="O104">
        <v>25.2734693877551</v>
      </c>
      <c r="P104">
        <v>35.759142962689303</v>
      </c>
      <c r="Q104">
        <v>-3.893716501823E-3</v>
      </c>
    </row>
    <row r="105" spans="1:17" x14ac:dyDescent="0.3">
      <c r="A105" t="s">
        <v>276</v>
      </c>
      <c r="B105" t="s">
        <v>277</v>
      </c>
      <c r="C105" t="s">
        <v>3125</v>
      </c>
      <c r="D105" t="s">
        <v>199</v>
      </c>
      <c r="E105">
        <v>90919.760679900006</v>
      </c>
      <c r="F105">
        <v>513</v>
      </c>
      <c r="G105">
        <v>-25.847067563519701</v>
      </c>
      <c r="H105">
        <v>-8.7375037678523508</v>
      </c>
      <c r="I105">
        <v>-13.195312645526601</v>
      </c>
      <c r="J105">
        <v>-1.29414357947839</v>
      </c>
      <c r="K105">
        <v>561.47254085080294</v>
      </c>
      <c r="L105">
        <v>577.74454371520198</v>
      </c>
      <c r="M105">
        <v>36.099025400043601</v>
      </c>
      <c r="N105">
        <v>0.82417343037408397</v>
      </c>
      <c r="O105">
        <v>30.994152046783601</v>
      </c>
      <c r="P105">
        <v>4.8650858544562601</v>
      </c>
      <c r="Q105">
        <v>-0.108155356575525</v>
      </c>
    </row>
    <row r="106" spans="1:17" x14ac:dyDescent="0.3">
      <c r="A106" t="s">
        <v>278</v>
      </c>
      <c r="B106" t="s">
        <v>279</v>
      </c>
      <c r="C106" t="s">
        <v>3137</v>
      </c>
      <c r="D106" t="s">
        <v>280</v>
      </c>
      <c r="E106">
        <v>90824.415753224996</v>
      </c>
      <c r="F106">
        <v>10036.950000000001</v>
      </c>
      <c r="G106">
        <v>29.322893442047199</v>
      </c>
      <c r="H106">
        <v>-9.6334117591173207</v>
      </c>
      <c r="I106">
        <v>-4.8791380253078298</v>
      </c>
      <c r="J106">
        <v>-2.8343123685557599</v>
      </c>
      <c r="K106">
        <v>10511.457829904401</v>
      </c>
      <c r="L106">
        <v>9559.5478264011399</v>
      </c>
      <c r="M106">
        <v>47.580791687071297</v>
      </c>
      <c r="N106">
        <v>0.89820529420297401</v>
      </c>
      <c r="O106">
        <v>32.490447795396001</v>
      </c>
      <c r="P106">
        <v>69.848629713927906</v>
      </c>
      <c r="Q106">
        <v>0.146938218887226</v>
      </c>
    </row>
    <row r="107" spans="1:17" x14ac:dyDescent="0.3">
      <c r="A107" t="s">
        <v>281</v>
      </c>
      <c r="B107" t="s">
        <v>282</v>
      </c>
      <c r="C107" t="s">
        <v>3123</v>
      </c>
      <c r="D107" t="s">
        <v>208</v>
      </c>
      <c r="E107">
        <v>90244.480882724994</v>
      </c>
      <c r="F107">
        <v>4214.1000000000004</v>
      </c>
      <c r="G107">
        <v>26.999977265980402</v>
      </c>
      <c r="H107">
        <v>-6.1088648648105304</v>
      </c>
      <c r="I107">
        <v>5.1378090813040096</v>
      </c>
      <c r="J107">
        <v>-2.41998680360836</v>
      </c>
      <c r="K107">
        <v>4362.4666421064903</v>
      </c>
      <c r="L107">
        <v>3990.8017987582002</v>
      </c>
      <c r="M107">
        <v>37.000975620907298</v>
      </c>
      <c r="N107">
        <v>0.92232626638798998</v>
      </c>
      <c r="O107">
        <v>15.4220355473291</v>
      </c>
      <c r="P107">
        <v>48.766194796483902</v>
      </c>
      <c r="Q107">
        <v>6.0787522512305001E-2</v>
      </c>
    </row>
    <row r="108" spans="1:17" x14ac:dyDescent="0.3">
      <c r="A108" t="s">
        <v>283</v>
      </c>
      <c r="B108" t="s">
        <v>284</v>
      </c>
      <c r="C108" t="s">
        <v>3130</v>
      </c>
      <c r="D108" t="s">
        <v>69</v>
      </c>
      <c r="E108">
        <v>89461.312647300001</v>
      </c>
      <c r="F108">
        <v>24794.75</v>
      </c>
      <c r="G108">
        <v>-25.296222325253101</v>
      </c>
      <c r="H108">
        <v>1.1805918614319</v>
      </c>
      <c r="I108">
        <v>-9.2378778299239208</v>
      </c>
      <c r="J108">
        <v>-1.4852776972239501</v>
      </c>
      <c r="K108">
        <v>24946.8990545497</v>
      </c>
      <c r="L108">
        <v>25647.085170754599</v>
      </c>
      <c r="M108">
        <v>60.952487812195898</v>
      </c>
      <c r="N108">
        <v>1.1275214833271501</v>
      </c>
      <c r="O108">
        <v>23.9687837142943</v>
      </c>
      <c r="P108">
        <v>5.50957446808511</v>
      </c>
      <c r="Q108">
        <v>-5.1179903313033001E-2</v>
      </c>
    </row>
    <row r="109" spans="1:17" x14ac:dyDescent="0.3">
      <c r="A109" t="s">
        <v>285</v>
      </c>
      <c r="B109" t="s">
        <v>286</v>
      </c>
      <c r="C109" t="s">
        <v>3132</v>
      </c>
      <c r="D109" t="s">
        <v>287</v>
      </c>
      <c r="E109">
        <v>89003.579757311905</v>
      </c>
      <c r="F109">
        <v>65.22</v>
      </c>
      <c r="G109">
        <v>54.241518450282797</v>
      </c>
      <c r="H109">
        <v>-5.3395854040807196</v>
      </c>
      <c r="I109">
        <v>35.988018071786101</v>
      </c>
      <c r="J109">
        <v>8.5027563471479706</v>
      </c>
      <c r="K109">
        <v>68.508365517800797</v>
      </c>
      <c r="L109">
        <v>58.786912591895401</v>
      </c>
      <c r="M109">
        <v>55.936311681138903</v>
      </c>
      <c r="N109">
        <v>1.63362360364055</v>
      </c>
      <c r="O109">
        <v>31.9227230910763</v>
      </c>
      <c r="P109">
        <v>92.389380530973398</v>
      </c>
      <c r="Q109">
        <v>0.20336981513674901</v>
      </c>
    </row>
    <row r="110" spans="1:17" x14ac:dyDescent="0.3">
      <c r="A110" t="s">
        <v>288</v>
      </c>
      <c r="B110" t="s">
        <v>289</v>
      </c>
      <c r="C110" t="s">
        <v>3133</v>
      </c>
      <c r="D110" t="s">
        <v>105</v>
      </c>
      <c r="E110">
        <v>88930.35194511</v>
      </c>
      <c r="F110">
        <v>878.95</v>
      </c>
      <c r="G110">
        <v>14.2195706221378</v>
      </c>
      <c r="H110">
        <v>-5.9865981862481803</v>
      </c>
      <c r="I110">
        <v>-24.236643143119998</v>
      </c>
      <c r="J110">
        <v>-3.0340043472052098</v>
      </c>
      <c r="K110">
        <v>938.34851334066104</v>
      </c>
      <c r="L110">
        <v>913.39029639859496</v>
      </c>
      <c r="M110">
        <v>41.241124835968002</v>
      </c>
      <c r="N110">
        <v>0.74549726301547503</v>
      </c>
      <c r="O110">
        <v>24.808009556857598</v>
      </c>
      <c r="P110">
        <v>35.808096415327498</v>
      </c>
      <c r="Q110">
        <v>0.115098998301321</v>
      </c>
    </row>
    <row r="111" spans="1:17" x14ac:dyDescent="0.3">
      <c r="A111" t="s">
        <v>290</v>
      </c>
      <c r="B111" t="s">
        <v>291</v>
      </c>
      <c r="C111" t="s">
        <v>3122</v>
      </c>
      <c r="D111" t="s">
        <v>245</v>
      </c>
      <c r="E111">
        <v>88826.651958874994</v>
      </c>
      <c r="F111">
        <v>5796.25</v>
      </c>
      <c r="G111">
        <v>52.986403967480499</v>
      </c>
      <c r="H111">
        <v>11.3019612922302</v>
      </c>
      <c r="I111">
        <v>59.845680287458997</v>
      </c>
      <c r="J111">
        <v>-1.5120828262750401</v>
      </c>
      <c r="K111">
        <v>5447.1985768458799</v>
      </c>
      <c r="L111">
        <v>4619.50669626119</v>
      </c>
      <c r="M111">
        <v>65.170309149243295</v>
      </c>
      <c r="N111">
        <v>0.83330002569746198</v>
      </c>
      <c r="O111">
        <v>1.2508087125296401</v>
      </c>
      <c r="P111">
        <v>84.864770045289205</v>
      </c>
      <c r="Q111">
        <v>0.14008878737698799</v>
      </c>
    </row>
    <row r="112" spans="1:17" x14ac:dyDescent="0.3">
      <c r="A112" t="s">
        <v>292</v>
      </c>
      <c r="B112" t="s">
        <v>293</v>
      </c>
      <c r="C112" t="s">
        <v>3123</v>
      </c>
      <c r="D112" t="s">
        <v>34</v>
      </c>
      <c r="E112">
        <v>87994.387873259999</v>
      </c>
      <c r="F112">
        <v>97.01</v>
      </c>
      <c r="G112">
        <v>2.2349059111869201</v>
      </c>
      <c r="H112">
        <v>-5.6435276859866299</v>
      </c>
      <c r="I112">
        <v>-22.165280279038399</v>
      </c>
      <c r="J112">
        <v>-5.2136944514488599</v>
      </c>
      <c r="K112">
        <v>103.299912935761</v>
      </c>
      <c r="L112">
        <v>104.618639794831</v>
      </c>
      <c r="M112">
        <v>38.871715490198099</v>
      </c>
      <c r="N112">
        <v>0.91096573146070103</v>
      </c>
      <c r="O112">
        <v>32.872899701061698</v>
      </c>
      <c r="P112">
        <v>24.6915167095115</v>
      </c>
      <c r="Q112">
        <v>0.111254000654715</v>
      </c>
    </row>
    <row r="113" spans="1:17" x14ac:dyDescent="0.3">
      <c r="A113" t="s">
        <v>294</v>
      </c>
      <c r="B113" t="s">
        <v>295</v>
      </c>
      <c r="C113" t="s">
        <v>3123</v>
      </c>
      <c r="D113" t="s">
        <v>34</v>
      </c>
      <c r="E113">
        <v>87816.998902927997</v>
      </c>
      <c r="F113">
        <v>115.04</v>
      </c>
      <c r="G113">
        <v>-12.804612628179999</v>
      </c>
      <c r="H113">
        <v>4.3630545105957701</v>
      </c>
      <c r="I113">
        <v>-28.169759314824098</v>
      </c>
      <c r="J113">
        <v>-1.0330533681805101</v>
      </c>
      <c r="K113">
        <v>118.037358187819</v>
      </c>
      <c r="L113">
        <v>124.457736792077</v>
      </c>
      <c r="M113">
        <v>44.169177291597201</v>
      </c>
      <c r="N113">
        <v>0.765829996358112</v>
      </c>
      <c r="O113">
        <v>49.947844228094503</v>
      </c>
      <c r="P113">
        <v>9.0426540284360204</v>
      </c>
      <c r="Q113">
        <v>0.111426231709601</v>
      </c>
    </row>
    <row r="114" spans="1:17" x14ac:dyDescent="0.3">
      <c r="A114" t="s">
        <v>296</v>
      </c>
      <c r="B114" t="s">
        <v>297</v>
      </c>
      <c r="C114" t="s">
        <v>3126</v>
      </c>
      <c r="D114" t="s">
        <v>139</v>
      </c>
      <c r="E114">
        <v>87612.544601999994</v>
      </c>
      <c r="F114">
        <v>420.2</v>
      </c>
      <c r="G114">
        <v>132.76641013604399</v>
      </c>
      <c r="H114">
        <v>-6.7170931750680802</v>
      </c>
      <c r="I114">
        <v>17.286838784452598</v>
      </c>
      <c r="J114">
        <v>-1.8163075978107399</v>
      </c>
      <c r="K114">
        <v>470.78243069681599</v>
      </c>
      <c r="L114">
        <v>415.978367826674</v>
      </c>
      <c r="M114">
        <v>37.564558002496803</v>
      </c>
      <c r="N114">
        <v>0.48417909422462702</v>
      </c>
      <c r="O114">
        <v>53.974297953355503</v>
      </c>
      <c r="P114">
        <v>159.22270203578</v>
      </c>
      <c r="Q114">
        <v>0.20148050198767101</v>
      </c>
    </row>
    <row r="115" spans="1:17" x14ac:dyDescent="0.3">
      <c r="A115" t="s">
        <v>298</v>
      </c>
      <c r="B115" t="s">
        <v>299</v>
      </c>
      <c r="C115" t="s">
        <v>3124</v>
      </c>
      <c r="D115" t="s">
        <v>300</v>
      </c>
      <c r="E115">
        <v>87076.654623440001</v>
      </c>
      <c r="F115">
        <v>330.1</v>
      </c>
      <c r="G115">
        <v>55.994307861428503</v>
      </c>
      <c r="H115">
        <v>-9.7089713561734001</v>
      </c>
      <c r="I115">
        <v>-8.56336823800447</v>
      </c>
      <c r="J115">
        <v>0.93174941418760104</v>
      </c>
      <c r="K115">
        <v>360.36340297507599</v>
      </c>
      <c r="L115">
        <v>342.27918784081999</v>
      </c>
      <c r="M115">
        <v>46.191238820709202</v>
      </c>
      <c r="N115">
        <v>0.74790510821897005</v>
      </c>
      <c r="O115">
        <v>39.457740078763997</v>
      </c>
      <c r="P115">
        <v>86.972529028603802</v>
      </c>
      <c r="Q115">
        <v>7.8827289694109997E-3</v>
      </c>
    </row>
    <row r="116" spans="1:17" x14ac:dyDescent="0.3">
      <c r="A116" t="s">
        <v>301</v>
      </c>
      <c r="B116" t="s">
        <v>302</v>
      </c>
      <c r="C116" t="s">
        <v>3134</v>
      </c>
      <c r="D116" t="s">
        <v>48</v>
      </c>
      <c r="E116">
        <v>83584.853636031999</v>
      </c>
      <c r="F116">
        <v>79.16</v>
      </c>
      <c r="G116">
        <v>17.358175721623301</v>
      </c>
      <c r="H116">
        <v>-6.3668464897163197</v>
      </c>
      <c r="I116">
        <v>-15.326019195294601</v>
      </c>
      <c r="J116">
        <v>-1.9158692870985099</v>
      </c>
      <c r="K116">
        <v>84.317346841504005</v>
      </c>
      <c r="L116">
        <v>84.590420543625399</v>
      </c>
      <c r="M116">
        <v>50.104644274813602</v>
      </c>
      <c r="N116">
        <v>0.86906983468832899</v>
      </c>
      <c r="O116">
        <v>31.0636685194542</v>
      </c>
      <c r="P116">
        <v>40.354609929078002</v>
      </c>
      <c r="Q116">
        <v>0.10063501520402</v>
      </c>
    </row>
    <row r="117" spans="1:17" x14ac:dyDescent="0.3">
      <c r="A117" t="s">
        <v>303</v>
      </c>
      <c r="B117" t="s">
        <v>304</v>
      </c>
      <c r="C117" t="s">
        <v>3123</v>
      </c>
      <c r="D117" t="s">
        <v>305</v>
      </c>
      <c r="E117">
        <v>82556.943899649996</v>
      </c>
      <c r="F117">
        <v>76.78</v>
      </c>
      <c r="G117">
        <v>5.1515273859428001</v>
      </c>
      <c r="H117">
        <v>-4.66348561028774</v>
      </c>
      <c r="I117">
        <v>-17.541717060647599</v>
      </c>
      <c r="J117">
        <v>-3.44967958792274</v>
      </c>
      <c r="K117">
        <v>83.388875521806497</v>
      </c>
      <c r="L117">
        <v>83.657551103296996</v>
      </c>
      <c r="M117">
        <v>35.695363876464903</v>
      </c>
      <c r="N117">
        <v>0.64530682090467395</v>
      </c>
      <c r="O117">
        <v>40.531388382391199</v>
      </c>
      <c r="P117">
        <v>29.0420168067226</v>
      </c>
      <c r="Q117">
        <v>5.0362107623221998E-2</v>
      </c>
    </row>
    <row r="118" spans="1:17" x14ac:dyDescent="0.3">
      <c r="A118" t="s">
        <v>306</v>
      </c>
      <c r="B118" t="s">
        <v>307</v>
      </c>
      <c r="C118" t="s">
        <v>3121</v>
      </c>
      <c r="D118" t="s">
        <v>75</v>
      </c>
      <c r="E118">
        <v>82493.414120564994</v>
      </c>
      <c r="F118">
        <v>507.15</v>
      </c>
      <c r="G118">
        <v>119.432271031936</v>
      </c>
      <c r="H118">
        <v>-6.0102617968449801</v>
      </c>
      <c r="I118">
        <v>10.0900921394822</v>
      </c>
      <c r="J118">
        <v>0.103122871505799</v>
      </c>
      <c r="K118">
        <v>529.08588442365999</v>
      </c>
      <c r="L118">
        <v>481.48392079902101</v>
      </c>
      <c r="M118">
        <v>59.775901529676602</v>
      </c>
      <c r="N118">
        <v>0.27359388404514301</v>
      </c>
      <c r="O118">
        <v>51.414768806073099</v>
      </c>
      <c r="P118">
        <v>159.456002728512</v>
      </c>
      <c r="Q118">
        <v>0.13539579645640001</v>
      </c>
    </row>
    <row r="119" spans="1:17" x14ac:dyDescent="0.3">
      <c r="A119" t="s">
        <v>308</v>
      </c>
      <c r="B119" t="s">
        <v>309</v>
      </c>
      <c r="C119" t="s">
        <v>3132</v>
      </c>
      <c r="D119" t="s">
        <v>175</v>
      </c>
      <c r="E119">
        <v>81616.082977844999</v>
      </c>
      <c r="F119">
        <v>234.39</v>
      </c>
      <c r="G119">
        <v>45.385918935681701</v>
      </c>
      <c r="H119">
        <v>-5.24002601662316</v>
      </c>
      <c r="I119">
        <v>-28.169155949251</v>
      </c>
      <c r="J119">
        <v>-0.44229179688800901</v>
      </c>
      <c r="K119">
        <v>250.06641315551599</v>
      </c>
      <c r="L119">
        <v>251.51666528694099</v>
      </c>
      <c r="M119">
        <v>53.474220445931699</v>
      </c>
      <c r="N119">
        <v>0.74399630305117903</v>
      </c>
      <c r="O119">
        <v>43.0735099620291</v>
      </c>
      <c r="P119">
        <v>68.323159784560104</v>
      </c>
      <c r="Q119">
        <v>0.15260748639055199</v>
      </c>
    </row>
    <row r="120" spans="1:17" x14ac:dyDescent="0.3">
      <c r="A120" t="s">
        <v>310</v>
      </c>
      <c r="B120" t="s">
        <v>311</v>
      </c>
      <c r="C120" t="s">
        <v>3132</v>
      </c>
      <c r="D120" t="s">
        <v>312</v>
      </c>
      <c r="E120">
        <v>80523.724050000004</v>
      </c>
      <c r="F120">
        <v>3992.45</v>
      </c>
      <c r="G120">
        <v>83.352857983578502</v>
      </c>
      <c r="H120">
        <v>-10.8354369690209</v>
      </c>
      <c r="I120">
        <v>32.904384536807903</v>
      </c>
      <c r="J120">
        <v>-1.0382276127330901</v>
      </c>
      <c r="K120">
        <v>4184.2516858316803</v>
      </c>
      <c r="L120">
        <v>3657.7070583554801</v>
      </c>
      <c r="M120">
        <v>42.997181979905399</v>
      </c>
      <c r="N120">
        <v>0.45186904258632898</v>
      </c>
      <c r="O120">
        <v>46.777041666144797</v>
      </c>
      <c r="P120">
        <v>122.37105937395501</v>
      </c>
      <c r="Q120">
        <v>0.246006111990762</v>
      </c>
    </row>
    <row r="121" spans="1:17" x14ac:dyDescent="0.3">
      <c r="A121" t="s">
        <v>313</v>
      </c>
      <c r="B121" t="s">
        <v>314</v>
      </c>
      <c r="C121" t="s">
        <v>3129</v>
      </c>
      <c r="D121" t="s">
        <v>155</v>
      </c>
      <c r="E121">
        <v>79516.495516380004</v>
      </c>
      <c r="F121">
        <v>79.38</v>
      </c>
      <c r="G121">
        <v>25.113657142793901</v>
      </c>
      <c r="H121">
        <v>-0.74511000071351896</v>
      </c>
      <c r="I121">
        <v>-30.730760836632001</v>
      </c>
      <c r="J121">
        <v>-0.65061812367571403</v>
      </c>
      <c r="K121">
        <v>86.232698537319607</v>
      </c>
      <c r="L121">
        <v>87.838734683461297</v>
      </c>
      <c r="M121">
        <v>41.227136784607097</v>
      </c>
      <c r="N121">
        <v>0.78359150905131603</v>
      </c>
      <c r="O121">
        <v>49.155958679768197</v>
      </c>
      <c r="P121">
        <v>47.958993476234802</v>
      </c>
      <c r="Q121">
        <v>0.111362666824028</v>
      </c>
    </row>
    <row r="122" spans="1:17" x14ac:dyDescent="0.3">
      <c r="A122" t="s">
        <v>315</v>
      </c>
      <c r="B122" t="s">
        <v>316</v>
      </c>
      <c r="C122" t="s">
        <v>3136</v>
      </c>
      <c r="D122" t="s">
        <v>134</v>
      </c>
      <c r="E122">
        <v>79446.516330080005</v>
      </c>
      <c r="F122">
        <v>2857.15</v>
      </c>
      <c r="G122">
        <v>32.781994693656202</v>
      </c>
      <c r="H122">
        <v>-8.9575263267556</v>
      </c>
      <c r="I122">
        <v>-4.2377278090722799</v>
      </c>
      <c r="J122">
        <v>1.87605128247058</v>
      </c>
      <c r="K122">
        <v>2881.3244448874102</v>
      </c>
      <c r="L122">
        <v>2731.6427278546998</v>
      </c>
      <c r="M122">
        <v>63.933660213384996</v>
      </c>
      <c r="N122">
        <v>0.88852129773093003</v>
      </c>
      <c r="O122">
        <v>19.094202264494299</v>
      </c>
      <c r="P122">
        <v>56.715026190933202</v>
      </c>
      <c r="Q122">
        <v>2.6191480520047002E-2</v>
      </c>
    </row>
    <row r="123" spans="1:17" x14ac:dyDescent="0.3">
      <c r="A123" t="s">
        <v>317</v>
      </c>
      <c r="B123" t="s">
        <v>318</v>
      </c>
      <c r="C123" t="s">
        <v>3123</v>
      </c>
      <c r="D123" t="s">
        <v>117</v>
      </c>
      <c r="E123">
        <v>78929.156564799996</v>
      </c>
      <c r="F123">
        <v>1729.25</v>
      </c>
      <c r="G123">
        <v>89.329750609501602</v>
      </c>
      <c r="H123">
        <v>5.6697349646925002</v>
      </c>
      <c r="I123">
        <v>27.8775772731694</v>
      </c>
      <c r="J123">
        <v>0.85834632275400802</v>
      </c>
      <c r="K123">
        <v>1681.5816526357701</v>
      </c>
      <c r="L123">
        <v>1431.5020324167599</v>
      </c>
      <c r="M123">
        <v>58.687843491802603</v>
      </c>
      <c r="N123">
        <v>0.520665141925436</v>
      </c>
      <c r="O123">
        <v>13.719820731531</v>
      </c>
      <c r="P123">
        <v>138.435022406066</v>
      </c>
      <c r="Q123">
        <v>3.1918066368662998E-2</v>
      </c>
    </row>
    <row r="124" spans="1:17" x14ac:dyDescent="0.3">
      <c r="A124" t="s">
        <v>319</v>
      </c>
      <c r="B124" t="s">
        <v>320</v>
      </c>
      <c r="C124" t="s">
        <v>3129</v>
      </c>
      <c r="D124" t="s">
        <v>321</v>
      </c>
      <c r="E124">
        <v>77957.237052590004</v>
      </c>
      <c r="F124">
        <v>648.95000000000005</v>
      </c>
      <c r="G124">
        <v>-31.401228155738998</v>
      </c>
      <c r="H124">
        <v>-30.1386956221064</v>
      </c>
      <c r="I124">
        <v>-46.090832401316703</v>
      </c>
      <c r="J124">
        <v>-23.0415108640541</v>
      </c>
      <c r="K124">
        <v>952.97251847841005</v>
      </c>
      <c r="L124">
        <v>1019.01056758785</v>
      </c>
      <c r="M124">
        <v>14.4285701607158</v>
      </c>
      <c r="N124">
        <v>2.3003175416355002</v>
      </c>
      <c r="O124">
        <v>107.720163340781</v>
      </c>
      <c r="P124">
        <v>3.4183266932271001</v>
      </c>
      <c r="Q124">
        <v>-6.8905859923794999E-2</v>
      </c>
    </row>
    <row r="125" spans="1:17" x14ac:dyDescent="0.3">
      <c r="A125" t="s">
        <v>322</v>
      </c>
      <c r="B125" t="s">
        <v>323</v>
      </c>
      <c r="C125" t="s">
        <v>3123</v>
      </c>
      <c r="D125" t="s">
        <v>24</v>
      </c>
      <c r="E125">
        <v>77761.725791260003</v>
      </c>
      <c r="F125">
        <v>998.2</v>
      </c>
      <c r="G125">
        <v>-53.924323189762902</v>
      </c>
      <c r="H125">
        <v>-22.6975922221134</v>
      </c>
      <c r="I125">
        <v>-34.745798851916803</v>
      </c>
      <c r="J125">
        <v>-5.0444703174776304</v>
      </c>
      <c r="K125">
        <v>1201.03591317426</v>
      </c>
      <c r="L125">
        <v>1360.27413172869</v>
      </c>
      <c r="M125">
        <v>26.497796790717899</v>
      </c>
      <c r="N125">
        <v>0.93821792357438905</v>
      </c>
      <c r="O125">
        <v>69.755560008014399</v>
      </c>
      <c r="P125">
        <v>3.2905629139073</v>
      </c>
      <c r="Q125">
        <v>-1.5664039901884998E-2</v>
      </c>
    </row>
    <row r="126" spans="1:17" hidden="1" x14ac:dyDescent="0.3">
      <c r="A126" t="s">
        <v>324</v>
      </c>
      <c r="B126" t="s">
        <v>325</v>
      </c>
      <c r="C126" t="s">
        <v>3138</v>
      </c>
      <c r="D126" t="s">
        <v>287</v>
      </c>
      <c r="E126">
        <v>77715.850993479995</v>
      </c>
      <c r="F126">
        <v>2705.2</v>
      </c>
      <c r="G126">
        <v>-5.0102585638548902</v>
      </c>
      <c r="H126">
        <v>10.407282664913399</v>
      </c>
      <c r="I126">
        <v>9.8666176364272395</v>
      </c>
      <c r="J126">
        <v>-8.7093625120667504</v>
      </c>
      <c r="M126">
        <v>40.648930336426702</v>
      </c>
      <c r="O126">
        <v>38.363152447138802</v>
      </c>
      <c r="P126">
        <v>17.617391304347802</v>
      </c>
    </row>
    <row r="127" spans="1:17" x14ac:dyDescent="0.3">
      <c r="A127" t="s">
        <v>326</v>
      </c>
      <c r="B127" t="s">
        <v>327</v>
      </c>
      <c r="C127" t="s">
        <v>3125</v>
      </c>
      <c r="D127" t="s">
        <v>199</v>
      </c>
      <c r="E127">
        <v>77516.73319549</v>
      </c>
      <c r="F127">
        <v>599.15</v>
      </c>
      <c r="G127">
        <v>-8.1972787257813806</v>
      </c>
      <c r="H127">
        <v>-8.3013592267805691</v>
      </c>
      <c r="I127">
        <v>-6.3836067181086298</v>
      </c>
      <c r="J127">
        <v>-1.76051972511691</v>
      </c>
      <c r="K127">
        <v>642.88414116856995</v>
      </c>
      <c r="L127">
        <v>618.36091826292295</v>
      </c>
      <c r="M127">
        <v>36.476005007443902</v>
      </c>
      <c r="N127">
        <v>0.78822812095864003</v>
      </c>
      <c r="O127">
        <v>20.145205708086401</v>
      </c>
      <c r="P127">
        <v>23.205840016450701</v>
      </c>
      <c r="Q127">
        <v>-3.2643806325499E-2</v>
      </c>
    </row>
    <row r="128" spans="1:17" x14ac:dyDescent="0.3">
      <c r="A128" t="s">
        <v>328</v>
      </c>
      <c r="B128" t="s">
        <v>329</v>
      </c>
      <c r="C128" t="s">
        <v>3123</v>
      </c>
      <c r="D128" t="s">
        <v>54</v>
      </c>
      <c r="E128">
        <v>77376.143031885003</v>
      </c>
      <c r="F128">
        <v>1927.35</v>
      </c>
      <c r="G128">
        <v>21.537030274859799</v>
      </c>
      <c r="H128">
        <v>0.35701985956316701</v>
      </c>
      <c r="I128">
        <v>7.0380060450447504</v>
      </c>
      <c r="J128">
        <v>-0.67250230781443598</v>
      </c>
      <c r="K128">
        <v>1903.70764647387</v>
      </c>
      <c r="L128">
        <v>1756.5399111009001</v>
      </c>
      <c r="M128">
        <v>65.732008661545805</v>
      </c>
      <c r="N128">
        <v>1.4108187080842201</v>
      </c>
      <c r="O128">
        <v>7.85534542247128</v>
      </c>
      <c r="P128">
        <v>52.733972581028503</v>
      </c>
      <c r="Q128">
        <v>1.1215406250489E-2</v>
      </c>
    </row>
    <row r="129" spans="1:17" x14ac:dyDescent="0.3">
      <c r="A129" t="s">
        <v>330</v>
      </c>
      <c r="B129" t="s">
        <v>331</v>
      </c>
      <c r="C129" t="s">
        <v>3121</v>
      </c>
      <c r="D129" t="s">
        <v>18</v>
      </c>
      <c r="E129">
        <v>76750.55818819</v>
      </c>
      <c r="F129">
        <v>360.1</v>
      </c>
      <c r="G129">
        <v>56.137043814149699</v>
      </c>
      <c r="H129">
        <v>-10.7846572895996</v>
      </c>
      <c r="I129">
        <v>-3.9467542893699399</v>
      </c>
      <c r="J129">
        <v>-4.7645110115624503</v>
      </c>
      <c r="K129">
        <v>390.46122222202501</v>
      </c>
      <c r="L129">
        <v>355.385879859841</v>
      </c>
      <c r="M129">
        <v>30.2577868057109</v>
      </c>
      <c r="N129">
        <v>0.62122059576591904</v>
      </c>
      <c r="O129">
        <v>26.950846986948001</v>
      </c>
      <c r="P129">
        <v>78.680119086999596</v>
      </c>
      <c r="Q129">
        <v>6.0893426724954999E-2</v>
      </c>
    </row>
    <row r="130" spans="1:17" x14ac:dyDescent="0.3">
      <c r="A130" t="s">
        <v>332</v>
      </c>
      <c r="B130" t="s">
        <v>333</v>
      </c>
      <c r="C130" t="s">
        <v>3125</v>
      </c>
      <c r="D130" t="s">
        <v>199</v>
      </c>
      <c r="E130">
        <v>74133.764331209997</v>
      </c>
      <c r="F130">
        <v>2725.65</v>
      </c>
      <c r="G130">
        <v>5.07069634795063</v>
      </c>
      <c r="H130">
        <v>-17.2403063202194</v>
      </c>
      <c r="I130">
        <v>-5.09075555403673</v>
      </c>
      <c r="J130">
        <v>-3.0548510391959498</v>
      </c>
      <c r="K130">
        <v>3173.7907910502399</v>
      </c>
      <c r="L130">
        <v>3016.1676931495399</v>
      </c>
      <c r="M130">
        <v>24.461549613338502</v>
      </c>
      <c r="N130">
        <v>0.87783573524265202</v>
      </c>
      <c r="O130">
        <v>42.718250692495303</v>
      </c>
      <c r="P130">
        <v>26.978174279657999</v>
      </c>
      <c r="Q130">
        <v>8.0454575430043002E-2</v>
      </c>
    </row>
    <row r="131" spans="1:17" x14ac:dyDescent="0.3">
      <c r="A131" t="s">
        <v>334</v>
      </c>
      <c r="B131" t="s">
        <v>335</v>
      </c>
      <c r="C131" t="s">
        <v>3129</v>
      </c>
      <c r="D131" t="s">
        <v>72</v>
      </c>
      <c r="E131">
        <v>72928.790804160002</v>
      </c>
      <c r="F131">
        <v>1517.4</v>
      </c>
      <c r="G131">
        <v>77.929097970329295</v>
      </c>
      <c r="H131">
        <v>-17.314445348409802</v>
      </c>
      <c r="I131">
        <v>4.0186963930684003</v>
      </c>
      <c r="J131">
        <v>-0.94282201769583296</v>
      </c>
      <c r="K131">
        <v>1755.4210404445701</v>
      </c>
      <c r="L131">
        <v>1533.61696613396</v>
      </c>
      <c r="M131">
        <v>17.221410093712901</v>
      </c>
      <c r="N131">
        <v>0.64151880887053203</v>
      </c>
      <c r="O131">
        <v>34.2427837089758</v>
      </c>
      <c r="P131">
        <v>93.496557000765094</v>
      </c>
      <c r="Q131">
        <v>0.12528230758424699</v>
      </c>
    </row>
    <row r="132" spans="1:17" x14ac:dyDescent="0.3">
      <c r="A132" t="s">
        <v>336</v>
      </c>
      <c r="B132" t="s">
        <v>337</v>
      </c>
      <c r="C132" t="s">
        <v>3131</v>
      </c>
      <c r="D132" t="s">
        <v>80</v>
      </c>
      <c r="E132">
        <v>72865.752066874993</v>
      </c>
      <c r="F132">
        <v>706.45</v>
      </c>
      <c r="G132">
        <v>92.971036552709094</v>
      </c>
      <c r="H132">
        <v>2.9088453696379899</v>
      </c>
      <c r="I132">
        <v>70.906259801346494</v>
      </c>
      <c r="J132">
        <v>6.7417182615396198</v>
      </c>
      <c r="K132">
        <v>679.07176860635298</v>
      </c>
      <c r="L132">
        <v>541.034137684077</v>
      </c>
      <c r="M132">
        <v>58.352650552250999</v>
      </c>
      <c r="N132">
        <v>0.75969434448706896</v>
      </c>
      <c r="O132">
        <v>11.2959162007219</v>
      </c>
      <c r="P132">
        <v>132.30845116737899</v>
      </c>
      <c r="Q132">
        <v>0.25629721270963202</v>
      </c>
    </row>
    <row r="133" spans="1:17" x14ac:dyDescent="0.3">
      <c r="A133" t="s">
        <v>338</v>
      </c>
      <c r="B133" t="s">
        <v>339</v>
      </c>
      <c r="C133" t="s">
        <v>3123</v>
      </c>
      <c r="D133" t="s">
        <v>34</v>
      </c>
      <c r="E133">
        <v>71604.605229959998</v>
      </c>
      <c r="F133">
        <v>531.6</v>
      </c>
      <c r="G133">
        <v>8.2576689483083605</v>
      </c>
      <c r="H133">
        <v>5.1190332957717697</v>
      </c>
      <c r="I133">
        <v>-11.9386584204762</v>
      </c>
      <c r="J133">
        <v>-2.6641761611427102</v>
      </c>
      <c r="K133">
        <v>541.92255234129198</v>
      </c>
      <c r="L133">
        <v>519.91551080450995</v>
      </c>
      <c r="M133">
        <v>37.2432122315684</v>
      </c>
      <c r="N133">
        <v>0.60541059750911197</v>
      </c>
      <c r="O133">
        <v>19.018058690744901</v>
      </c>
      <c r="P133">
        <v>35.993860322332999</v>
      </c>
      <c r="Q133">
        <v>0.159598245982676</v>
      </c>
    </row>
    <row r="134" spans="1:17" x14ac:dyDescent="0.3">
      <c r="A134" t="s">
        <v>340</v>
      </c>
      <c r="B134" t="s">
        <v>341</v>
      </c>
      <c r="C134" t="s">
        <v>3127</v>
      </c>
      <c r="D134" t="s">
        <v>51</v>
      </c>
      <c r="E134">
        <v>71072.694606509904</v>
      </c>
      <c r="F134">
        <v>1223.7</v>
      </c>
      <c r="G134">
        <v>-4.7633446361301797</v>
      </c>
      <c r="H134">
        <v>-14.520439590044001</v>
      </c>
      <c r="I134">
        <v>-5.7168969007010402</v>
      </c>
      <c r="J134">
        <v>-3.59964720030777</v>
      </c>
      <c r="K134">
        <v>1389.3427512471201</v>
      </c>
      <c r="L134">
        <v>1289.1546068371599</v>
      </c>
      <c r="M134">
        <v>16.414938412229599</v>
      </c>
      <c r="N134">
        <v>1.2289304549185101</v>
      </c>
      <c r="O134">
        <v>30.097246057040099</v>
      </c>
      <c r="P134">
        <v>27.6682316118935</v>
      </c>
      <c r="Q134">
        <v>6.4403187949002003E-2</v>
      </c>
    </row>
    <row r="135" spans="1:17" x14ac:dyDescent="0.3">
      <c r="A135" t="s">
        <v>342</v>
      </c>
      <c r="B135" t="s">
        <v>343</v>
      </c>
      <c r="C135" t="s">
        <v>3136</v>
      </c>
      <c r="D135" t="s">
        <v>134</v>
      </c>
      <c r="E135">
        <v>70606.100391845001</v>
      </c>
      <c r="F135">
        <v>1941.85</v>
      </c>
      <c r="G135">
        <v>18.544361819888799</v>
      </c>
      <c r="H135">
        <v>-0.90488506953414805</v>
      </c>
      <c r="I135">
        <v>3.65165426834192</v>
      </c>
      <c r="J135">
        <v>-4.4294289416090002</v>
      </c>
      <c r="K135">
        <v>1915.5115306687601</v>
      </c>
      <c r="L135">
        <v>1710.79769456237</v>
      </c>
      <c r="M135">
        <v>46.741382293795098</v>
      </c>
      <c r="N135">
        <v>1.2888266364551999</v>
      </c>
      <c r="O135">
        <v>7.6241728248834999</v>
      </c>
      <c r="P135">
        <v>53.124630367070097</v>
      </c>
      <c r="Q135">
        <v>0.112876285590172</v>
      </c>
    </row>
    <row r="136" spans="1:17" x14ac:dyDescent="0.3">
      <c r="A136" t="s">
        <v>344</v>
      </c>
      <c r="B136" t="s">
        <v>345</v>
      </c>
      <c r="C136" t="s">
        <v>3136</v>
      </c>
      <c r="D136" t="s">
        <v>134</v>
      </c>
      <c r="E136">
        <v>70254.254490359905</v>
      </c>
      <c r="F136">
        <v>1631.05</v>
      </c>
      <c r="G136">
        <v>61.4915010460074</v>
      </c>
      <c r="H136">
        <v>-2.4376827696214001</v>
      </c>
      <c r="I136">
        <v>-4.0796456580090297</v>
      </c>
      <c r="J136">
        <v>3.8604318426545201</v>
      </c>
      <c r="K136">
        <v>1696.8559569726399</v>
      </c>
      <c r="L136">
        <v>1559.7749378461001</v>
      </c>
      <c r="M136">
        <v>53.843585039584298</v>
      </c>
      <c r="N136">
        <v>0.47214391293305802</v>
      </c>
      <c r="O136">
        <v>27.206400784770501</v>
      </c>
      <c r="P136">
        <v>82.535952101169499</v>
      </c>
      <c r="Q136">
        <v>0.15618017193102199</v>
      </c>
    </row>
    <row r="137" spans="1:17" x14ac:dyDescent="0.3">
      <c r="A137" t="s">
        <v>346</v>
      </c>
      <c r="B137" t="s">
        <v>347</v>
      </c>
      <c r="C137" t="s">
        <v>3128</v>
      </c>
      <c r="D137" t="s">
        <v>348</v>
      </c>
      <c r="E137">
        <v>67201.593253440005</v>
      </c>
      <c r="F137">
        <v>3474.4</v>
      </c>
      <c r="G137">
        <v>-27.532753298607599</v>
      </c>
      <c r="H137">
        <v>-17.567953732190801</v>
      </c>
      <c r="I137">
        <v>-11.885542715223499</v>
      </c>
      <c r="J137">
        <v>0.97278434933508195</v>
      </c>
      <c r="K137">
        <v>4049.4033778043799</v>
      </c>
      <c r="L137">
        <v>3916.9778246300302</v>
      </c>
      <c r="M137">
        <v>25.9942450615493</v>
      </c>
      <c r="N137">
        <v>1.2383122436831799</v>
      </c>
      <c r="O137">
        <v>38.464195256734897</v>
      </c>
      <c r="P137">
        <v>9.6025236593059997</v>
      </c>
      <c r="Q137">
        <v>8.7024111127881998E-2</v>
      </c>
    </row>
    <row r="138" spans="1:17" x14ac:dyDescent="0.3">
      <c r="A138" t="s">
        <v>349</v>
      </c>
      <c r="B138" t="s">
        <v>350</v>
      </c>
      <c r="C138" t="s">
        <v>3121</v>
      </c>
      <c r="D138" t="s">
        <v>188</v>
      </c>
      <c r="E138">
        <v>66989.432155529998</v>
      </c>
      <c r="F138">
        <v>609.1</v>
      </c>
      <c r="G138">
        <v>-6.1036120324619096</v>
      </c>
      <c r="H138">
        <v>-13.861777778683299</v>
      </c>
      <c r="I138">
        <v>-40.639752949372799</v>
      </c>
      <c r="J138">
        <v>-11.4800797772357</v>
      </c>
      <c r="K138">
        <v>737.39880081444403</v>
      </c>
      <c r="L138">
        <v>852.54814700411396</v>
      </c>
      <c r="M138">
        <v>19.394223254187899</v>
      </c>
      <c r="N138">
        <v>1.3073453598470799</v>
      </c>
      <c r="O138">
        <v>106.76407814808699</v>
      </c>
      <c r="P138">
        <v>15.370773747513899</v>
      </c>
      <c r="Q138">
        <v>-4.3103855060637998E-2</v>
      </c>
    </row>
    <row r="139" spans="1:17" x14ac:dyDescent="0.3">
      <c r="A139" t="s">
        <v>351</v>
      </c>
      <c r="B139" t="s">
        <v>352</v>
      </c>
      <c r="C139" t="s">
        <v>3127</v>
      </c>
      <c r="D139" t="s">
        <v>51</v>
      </c>
      <c r="E139">
        <v>66757.324275000006</v>
      </c>
      <c r="F139">
        <v>5583.35</v>
      </c>
      <c r="G139">
        <v>2.5554502682938098</v>
      </c>
      <c r="H139">
        <v>-7.2467158266622702</v>
      </c>
      <c r="I139">
        <v>-0.53277227065870303</v>
      </c>
      <c r="J139">
        <v>-1.40571322439411</v>
      </c>
      <c r="K139">
        <v>5831.7384982324902</v>
      </c>
      <c r="L139">
        <v>5411.3204105756604</v>
      </c>
      <c r="M139">
        <v>41.153899567730903</v>
      </c>
      <c r="N139">
        <v>1.49286355905825</v>
      </c>
      <c r="O139">
        <v>15.3411482353783</v>
      </c>
      <c r="P139">
        <v>26.691324128385101</v>
      </c>
      <c r="Q139">
        <v>4.1472133282946001E-2</v>
      </c>
    </row>
    <row r="140" spans="1:17" x14ac:dyDescent="0.3">
      <c r="A140" t="s">
        <v>353</v>
      </c>
      <c r="B140" t="s">
        <v>354</v>
      </c>
      <c r="C140" t="s">
        <v>3123</v>
      </c>
      <c r="D140" t="s">
        <v>43</v>
      </c>
      <c r="E140">
        <v>66465.444000000003</v>
      </c>
      <c r="F140">
        <v>378.85</v>
      </c>
      <c r="G140">
        <v>20.269753413947001</v>
      </c>
      <c r="H140">
        <v>-1.37123059512847</v>
      </c>
      <c r="I140">
        <v>-5.9132302231278304</v>
      </c>
      <c r="J140">
        <v>0.72552619007116903</v>
      </c>
      <c r="K140">
        <v>376.73984600561602</v>
      </c>
      <c r="L140">
        <v>361.31593687033899</v>
      </c>
      <c r="M140">
        <v>60.821656723143903</v>
      </c>
      <c r="N140">
        <v>0.50164036113912602</v>
      </c>
      <c r="O140">
        <v>23.4789494522898</v>
      </c>
      <c r="P140">
        <v>44.461391801715898</v>
      </c>
      <c r="Q140">
        <v>0.113064915668178</v>
      </c>
    </row>
    <row r="141" spans="1:17" hidden="1" x14ac:dyDescent="0.3">
      <c r="A141" t="s">
        <v>355</v>
      </c>
      <c r="B141" t="s">
        <v>356</v>
      </c>
      <c r="C141" t="s">
        <v>3124</v>
      </c>
      <c r="D141" t="s">
        <v>27</v>
      </c>
      <c r="E141">
        <v>66462.5</v>
      </c>
      <c r="F141">
        <v>1329.25</v>
      </c>
      <c r="G141">
        <v>42.767608547793301</v>
      </c>
      <c r="H141">
        <v>-7.8916510392007497</v>
      </c>
      <c r="I141">
        <v>31.987218134879701</v>
      </c>
      <c r="J141">
        <v>-5.6500338332036204</v>
      </c>
      <c r="K141">
        <v>1378.74780096119</v>
      </c>
      <c r="M141">
        <v>30.047263399517899</v>
      </c>
      <c r="N141">
        <v>1.1327517466024599</v>
      </c>
      <c r="O141">
        <v>17.961256347564401</v>
      </c>
      <c r="P141">
        <v>76.059602649006607</v>
      </c>
    </row>
    <row r="142" spans="1:17" x14ac:dyDescent="0.3">
      <c r="A142" t="s">
        <v>357</v>
      </c>
      <c r="B142" t="s">
        <v>358</v>
      </c>
      <c r="C142" t="s">
        <v>3132</v>
      </c>
      <c r="D142" t="s">
        <v>181</v>
      </c>
      <c r="E142">
        <v>65764.225273295902</v>
      </c>
      <c r="F142">
        <v>223.96</v>
      </c>
      <c r="G142">
        <v>4.8666497677800704</v>
      </c>
      <c r="H142">
        <v>2.61055801069578</v>
      </c>
      <c r="I142">
        <v>1.77505394866038</v>
      </c>
      <c r="J142">
        <v>-0.590369282101462</v>
      </c>
      <c r="K142">
        <v>224.14884775153899</v>
      </c>
      <c r="L142">
        <v>215.991168829591</v>
      </c>
      <c r="M142">
        <v>64.0387781757114</v>
      </c>
      <c r="N142">
        <v>1.1614117452496799</v>
      </c>
      <c r="O142">
        <v>18.168422932666498</v>
      </c>
      <c r="P142">
        <v>42.1516978736908</v>
      </c>
      <c r="Q142">
        <v>6.9588483344876995E-2</v>
      </c>
    </row>
    <row r="143" spans="1:17" x14ac:dyDescent="0.3">
      <c r="A143" t="s">
        <v>359</v>
      </c>
      <c r="B143" t="s">
        <v>360</v>
      </c>
      <c r="C143" t="s">
        <v>3125</v>
      </c>
      <c r="D143" t="s">
        <v>361</v>
      </c>
      <c r="E143">
        <v>64885.767425984901</v>
      </c>
      <c r="F143">
        <v>1792.45</v>
      </c>
      <c r="G143">
        <v>10.050259366328</v>
      </c>
      <c r="H143">
        <v>1.4000732300251499</v>
      </c>
      <c r="I143">
        <v>21.772842299057601</v>
      </c>
      <c r="J143">
        <v>-6.1079194196197903</v>
      </c>
      <c r="K143">
        <v>1790.5488132898599</v>
      </c>
      <c r="L143">
        <v>1646.40993179573</v>
      </c>
      <c r="M143">
        <v>42.368674924255799</v>
      </c>
      <c r="N143">
        <v>0.63677032851652504</v>
      </c>
      <c r="O143">
        <v>11.143964964155099</v>
      </c>
      <c r="P143">
        <v>53.207402025727603</v>
      </c>
      <c r="Q143">
        <v>6.9621196841754995E-2</v>
      </c>
    </row>
    <row r="144" spans="1:17" x14ac:dyDescent="0.3">
      <c r="A144" t="s">
        <v>362</v>
      </c>
      <c r="B144" t="s">
        <v>363</v>
      </c>
      <c r="C144" t="s">
        <v>3133</v>
      </c>
      <c r="D144" t="s">
        <v>364</v>
      </c>
      <c r="E144">
        <v>64698.985350449999</v>
      </c>
      <c r="F144">
        <v>220.77</v>
      </c>
      <c r="G144">
        <v>8.0573961496127602</v>
      </c>
      <c r="H144">
        <v>-0.971715572843872</v>
      </c>
      <c r="I144">
        <v>-24.985659437921601</v>
      </c>
      <c r="J144">
        <v>-2.8932023733810102</v>
      </c>
      <c r="K144">
        <v>226.30984800806399</v>
      </c>
      <c r="L144">
        <v>222.591776011706</v>
      </c>
      <c r="M144">
        <v>42.324720137407098</v>
      </c>
      <c r="N144">
        <v>1.2299303481277399</v>
      </c>
      <c r="O144">
        <v>29.7051229786655</v>
      </c>
      <c r="P144">
        <v>31.176470588235201</v>
      </c>
      <c r="Q144">
        <v>0.100388621764796</v>
      </c>
    </row>
    <row r="145" spans="1:17" x14ac:dyDescent="0.3">
      <c r="A145" t="s">
        <v>365</v>
      </c>
      <c r="B145" t="s">
        <v>366</v>
      </c>
      <c r="C145" t="s">
        <v>3135</v>
      </c>
      <c r="D145" t="s">
        <v>117</v>
      </c>
      <c r="E145">
        <v>64688</v>
      </c>
      <c r="F145">
        <v>808.6</v>
      </c>
      <c r="G145">
        <v>-7.2643239670053097</v>
      </c>
      <c r="H145">
        <v>-4.7950150507721396</v>
      </c>
      <c r="I145">
        <v>-33.982867710899697</v>
      </c>
      <c r="J145">
        <v>-3.19062343869795</v>
      </c>
      <c r="K145">
        <v>858.54518452969705</v>
      </c>
      <c r="L145">
        <v>899.78667726341303</v>
      </c>
      <c r="M145">
        <v>44.783880640373297</v>
      </c>
      <c r="N145">
        <v>0.63198550800463205</v>
      </c>
      <c r="O145">
        <v>40.848379915903998</v>
      </c>
      <c r="P145">
        <v>16.917293233082699</v>
      </c>
      <c r="Q145">
        <v>-4.8390176749911001E-2</v>
      </c>
    </row>
    <row r="146" spans="1:17" x14ac:dyDescent="0.3">
      <c r="A146" t="s">
        <v>367</v>
      </c>
      <c r="B146" t="s">
        <v>368</v>
      </c>
      <c r="C146" t="s">
        <v>3123</v>
      </c>
      <c r="D146" t="s">
        <v>369</v>
      </c>
      <c r="E146">
        <v>64660.151503779998</v>
      </c>
      <c r="F146">
        <v>679.7</v>
      </c>
      <c r="G146">
        <v>-27.778204558192101</v>
      </c>
      <c r="H146">
        <v>-3.5163591120000701</v>
      </c>
      <c r="I146">
        <v>-9.7985451468516906</v>
      </c>
      <c r="J146">
        <v>-3.70863094941279</v>
      </c>
      <c r="K146">
        <v>713.19964950162296</v>
      </c>
      <c r="L146">
        <v>733.21670300837502</v>
      </c>
      <c r="M146">
        <v>40.9919371733356</v>
      </c>
      <c r="N146">
        <v>0.33737599036382399</v>
      </c>
      <c r="O146">
        <v>20.258937766661699</v>
      </c>
      <c r="P146">
        <v>4.9000694498032296</v>
      </c>
      <c r="Q146">
        <v>-0.124499109660163</v>
      </c>
    </row>
    <row r="147" spans="1:17" x14ac:dyDescent="0.3">
      <c r="A147" t="s">
        <v>370</v>
      </c>
      <c r="B147" t="s">
        <v>371</v>
      </c>
      <c r="C147" t="s">
        <v>3137</v>
      </c>
      <c r="D147" t="s">
        <v>166</v>
      </c>
      <c r="E147">
        <v>64124.100268125003</v>
      </c>
      <c r="F147">
        <v>2163.25</v>
      </c>
      <c r="G147">
        <v>-28.7915645482062</v>
      </c>
      <c r="H147">
        <v>-3.1475695497573999</v>
      </c>
      <c r="I147">
        <v>-11.4921864738191</v>
      </c>
      <c r="J147">
        <v>-5.8950904406470901</v>
      </c>
      <c r="K147">
        <v>2313.6705837891</v>
      </c>
      <c r="L147">
        <v>2384.7506301978401</v>
      </c>
      <c r="M147">
        <v>36.622482706625298</v>
      </c>
      <c r="N147">
        <v>0.45069436657053102</v>
      </c>
      <c r="O147">
        <v>24.532532069802301</v>
      </c>
      <c r="P147">
        <v>3.5493753290890702</v>
      </c>
      <c r="Q147">
        <v>-4.4710080710180997E-2</v>
      </c>
    </row>
    <row r="148" spans="1:17" x14ac:dyDescent="0.3">
      <c r="A148" t="s">
        <v>372</v>
      </c>
      <c r="B148" t="s">
        <v>373</v>
      </c>
      <c r="C148" t="s">
        <v>3123</v>
      </c>
      <c r="D148" t="s">
        <v>374</v>
      </c>
      <c r="E148">
        <v>63896.964566205002</v>
      </c>
      <c r="F148">
        <v>4719.95</v>
      </c>
      <c r="G148">
        <v>105.298610973577</v>
      </c>
      <c r="H148">
        <v>10.118701227613601</v>
      </c>
      <c r="I148">
        <v>71.924407060491106</v>
      </c>
      <c r="J148">
        <v>1.28308776237405</v>
      </c>
      <c r="K148">
        <v>4146.9019061991503</v>
      </c>
      <c r="L148">
        <v>3096.5991354788898</v>
      </c>
      <c r="M148">
        <v>59.766318428404098</v>
      </c>
      <c r="N148">
        <v>0.72054994757582103</v>
      </c>
      <c r="O148">
        <v>5.7172215807370801</v>
      </c>
      <c r="P148">
        <v>143.16478194791401</v>
      </c>
      <c r="Q148">
        <v>0.20235593922606299</v>
      </c>
    </row>
    <row r="149" spans="1:17" x14ac:dyDescent="0.3">
      <c r="A149" t="s">
        <v>375</v>
      </c>
      <c r="B149" t="s">
        <v>376</v>
      </c>
      <c r="C149" t="s">
        <v>3134</v>
      </c>
      <c r="D149" t="s">
        <v>99</v>
      </c>
      <c r="E149">
        <v>63065.685920240001</v>
      </c>
      <c r="F149">
        <v>298.55</v>
      </c>
      <c r="G149">
        <v>22.724306470760499</v>
      </c>
      <c r="H149">
        <v>-1.7721826292834799</v>
      </c>
      <c r="I149">
        <v>1.2509454105549001</v>
      </c>
      <c r="J149">
        <v>0.65153561313779695</v>
      </c>
      <c r="K149">
        <v>312.19136395443701</v>
      </c>
      <c r="L149">
        <v>284.55587710362403</v>
      </c>
      <c r="M149">
        <v>52.389664298634202</v>
      </c>
      <c r="N149">
        <v>0.54685567695402604</v>
      </c>
      <c r="O149">
        <v>20.901021604421299</v>
      </c>
      <c r="P149">
        <v>47.797029702970299</v>
      </c>
    </row>
    <row r="150" spans="1:17" x14ac:dyDescent="0.3">
      <c r="A150" t="s">
        <v>377</v>
      </c>
      <c r="B150" t="s">
        <v>378</v>
      </c>
      <c r="C150" t="s">
        <v>3137</v>
      </c>
      <c r="D150" t="s">
        <v>166</v>
      </c>
      <c r="E150">
        <v>62449.973228409901</v>
      </c>
      <c r="F150">
        <v>4116.6499999999996</v>
      </c>
      <c r="G150">
        <v>-7.2466891544714302</v>
      </c>
      <c r="H150">
        <v>-3.41623492045272</v>
      </c>
      <c r="I150">
        <v>5.4737383172786096</v>
      </c>
      <c r="J150">
        <v>-4.3260130224640996</v>
      </c>
      <c r="K150">
        <v>4430.6622168752901</v>
      </c>
      <c r="L150">
        <v>4114.9456589125502</v>
      </c>
      <c r="M150">
        <v>21.918072689859901</v>
      </c>
      <c r="N150">
        <v>1.7084134361185701</v>
      </c>
      <c r="O150">
        <v>16.698043311916202</v>
      </c>
      <c r="P150">
        <v>27.846273291925399</v>
      </c>
      <c r="Q150">
        <v>2.4412477713127999E-2</v>
      </c>
    </row>
    <row r="151" spans="1:17" x14ac:dyDescent="0.3">
      <c r="A151" t="s">
        <v>379</v>
      </c>
      <c r="B151" t="s">
        <v>380</v>
      </c>
      <c r="C151" t="s">
        <v>3128</v>
      </c>
      <c r="D151" t="s">
        <v>105</v>
      </c>
      <c r="E151">
        <v>61278.447800679998</v>
      </c>
      <c r="F151">
        <v>1316.15</v>
      </c>
      <c r="G151">
        <v>-0.66690790005425804</v>
      </c>
      <c r="H151">
        <v>-7.7217079464890004</v>
      </c>
      <c r="I151">
        <v>-16.763270864683101</v>
      </c>
      <c r="J151">
        <v>-3.5543273207820998</v>
      </c>
      <c r="K151">
        <v>1444.43534328646</v>
      </c>
      <c r="L151">
        <v>1419.3203710002599</v>
      </c>
      <c r="M151">
        <v>35.243591236923102</v>
      </c>
      <c r="N151">
        <v>0.97330662479599395</v>
      </c>
      <c r="O151">
        <v>37.104433385252399</v>
      </c>
      <c r="P151">
        <v>23.814675446848501</v>
      </c>
      <c r="Q151">
        <v>7.9242385178611E-2</v>
      </c>
    </row>
    <row r="152" spans="1:17" x14ac:dyDescent="0.3">
      <c r="A152" t="s">
        <v>381</v>
      </c>
      <c r="B152" t="s">
        <v>382</v>
      </c>
      <c r="C152" t="s">
        <v>3128</v>
      </c>
      <c r="D152" t="s">
        <v>211</v>
      </c>
      <c r="E152">
        <v>61246.057346150003</v>
      </c>
      <c r="F152">
        <v>1066.7</v>
      </c>
      <c r="G152">
        <v>39.307789361953397</v>
      </c>
      <c r="H152">
        <v>16.846938846808101</v>
      </c>
      <c r="I152">
        <v>34.977431810973897</v>
      </c>
      <c r="J152">
        <v>6.7576072061791903</v>
      </c>
      <c r="K152">
        <v>1006.89702400942</v>
      </c>
      <c r="L152">
        <v>920.52290956318404</v>
      </c>
      <c r="M152">
        <v>68.544288182683104</v>
      </c>
      <c r="N152">
        <v>2.2531046209931702</v>
      </c>
      <c r="O152">
        <v>17.652573357082499</v>
      </c>
      <c r="P152">
        <v>76.445289885038406</v>
      </c>
      <c r="Q152">
        <v>0.10804560851556901</v>
      </c>
    </row>
    <row r="153" spans="1:17" x14ac:dyDescent="0.3">
      <c r="A153" t="s">
        <v>383</v>
      </c>
      <c r="B153" t="s">
        <v>384</v>
      </c>
      <c r="C153" t="s">
        <v>3123</v>
      </c>
      <c r="D153" t="s">
        <v>24</v>
      </c>
      <c r="E153">
        <v>60223.131130864997</v>
      </c>
      <c r="F153">
        <v>19.21</v>
      </c>
      <c r="G153">
        <v>-20.619383490814801</v>
      </c>
      <c r="H153">
        <v>-6.7265736598823498</v>
      </c>
      <c r="I153">
        <v>-22.090886920162301</v>
      </c>
      <c r="J153">
        <v>-2.88160475187627</v>
      </c>
      <c r="K153">
        <v>21.0677835883093</v>
      </c>
      <c r="L153">
        <v>22.328180209985899</v>
      </c>
      <c r="M153">
        <v>34.964595093607102</v>
      </c>
      <c r="N153">
        <v>0.75378945931167496</v>
      </c>
      <c r="O153">
        <v>71.004685059864599</v>
      </c>
      <c r="P153">
        <v>0.99894847528918496</v>
      </c>
      <c r="Q153">
        <v>4.2908967821408003E-2</v>
      </c>
    </row>
    <row r="154" spans="1:17" x14ac:dyDescent="0.3">
      <c r="A154" t="s">
        <v>385</v>
      </c>
      <c r="B154" t="s">
        <v>386</v>
      </c>
      <c r="C154" t="s">
        <v>3127</v>
      </c>
      <c r="D154" t="s">
        <v>51</v>
      </c>
      <c r="E154">
        <v>58899.877748699997</v>
      </c>
      <c r="F154">
        <v>27718.5</v>
      </c>
      <c r="G154">
        <v>-4.7150992326110996</v>
      </c>
      <c r="H154">
        <v>-5.2601632103532401</v>
      </c>
      <c r="I154">
        <v>1.6557557931314099E-2</v>
      </c>
      <c r="J154">
        <v>-2.7956529436945798</v>
      </c>
      <c r="K154">
        <v>28434.8323008609</v>
      </c>
      <c r="L154">
        <v>27440.696770804101</v>
      </c>
      <c r="M154">
        <v>43.670842619073802</v>
      </c>
      <c r="N154">
        <v>0.64334455419604897</v>
      </c>
      <c r="O154">
        <v>10.1105759691181</v>
      </c>
      <c r="P154">
        <v>25.9931818181818</v>
      </c>
      <c r="Q154">
        <v>2.1373297471305001E-2</v>
      </c>
    </row>
    <row r="155" spans="1:17" x14ac:dyDescent="0.3">
      <c r="A155" t="s">
        <v>387</v>
      </c>
      <c r="B155" t="s">
        <v>388</v>
      </c>
      <c r="C155" t="s">
        <v>3136</v>
      </c>
      <c r="D155" t="s">
        <v>134</v>
      </c>
      <c r="E155">
        <v>58177.793419649999</v>
      </c>
      <c r="F155">
        <v>1627.35</v>
      </c>
      <c r="G155">
        <v>25.784907202760799</v>
      </c>
      <c r="H155">
        <v>0.58504990717820804</v>
      </c>
      <c r="I155">
        <v>-4.7483316980666004</v>
      </c>
      <c r="J155">
        <v>6.4351407810490899</v>
      </c>
      <c r="K155">
        <v>1596.3184921392401</v>
      </c>
      <c r="L155">
        <v>1554.81082421509</v>
      </c>
      <c r="M155">
        <v>69.941655862477702</v>
      </c>
      <c r="N155">
        <v>0.81923722535471399</v>
      </c>
      <c r="O155">
        <v>27.108489261683101</v>
      </c>
      <c r="P155">
        <v>51.946778711484498</v>
      </c>
      <c r="Q155">
        <v>0.15746256609308701</v>
      </c>
    </row>
    <row r="156" spans="1:17" x14ac:dyDescent="0.3">
      <c r="A156" t="s">
        <v>389</v>
      </c>
      <c r="B156" t="s">
        <v>390</v>
      </c>
      <c r="C156" t="s">
        <v>3132</v>
      </c>
      <c r="D156" t="s">
        <v>391</v>
      </c>
      <c r="E156">
        <v>57792.144775200002</v>
      </c>
      <c r="F156">
        <v>4549.6000000000004</v>
      </c>
      <c r="G156">
        <v>-9.1520962899111602</v>
      </c>
      <c r="H156">
        <v>-6.5404529992110501</v>
      </c>
      <c r="I156">
        <v>-22.558527029581398</v>
      </c>
      <c r="J156">
        <v>-3.4142677324352002</v>
      </c>
      <c r="K156">
        <v>4844.5970815793198</v>
      </c>
      <c r="L156">
        <v>4894.6186149496698</v>
      </c>
      <c r="M156">
        <v>46.736024847105803</v>
      </c>
      <c r="N156">
        <v>0.87240007421092403</v>
      </c>
      <c r="O156">
        <v>41.990504659750201</v>
      </c>
      <c r="P156">
        <v>26.3426825881699</v>
      </c>
      <c r="Q156">
        <v>8.6542979986189997E-2</v>
      </c>
    </row>
    <row r="157" spans="1:17" x14ac:dyDescent="0.3">
      <c r="A157" t="s">
        <v>392</v>
      </c>
      <c r="B157" t="s">
        <v>393</v>
      </c>
      <c r="C157" t="s">
        <v>3123</v>
      </c>
      <c r="D157" t="s">
        <v>394</v>
      </c>
      <c r="E157">
        <v>57402.932703755003</v>
      </c>
      <c r="F157">
        <v>900.95</v>
      </c>
      <c r="G157">
        <v>-28.655140293535901</v>
      </c>
      <c r="H157">
        <v>19.237599236769899</v>
      </c>
      <c r="I157">
        <v>138.464593326249</v>
      </c>
      <c r="J157">
        <v>7.7037954000873397</v>
      </c>
      <c r="K157">
        <v>728.37173171621896</v>
      </c>
      <c r="L157">
        <v>609.91032179403805</v>
      </c>
      <c r="M157">
        <v>76.240210912182107</v>
      </c>
      <c r="N157">
        <v>0.91685019855838601</v>
      </c>
      <c r="O157">
        <v>2.88584272157166</v>
      </c>
      <c r="P157">
        <v>190.629032258064</v>
      </c>
      <c r="Q157">
        <v>-3.9035330769358001E-2</v>
      </c>
    </row>
    <row r="158" spans="1:17" x14ac:dyDescent="0.3">
      <c r="A158" t="s">
        <v>395</v>
      </c>
      <c r="B158" t="s">
        <v>396</v>
      </c>
      <c r="C158" t="s">
        <v>3122</v>
      </c>
      <c r="D158" t="s">
        <v>245</v>
      </c>
      <c r="E158">
        <v>56170.053800100002</v>
      </c>
      <c r="F158">
        <v>5307</v>
      </c>
      <c r="G158">
        <v>-7.5560127265952097</v>
      </c>
      <c r="H158">
        <v>0.87044964315922801</v>
      </c>
      <c r="I158">
        <v>9.8729442213330092</v>
      </c>
      <c r="J158">
        <v>-2.2369004494924201</v>
      </c>
      <c r="K158">
        <v>5216.2013199763096</v>
      </c>
      <c r="L158">
        <v>5096.7604069094496</v>
      </c>
      <c r="M158">
        <v>65.094147313149406</v>
      </c>
      <c r="N158">
        <v>0.75192512413778101</v>
      </c>
      <c r="O158">
        <v>13.0582249858677</v>
      </c>
      <c r="P158">
        <v>26.357142857142801</v>
      </c>
      <c r="Q158">
        <v>-3.3655791893582997E-2</v>
      </c>
    </row>
    <row r="159" spans="1:17" x14ac:dyDescent="0.3">
      <c r="A159" t="s">
        <v>397</v>
      </c>
      <c r="B159" t="s">
        <v>398</v>
      </c>
      <c r="C159" t="s">
        <v>3122</v>
      </c>
      <c r="D159" t="s">
        <v>21</v>
      </c>
      <c r="E159">
        <v>55564.052084750001</v>
      </c>
      <c r="F159">
        <v>8327.5</v>
      </c>
      <c r="G159">
        <v>27.124680093474598</v>
      </c>
      <c r="H159">
        <v>22.210874040607202</v>
      </c>
      <c r="I159">
        <v>63.796171745415101</v>
      </c>
      <c r="J159">
        <v>0.75063518374716698</v>
      </c>
      <c r="K159">
        <v>7420.8152214157799</v>
      </c>
      <c r="L159">
        <v>6374.4495886544801</v>
      </c>
      <c r="M159">
        <v>80.407529890400198</v>
      </c>
      <c r="N159">
        <v>0.80120152754058305</v>
      </c>
      <c r="O159">
        <v>0.201140798558996</v>
      </c>
      <c r="P159">
        <v>94.238731121348096</v>
      </c>
      <c r="Q159">
        <v>4.5459968621241999E-2</v>
      </c>
    </row>
    <row r="160" spans="1:17" x14ac:dyDescent="0.3">
      <c r="A160" t="s">
        <v>399</v>
      </c>
      <c r="B160" t="s">
        <v>400</v>
      </c>
      <c r="C160" t="s">
        <v>3131</v>
      </c>
      <c r="D160" t="s">
        <v>108</v>
      </c>
      <c r="E160">
        <v>55521.036833625003</v>
      </c>
      <c r="F160">
        <v>476.25</v>
      </c>
      <c r="G160">
        <v>-37.067499475776302</v>
      </c>
      <c r="H160">
        <v>-14.066603102878201</v>
      </c>
      <c r="I160">
        <v>-8.2023775091119404</v>
      </c>
      <c r="J160">
        <v>-6.6787799204021301</v>
      </c>
      <c r="K160">
        <v>536.71802855671797</v>
      </c>
      <c r="L160">
        <v>546.82908950697799</v>
      </c>
      <c r="M160">
        <v>30.869730381343199</v>
      </c>
      <c r="N160">
        <v>0.58208189523006204</v>
      </c>
      <c r="O160">
        <v>32.178477690288702</v>
      </c>
      <c r="P160">
        <v>8.4851936218678805</v>
      </c>
      <c r="Q160">
        <v>-0.10709005281223299</v>
      </c>
    </row>
    <row r="161" spans="1:17" x14ac:dyDescent="0.3">
      <c r="A161" t="s">
        <v>401</v>
      </c>
      <c r="B161" t="s">
        <v>402</v>
      </c>
      <c r="C161" t="s">
        <v>3137</v>
      </c>
      <c r="D161" t="s">
        <v>280</v>
      </c>
      <c r="E161">
        <v>55476.960640384998</v>
      </c>
      <c r="F161">
        <v>6504.95</v>
      </c>
      <c r="G161">
        <v>-11.3629472476064</v>
      </c>
      <c r="H161">
        <v>-19.845980141502899</v>
      </c>
      <c r="I161">
        <v>-35.724951315627202</v>
      </c>
      <c r="J161">
        <v>-9.4984136027789194</v>
      </c>
      <c r="K161">
        <v>7603.7925473381702</v>
      </c>
      <c r="L161">
        <v>7424.0201313142097</v>
      </c>
      <c r="M161">
        <v>28.5903762186338</v>
      </c>
      <c r="N161">
        <v>0.83082204046222996</v>
      </c>
      <c r="O161">
        <v>52.730612840990297</v>
      </c>
      <c r="P161">
        <v>22.158685446009301</v>
      </c>
      <c r="Q161">
        <v>0.10853991699217699</v>
      </c>
    </row>
    <row r="162" spans="1:17" x14ac:dyDescent="0.3">
      <c r="A162" t="s">
        <v>403</v>
      </c>
      <c r="B162" t="s">
        <v>404</v>
      </c>
      <c r="C162" t="s">
        <v>3133</v>
      </c>
      <c r="D162" t="s">
        <v>105</v>
      </c>
      <c r="E162">
        <v>55297.749757140002</v>
      </c>
      <c r="F162">
        <v>655.35</v>
      </c>
      <c r="G162">
        <v>9.2680592985840402</v>
      </c>
      <c r="H162">
        <v>-3.9230818334833102</v>
      </c>
      <c r="I162">
        <v>-13.100106889778299</v>
      </c>
      <c r="J162">
        <v>-7.13355799482627</v>
      </c>
      <c r="K162">
        <v>714.34805823992701</v>
      </c>
      <c r="L162">
        <v>688.89861985956998</v>
      </c>
      <c r="M162">
        <v>38.424195433263897</v>
      </c>
      <c r="N162">
        <v>0.63529649278001499</v>
      </c>
      <c r="O162">
        <v>29.396505683985598</v>
      </c>
      <c r="P162">
        <v>33.038976857490802</v>
      </c>
      <c r="Q162">
        <v>0.16278736320201601</v>
      </c>
    </row>
    <row r="163" spans="1:17" x14ac:dyDescent="0.3">
      <c r="A163" t="s">
        <v>405</v>
      </c>
      <c r="B163" t="s">
        <v>406</v>
      </c>
      <c r="C163" t="s">
        <v>3131</v>
      </c>
      <c r="D163" t="s">
        <v>270</v>
      </c>
      <c r="E163">
        <v>54708.482911599996</v>
      </c>
      <c r="F163">
        <v>1653.4</v>
      </c>
      <c r="G163">
        <v>74.327943483671106</v>
      </c>
      <c r="H163">
        <v>-5.4641957967217802</v>
      </c>
      <c r="I163">
        <v>21.620351772003399</v>
      </c>
      <c r="J163">
        <v>-4.2806614186400296</v>
      </c>
      <c r="K163">
        <v>1735.76784609317</v>
      </c>
      <c r="L163">
        <v>1503.29874972537</v>
      </c>
      <c r="M163">
        <v>30.880774614863999</v>
      </c>
      <c r="N163">
        <v>1.1016239078560299</v>
      </c>
      <c r="O163">
        <v>17.6303374863916</v>
      </c>
      <c r="P163">
        <v>103.834062750416</v>
      </c>
      <c r="Q163">
        <v>2.9119216396339E-2</v>
      </c>
    </row>
    <row r="164" spans="1:17" x14ac:dyDescent="0.3">
      <c r="A164" t="s">
        <v>407</v>
      </c>
      <c r="B164" t="s">
        <v>408</v>
      </c>
      <c r="C164" t="s">
        <v>3122</v>
      </c>
      <c r="D164" t="s">
        <v>21</v>
      </c>
      <c r="E164">
        <v>54616.032468215002</v>
      </c>
      <c r="F164">
        <v>2883.55</v>
      </c>
      <c r="G164">
        <v>-2.20806411575726</v>
      </c>
      <c r="H164">
        <v>-4.8958580135850598</v>
      </c>
      <c r="I164">
        <v>16.000091642611899</v>
      </c>
      <c r="J164">
        <v>-3.4859812689768099</v>
      </c>
      <c r="K164">
        <v>2911.8634866103898</v>
      </c>
      <c r="L164">
        <v>2724.36111301456</v>
      </c>
      <c r="M164">
        <v>55.709979751073597</v>
      </c>
      <c r="N164">
        <v>0.86920587533495797</v>
      </c>
      <c r="O164">
        <v>10.5512302543739</v>
      </c>
      <c r="P164">
        <v>31.849565614997701</v>
      </c>
      <c r="Q164">
        <v>-4.1013957936688002E-2</v>
      </c>
    </row>
    <row r="165" spans="1:17" x14ac:dyDescent="0.3">
      <c r="A165" t="s">
        <v>409</v>
      </c>
      <c r="B165" t="s">
        <v>410</v>
      </c>
      <c r="C165" t="s">
        <v>3123</v>
      </c>
      <c r="D165" t="s">
        <v>411</v>
      </c>
      <c r="E165">
        <v>54501.393004559999</v>
      </c>
      <c r="F165">
        <v>909.45</v>
      </c>
      <c r="G165">
        <v>192.78870387286401</v>
      </c>
      <c r="H165">
        <v>-6.4633372290528799</v>
      </c>
      <c r="I165">
        <v>57.200234297163597</v>
      </c>
      <c r="J165">
        <v>-4.82999258976945</v>
      </c>
      <c r="K165">
        <v>861.090921901564</v>
      </c>
      <c r="L165">
        <v>654.74790330604606</v>
      </c>
      <c r="M165">
        <v>47.534756418040502</v>
      </c>
      <c r="N165">
        <v>1.2080386248727399</v>
      </c>
      <c r="O165">
        <v>16.993787453955601</v>
      </c>
      <c r="P165">
        <v>227.98088626425599</v>
      </c>
      <c r="Q165">
        <v>0.142816605693634</v>
      </c>
    </row>
    <row r="166" spans="1:17" x14ac:dyDescent="0.3">
      <c r="A166" t="s">
        <v>412</v>
      </c>
      <c r="B166" t="s">
        <v>413</v>
      </c>
      <c r="C166" t="s">
        <v>3137</v>
      </c>
      <c r="D166" t="s">
        <v>414</v>
      </c>
      <c r="E166">
        <v>53629.325205120003</v>
      </c>
      <c r="F166">
        <v>828.8</v>
      </c>
      <c r="G166">
        <v>-2.5414782266567402</v>
      </c>
      <c r="H166">
        <v>-6.0053466566074896</v>
      </c>
      <c r="I166">
        <v>12.7239278946524</v>
      </c>
      <c r="J166">
        <v>-3.7105156650858699</v>
      </c>
      <c r="K166">
        <v>884.72077130207003</v>
      </c>
      <c r="L166">
        <v>844.01742698829696</v>
      </c>
      <c r="M166">
        <v>44.327342233222403</v>
      </c>
      <c r="N166">
        <v>0.36120425081683999</v>
      </c>
      <c r="O166">
        <v>43.2191119691119</v>
      </c>
      <c r="P166">
        <v>44.743276283618499</v>
      </c>
      <c r="Q166">
        <v>0.14929178653754199</v>
      </c>
    </row>
    <row r="167" spans="1:17" x14ac:dyDescent="0.3">
      <c r="A167" t="s">
        <v>415</v>
      </c>
      <c r="B167" t="s">
        <v>416</v>
      </c>
      <c r="C167" t="s">
        <v>3128</v>
      </c>
      <c r="D167" t="s">
        <v>417</v>
      </c>
      <c r="E167">
        <v>53496.665988699999</v>
      </c>
      <c r="F167">
        <v>2767.3</v>
      </c>
      <c r="G167">
        <v>-9.9838943270480502</v>
      </c>
      <c r="H167">
        <v>-5.6936864700428096</v>
      </c>
      <c r="I167">
        <v>-16.913909718132899</v>
      </c>
      <c r="J167">
        <v>-1.73102624303099</v>
      </c>
      <c r="K167">
        <v>2891.9943554132201</v>
      </c>
      <c r="L167">
        <v>2829.4623135812399</v>
      </c>
      <c r="M167">
        <v>46.715339387894502</v>
      </c>
      <c r="N167">
        <v>0.85445942923129303</v>
      </c>
      <c r="O167">
        <v>21.960033245401601</v>
      </c>
      <c r="P167">
        <v>26.141854316710699</v>
      </c>
      <c r="Q167">
        <v>9.3124022783179997E-3</v>
      </c>
    </row>
    <row r="168" spans="1:17" x14ac:dyDescent="0.3">
      <c r="A168" t="s">
        <v>418</v>
      </c>
      <c r="B168" t="s">
        <v>419</v>
      </c>
      <c r="C168" t="s">
        <v>3137</v>
      </c>
      <c r="D168" t="s">
        <v>414</v>
      </c>
      <c r="E168">
        <v>53215.377595904902</v>
      </c>
      <c r="F168">
        <v>1806.45</v>
      </c>
      <c r="G168">
        <v>40.101940082224203</v>
      </c>
      <c r="H168">
        <v>13.454174992061199</v>
      </c>
      <c r="I168">
        <v>39.922115030727802</v>
      </c>
      <c r="J168">
        <v>1.2499054470673401</v>
      </c>
      <c r="K168">
        <v>1677.80403553253</v>
      </c>
      <c r="L168">
        <v>1493.99865787355</v>
      </c>
      <c r="M168">
        <v>71.983909480395198</v>
      </c>
      <c r="N168">
        <v>1.04029115807645</v>
      </c>
      <c r="O168">
        <v>0.47330399402141199</v>
      </c>
      <c r="P168">
        <v>76.3078274448565</v>
      </c>
      <c r="Q168">
        <v>0.14171638958618499</v>
      </c>
    </row>
    <row r="169" spans="1:17" x14ac:dyDescent="0.3">
      <c r="A169" t="s">
        <v>420</v>
      </c>
      <c r="B169" t="s">
        <v>421</v>
      </c>
      <c r="C169" t="s">
        <v>3128</v>
      </c>
      <c r="D169" t="s">
        <v>211</v>
      </c>
      <c r="E169">
        <v>53141.6847633</v>
      </c>
      <c r="F169">
        <v>3399.9</v>
      </c>
      <c r="G169">
        <v>-0.40900616657398398</v>
      </c>
      <c r="H169">
        <v>-12.080651075658499</v>
      </c>
      <c r="I169">
        <v>-30.234540841663101</v>
      </c>
      <c r="J169">
        <v>-3.0228098716887701</v>
      </c>
      <c r="K169">
        <v>3680.3718390416402</v>
      </c>
      <c r="L169">
        <v>3705.1917702963501</v>
      </c>
      <c r="M169">
        <v>35.771471733776103</v>
      </c>
      <c r="N169">
        <v>0.89015044273493604</v>
      </c>
      <c r="O169">
        <v>45.621930056766303</v>
      </c>
      <c r="P169">
        <v>24.6754675467546</v>
      </c>
      <c r="Q169">
        <v>9.0136698347652006E-2</v>
      </c>
    </row>
    <row r="170" spans="1:17" x14ac:dyDescent="0.3">
      <c r="A170" t="s">
        <v>422</v>
      </c>
      <c r="B170" t="s">
        <v>423</v>
      </c>
      <c r="C170" t="s">
        <v>3128</v>
      </c>
      <c r="D170" t="s">
        <v>417</v>
      </c>
      <c r="E170">
        <v>52843.369437100002</v>
      </c>
      <c r="F170">
        <v>124597</v>
      </c>
      <c r="G170">
        <v>-9.5991654511437794</v>
      </c>
      <c r="H170">
        <v>-1.91029405678132</v>
      </c>
      <c r="I170">
        <v>-9.5667584087769804</v>
      </c>
      <c r="J170">
        <v>0.69427052460942196</v>
      </c>
      <c r="K170">
        <v>127142.609742456</v>
      </c>
      <c r="L170">
        <v>128569.60132539101</v>
      </c>
      <c r="M170">
        <v>63.1310466387934</v>
      </c>
      <c r="N170">
        <v>1.4810743930805299</v>
      </c>
      <c r="O170">
        <v>21.547870333956599</v>
      </c>
      <c r="P170">
        <v>12.637642037814</v>
      </c>
      <c r="Q170">
        <v>5.5004596230683003E-2</v>
      </c>
    </row>
    <row r="171" spans="1:17" x14ac:dyDescent="0.3">
      <c r="A171" t="s">
        <v>424</v>
      </c>
      <c r="B171" t="s">
        <v>425</v>
      </c>
      <c r="C171" t="s">
        <v>3127</v>
      </c>
      <c r="D171" t="s">
        <v>248</v>
      </c>
      <c r="E171">
        <v>51778.804580579999</v>
      </c>
      <c r="F171">
        <v>685.85</v>
      </c>
      <c r="G171">
        <v>67.001265423765304</v>
      </c>
      <c r="H171">
        <v>15.795967932282499</v>
      </c>
      <c r="I171">
        <v>40.224144739131603</v>
      </c>
      <c r="J171">
        <v>4.4529401548771101</v>
      </c>
      <c r="K171">
        <v>607.06072364194301</v>
      </c>
      <c r="L171">
        <v>514.79620219535298</v>
      </c>
      <c r="M171">
        <v>77.788325484290795</v>
      </c>
      <c r="N171">
        <v>1.3126829065699801</v>
      </c>
      <c r="O171">
        <v>1.8735875191368401</v>
      </c>
      <c r="P171">
        <v>92.546322290847797</v>
      </c>
      <c r="Q171">
        <v>0.11961601150364</v>
      </c>
    </row>
    <row r="172" spans="1:17" x14ac:dyDescent="0.3">
      <c r="A172" t="s">
        <v>426</v>
      </c>
      <c r="B172" t="s">
        <v>427</v>
      </c>
      <c r="C172" t="s">
        <v>3125</v>
      </c>
      <c r="D172" t="s">
        <v>199</v>
      </c>
      <c r="E172">
        <v>51515.999550400003</v>
      </c>
      <c r="F172">
        <v>15870.25</v>
      </c>
      <c r="G172">
        <v>-32.017329113591003</v>
      </c>
      <c r="H172">
        <v>-0.35279739277551903</v>
      </c>
      <c r="I172">
        <v>-7.0111575957377896</v>
      </c>
      <c r="J172">
        <v>-0.47027749217588299</v>
      </c>
      <c r="K172">
        <v>16169.951528511199</v>
      </c>
      <c r="L172">
        <v>16376.8105153292</v>
      </c>
      <c r="M172">
        <v>53.031668638882401</v>
      </c>
      <c r="N172">
        <v>1.53219739510644</v>
      </c>
      <c r="O172">
        <v>15.8516721538728</v>
      </c>
      <c r="P172">
        <v>3.4202431999165799</v>
      </c>
      <c r="Q172">
        <v>-6.0178520538710999E-2</v>
      </c>
    </row>
    <row r="173" spans="1:17" x14ac:dyDescent="0.3">
      <c r="A173" t="s">
        <v>428</v>
      </c>
      <c r="B173" t="s">
        <v>429</v>
      </c>
      <c r="C173" t="s">
        <v>3123</v>
      </c>
      <c r="D173" t="s">
        <v>24</v>
      </c>
      <c r="E173">
        <v>51365.317700004001</v>
      </c>
      <c r="F173">
        <v>209.37</v>
      </c>
      <c r="G173">
        <v>23.274906500018201</v>
      </c>
      <c r="H173">
        <v>11.867573402324201</v>
      </c>
      <c r="I173">
        <v>23.127823169237399</v>
      </c>
      <c r="J173">
        <v>5.30755864950196</v>
      </c>
      <c r="K173">
        <v>197.410487918066</v>
      </c>
      <c r="L173">
        <v>179.93857873267601</v>
      </c>
      <c r="M173">
        <v>64.281119360129097</v>
      </c>
      <c r="N173">
        <v>1.1299143953769699</v>
      </c>
      <c r="O173">
        <v>1.2561494005826901</v>
      </c>
      <c r="P173">
        <v>50.193687230989902</v>
      </c>
      <c r="Q173">
        <v>0.12458456231888899</v>
      </c>
    </row>
    <row r="174" spans="1:17" x14ac:dyDescent="0.3">
      <c r="A174" t="s">
        <v>430</v>
      </c>
      <c r="B174" t="s">
        <v>431</v>
      </c>
      <c r="C174" t="s">
        <v>3132</v>
      </c>
      <c r="D174" t="s">
        <v>273</v>
      </c>
      <c r="E174">
        <v>50558.0550009</v>
      </c>
      <c r="F174">
        <v>4488.7</v>
      </c>
      <c r="G174">
        <v>51.128360943529501</v>
      </c>
      <c r="H174">
        <v>-12.512778109921101</v>
      </c>
      <c r="I174">
        <v>-16.5897177130371</v>
      </c>
      <c r="J174">
        <v>-15.9298503659113</v>
      </c>
      <c r="K174">
        <v>4956.7258902262802</v>
      </c>
      <c r="L174">
        <v>4544.7406294654002</v>
      </c>
      <c r="M174">
        <v>29.612943929152799</v>
      </c>
      <c r="N174">
        <v>1.0638999216449101</v>
      </c>
      <c r="O174">
        <v>30.1033706863902</v>
      </c>
      <c r="P174">
        <v>79.530046995300395</v>
      </c>
      <c r="Q174">
        <v>0.109328463405308</v>
      </c>
    </row>
    <row r="175" spans="1:17" x14ac:dyDescent="0.3">
      <c r="A175" t="s">
        <v>432</v>
      </c>
      <c r="B175" t="s">
        <v>433</v>
      </c>
      <c r="C175" t="s">
        <v>3123</v>
      </c>
      <c r="D175" t="s">
        <v>34</v>
      </c>
      <c r="E175">
        <v>50059.596882912003</v>
      </c>
      <c r="F175">
        <v>41.87</v>
      </c>
      <c r="G175">
        <v>-10.5653660283922</v>
      </c>
      <c r="H175">
        <v>-7.9405099927915801</v>
      </c>
      <c r="I175">
        <v>-32.079801891471597</v>
      </c>
      <c r="J175">
        <v>-2.4040404003480802</v>
      </c>
      <c r="K175">
        <v>45.884748509999902</v>
      </c>
      <c r="L175">
        <v>48.180442031985898</v>
      </c>
      <c r="M175">
        <v>35.954805545889997</v>
      </c>
      <c r="N175">
        <v>0.92260369792295704</v>
      </c>
      <c r="O175">
        <v>68.736565560066893</v>
      </c>
      <c r="P175">
        <v>13.9319727891156</v>
      </c>
      <c r="Q175">
        <v>0.108912579870534</v>
      </c>
    </row>
    <row r="176" spans="1:17" x14ac:dyDescent="0.3">
      <c r="A176" t="s">
        <v>434</v>
      </c>
      <c r="B176" t="s">
        <v>435</v>
      </c>
      <c r="C176" t="s">
        <v>570</v>
      </c>
      <c r="D176" t="s">
        <v>436</v>
      </c>
      <c r="E176">
        <v>49930.818885330002</v>
      </c>
      <c r="F176">
        <v>44765.45</v>
      </c>
      <c r="G176">
        <v>-2.9962354989426698</v>
      </c>
      <c r="H176">
        <v>1.3798919377090499</v>
      </c>
      <c r="I176">
        <v>17.4406565323781</v>
      </c>
      <c r="J176">
        <v>-3.39481806579114</v>
      </c>
      <c r="K176">
        <v>43804.273754721398</v>
      </c>
      <c r="L176">
        <v>40768.860971487797</v>
      </c>
      <c r="M176">
        <v>48.491445804273603</v>
      </c>
      <c r="N176">
        <v>1.9371677646904799</v>
      </c>
      <c r="O176">
        <v>8.1050229585539704</v>
      </c>
      <c r="P176">
        <v>35.365534675635402</v>
      </c>
      <c r="Q176">
        <v>-1.9389910503114002E-2</v>
      </c>
    </row>
    <row r="177" spans="1:17" x14ac:dyDescent="0.3">
      <c r="A177" t="s">
        <v>437</v>
      </c>
      <c r="B177" t="s">
        <v>438</v>
      </c>
      <c r="C177" t="s">
        <v>3123</v>
      </c>
      <c r="D177" t="s">
        <v>139</v>
      </c>
      <c r="E177">
        <v>49858.035296299997</v>
      </c>
      <c r="F177">
        <v>185.5</v>
      </c>
      <c r="G177">
        <v>186.961866509185</v>
      </c>
      <c r="H177">
        <v>-9.6876656733123703</v>
      </c>
      <c r="I177">
        <v>-7.56848524923008</v>
      </c>
      <c r="J177">
        <v>-5.5362445472308401</v>
      </c>
      <c r="K177">
        <v>210.20897289357001</v>
      </c>
      <c r="L177">
        <v>188.80828691549601</v>
      </c>
      <c r="M177">
        <v>30.368761762231099</v>
      </c>
      <c r="N177">
        <v>0.40186063134298899</v>
      </c>
      <c r="O177">
        <v>67.115902964959503</v>
      </c>
      <c r="P177">
        <v>296.36752136752102</v>
      </c>
    </row>
    <row r="178" spans="1:17" x14ac:dyDescent="0.3">
      <c r="A178" t="s">
        <v>439</v>
      </c>
      <c r="B178" t="s">
        <v>440</v>
      </c>
      <c r="C178" t="s">
        <v>3133</v>
      </c>
      <c r="D178" t="s">
        <v>105</v>
      </c>
      <c r="E178">
        <v>49582.4885299542</v>
      </c>
      <c r="F178">
        <v>913.2</v>
      </c>
      <c r="G178">
        <v>40.255452532108897</v>
      </c>
      <c r="H178">
        <v>-6.6520603491180399</v>
      </c>
      <c r="I178">
        <v>23.5996708001509</v>
      </c>
      <c r="J178">
        <v>-3.10399397383891</v>
      </c>
      <c r="K178">
        <v>925.27999172611396</v>
      </c>
      <c r="L178">
        <v>772.48219155489005</v>
      </c>
      <c r="M178">
        <v>43.509989918282997</v>
      </c>
      <c r="N178">
        <v>0.56013577675121595</v>
      </c>
      <c r="O178">
        <v>13.8852387209811</v>
      </c>
      <c r="P178">
        <v>76.157407407407405</v>
      </c>
    </row>
    <row r="179" spans="1:17" x14ac:dyDescent="0.3">
      <c r="A179" t="s">
        <v>441</v>
      </c>
      <c r="B179" t="s">
        <v>442</v>
      </c>
      <c r="C179" t="s">
        <v>3124</v>
      </c>
      <c r="D179" t="s">
        <v>27</v>
      </c>
      <c r="E179">
        <v>49537.275000000001</v>
      </c>
      <c r="F179">
        <v>1738.15</v>
      </c>
      <c r="G179">
        <v>-20.302019529030101</v>
      </c>
      <c r="H179">
        <v>-6.0401437613428497</v>
      </c>
      <c r="I179">
        <v>-10.176260774597599</v>
      </c>
      <c r="J179">
        <v>-3.9561330409893798</v>
      </c>
      <c r="K179">
        <v>1845.49912254787</v>
      </c>
      <c r="L179">
        <v>1843.91331736968</v>
      </c>
      <c r="M179">
        <v>41.453665697875401</v>
      </c>
      <c r="N179">
        <v>0.39614148974421398</v>
      </c>
      <c r="O179">
        <v>25.133043753415901</v>
      </c>
      <c r="P179">
        <v>9.6244205480748199</v>
      </c>
      <c r="Q179">
        <v>1.8628514406629999E-2</v>
      </c>
    </row>
    <row r="180" spans="1:17" x14ac:dyDescent="0.3">
      <c r="A180" t="s">
        <v>443</v>
      </c>
      <c r="B180" t="s">
        <v>444</v>
      </c>
      <c r="C180" t="s">
        <v>3125</v>
      </c>
      <c r="D180" t="s">
        <v>223</v>
      </c>
      <c r="E180">
        <v>49175.391636765002</v>
      </c>
      <c r="F180">
        <v>1859.85</v>
      </c>
      <c r="G180">
        <v>-4.2562189523404603</v>
      </c>
      <c r="H180">
        <v>-4.62378945370964</v>
      </c>
      <c r="I180">
        <v>-6.8374489068743696</v>
      </c>
      <c r="J180">
        <v>-3.8690201130917199</v>
      </c>
      <c r="K180">
        <v>1971.1842626032601</v>
      </c>
      <c r="L180">
        <v>1929.20400051454</v>
      </c>
      <c r="M180">
        <v>38.6297040267456</v>
      </c>
      <c r="N180">
        <v>0.79162422842758695</v>
      </c>
      <c r="O180">
        <v>18.552571443933601</v>
      </c>
      <c r="P180">
        <v>17.7418333755381</v>
      </c>
      <c r="Q180">
        <v>-6.2520624966440003E-3</v>
      </c>
    </row>
    <row r="181" spans="1:17" x14ac:dyDescent="0.3">
      <c r="A181" t="s">
        <v>445</v>
      </c>
      <c r="B181" t="s">
        <v>446</v>
      </c>
      <c r="C181" t="s">
        <v>3132</v>
      </c>
      <c r="D181" t="s">
        <v>175</v>
      </c>
      <c r="E181">
        <v>48794.234335875</v>
      </c>
      <c r="F181">
        <v>11513.05</v>
      </c>
      <c r="G181">
        <v>124.362639442678</v>
      </c>
      <c r="H181">
        <v>-20.7417601978179</v>
      </c>
      <c r="I181">
        <v>5.6083664330108398</v>
      </c>
      <c r="J181">
        <v>-4.8002664712848002</v>
      </c>
      <c r="K181">
        <v>13243.4090575339</v>
      </c>
      <c r="L181">
        <v>10943.0850056075</v>
      </c>
      <c r="M181">
        <v>27.043676960037601</v>
      </c>
      <c r="N181">
        <v>1.8344736308896501</v>
      </c>
      <c r="O181">
        <v>43.749484280881198</v>
      </c>
      <c r="P181">
        <v>151.93220858224399</v>
      </c>
      <c r="Q181">
        <v>0.15313724871249701</v>
      </c>
    </row>
    <row r="182" spans="1:17" x14ac:dyDescent="0.3">
      <c r="A182" t="s">
        <v>447</v>
      </c>
      <c r="B182" t="s">
        <v>448</v>
      </c>
      <c r="C182" t="s">
        <v>3123</v>
      </c>
      <c r="D182" t="s">
        <v>411</v>
      </c>
      <c r="E182">
        <v>48584.792440800004</v>
      </c>
      <c r="F182">
        <v>186.48</v>
      </c>
      <c r="G182">
        <v>-11.586939184487401</v>
      </c>
      <c r="H182">
        <v>-12.5709311115847</v>
      </c>
      <c r="I182">
        <v>-22.302313928097</v>
      </c>
      <c r="J182">
        <v>-5.2198404535735996</v>
      </c>
      <c r="K182">
        <v>208.58828413279301</v>
      </c>
      <c r="L182">
        <v>208.59305747738799</v>
      </c>
      <c r="M182">
        <v>33.427157694229599</v>
      </c>
      <c r="N182">
        <v>0.81623647206349004</v>
      </c>
      <c r="O182">
        <v>32.400257400257402</v>
      </c>
      <c r="P182">
        <v>20.309677419354799</v>
      </c>
      <c r="Q182">
        <v>6.6161456949574995E-2</v>
      </c>
    </row>
    <row r="183" spans="1:17" x14ac:dyDescent="0.3">
      <c r="A183" t="s">
        <v>449</v>
      </c>
      <c r="B183" t="s">
        <v>450</v>
      </c>
      <c r="C183" t="s">
        <v>3121</v>
      </c>
      <c r="D183" t="s">
        <v>451</v>
      </c>
      <c r="E183">
        <v>48540.00284768</v>
      </c>
      <c r="F183">
        <v>323.60000000000002</v>
      </c>
      <c r="G183">
        <v>43.663483392854602</v>
      </c>
      <c r="H183">
        <v>-4.9396999608576104</v>
      </c>
      <c r="I183">
        <v>-1.3232427626876599</v>
      </c>
      <c r="J183">
        <v>1.30160743460015</v>
      </c>
      <c r="K183">
        <v>336.44049731702</v>
      </c>
      <c r="L183">
        <v>317.19084138129102</v>
      </c>
      <c r="M183">
        <v>47.467893984432401</v>
      </c>
      <c r="N183">
        <v>0.72345942385403605</v>
      </c>
      <c r="O183">
        <v>18.726823238566102</v>
      </c>
      <c r="P183">
        <v>66.460905349794203</v>
      </c>
      <c r="Q183">
        <v>3.3426469517474001E-2</v>
      </c>
    </row>
    <row r="184" spans="1:17" x14ac:dyDescent="0.3">
      <c r="A184" t="s">
        <v>452</v>
      </c>
      <c r="B184" t="s">
        <v>453</v>
      </c>
      <c r="C184" t="s">
        <v>3135</v>
      </c>
      <c r="D184" t="s">
        <v>454</v>
      </c>
      <c r="E184">
        <v>48421.759868020003</v>
      </c>
      <c r="F184">
        <v>169.4</v>
      </c>
      <c r="G184">
        <v>-22.952525887284601</v>
      </c>
      <c r="H184">
        <v>-4.7588231593061696</v>
      </c>
      <c r="I184">
        <v>-11.236957355655001</v>
      </c>
      <c r="J184">
        <v>-3.2143450073531601</v>
      </c>
      <c r="K184">
        <v>184.85008087375101</v>
      </c>
      <c r="L184">
        <v>180.695452467135</v>
      </c>
      <c r="M184">
        <v>31.541959540811401</v>
      </c>
      <c r="N184">
        <v>0.84518194330180696</v>
      </c>
      <c r="O184">
        <v>35.655253837072003</v>
      </c>
      <c r="P184">
        <v>21.173104434907</v>
      </c>
      <c r="Q184">
        <v>-9.6867169954588994E-2</v>
      </c>
    </row>
    <row r="185" spans="1:17" x14ac:dyDescent="0.3">
      <c r="A185" t="s">
        <v>455</v>
      </c>
      <c r="B185" t="s">
        <v>456</v>
      </c>
      <c r="C185" t="s">
        <v>3134</v>
      </c>
      <c r="D185" t="s">
        <v>457</v>
      </c>
      <c r="E185">
        <v>48033.71992458</v>
      </c>
      <c r="F185">
        <v>788.35</v>
      </c>
      <c r="G185">
        <v>-15.4458928786062</v>
      </c>
      <c r="H185">
        <v>-6.9867897767281804</v>
      </c>
      <c r="I185">
        <v>-32.920676776574403</v>
      </c>
      <c r="J185">
        <v>-3.6335998046181301</v>
      </c>
      <c r="K185">
        <v>860.17609385140702</v>
      </c>
      <c r="L185">
        <v>911.95332773420398</v>
      </c>
      <c r="M185">
        <v>38.330824354388497</v>
      </c>
      <c r="N185">
        <v>0.604531376466794</v>
      </c>
      <c r="O185">
        <v>49.679710788355401</v>
      </c>
      <c r="P185">
        <v>6.7790870919680302</v>
      </c>
      <c r="Q185">
        <v>1.3944187524318001E-2</v>
      </c>
    </row>
    <row r="186" spans="1:17" x14ac:dyDescent="0.3">
      <c r="A186" t="s">
        <v>458</v>
      </c>
      <c r="B186" t="s">
        <v>459</v>
      </c>
      <c r="C186" t="s">
        <v>3132</v>
      </c>
      <c r="D186" t="s">
        <v>175</v>
      </c>
      <c r="E186">
        <v>47984.400891675003</v>
      </c>
      <c r="F186">
        <v>1894</v>
      </c>
      <c r="G186">
        <v>347.61880391389099</v>
      </c>
      <c r="H186">
        <v>10.474900506228201</v>
      </c>
      <c r="I186">
        <v>26.6575930189186</v>
      </c>
      <c r="J186">
        <v>5.2902449208701503</v>
      </c>
      <c r="K186">
        <v>1740.67391095985</v>
      </c>
      <c r="L186">
        <v>1394.7286705014201</v>
      </c>
      <c r="M186">
        <v>61.227835116103897</v>
      </c>
      <c r="N186">
        <v>1.2469662054745301</v>
      </c>
      <c r="O186">
        <v>3.9598732840549098</v>
      </c>
      <c r="P186">
        <v>380.71065989847699</v>
      </c>
      <c r="Q186">
        <v>0.25407134045058399</v>
      </c>
    </row>
    <row r="187" spans="1:17" hidden="1" x14ac:dyDescent="0.3">
      <c r="A187" t="s">
        <v>460</v>
      </c>
      <c r="B187" t="s">
        <v>461</v>
      </c>
      <c r="C187" t="s">
        <v>3138</v>
      </c>
      <c r="D187" t="s">
        <v>155</v>
      </c>
      <c r="E187">
        <v>47845.191419520001</v>
      </c>
      <c r="F187">
        <v>1061.4000000000001</v>
      </c>
      <c r="G187">
        <v>8.5641564643385504</v>
      </c>
      <c r="H187">
        <v>5.7927415731990397</v>
      </c>
      <c r="I187">
        <v>20.577596541272602</v>
      </c>
      <c r="J187">
        <v>9.0274932084610597</v>
      </c>
      <c r="K187">
        <v>1062.2473710911099</v>
      </c>
      <c r="M187">
        <v>50.266772586954403</v>
      </c>
      <c r="O187">
        <v>19.4601469756924</v>
      </c>
      <c r="P187">
        <v>32.327639945144</v>
      </c>
    </row>
    <row r="188" spans="1:17" x14ac:dyDescent="0.3">
      <c r="A188" t="s">
        <v>462</v>
      </c>
      <c r="B188" t="s">
        <v>463</v>
      </c>
      <c r="C188" t="s">
        <v>3132</v>
      </c>
      <c r="D188" t="s">
        <v>464</v>
      </c>
      <c r="E188">
        <v>47322.693508320001</v>
      </c>
      <c r="F188">
        <v>1761.6</v>
      </c>
      <c r="G188">
        <v>-30.2379341359375</v>
      </c>
      <c r="H188">
        <v>-5.6160044622260896</v>
      </c>
      <c r="I188">
        <v>-22.126016209845201</v>
      </c>
      <c r="J188">
        <v>-2.8419031566058699</v>
      </c>
      <c r="K188">
        <v>1840.66773172951</v>
      </c>
      <c r="L188">
        <v>1958.4157609005899</v>
      </c>
      <c r="M188">
        <v>53.221352772072201</v>
      </c>
      <c r="N188">
        <v>1.0264343861582601</v>
      </c>
      <c r="O188">
        <v>39.305177111716603</v>
      </c>
      <c r="P188">
        <v>3.8985549985254901</v>
      </c>
      <c r="Q188">
        <v>-1.3976461515161E-2</v>
      </c>
    </row>
    <row r="189" spans="1:17" x14ac:dyDescent="0.3">
      <c r="A189" t="s">
        <v>465</v>
      </c>
      <c r="B189" t="s">
        <v>466</v>
      </c>
      <c r="C189" t="s">
        <v>3133</v>
      </c>
      <c r="D189" t="s">
        <v>178</v>
      </c>
      <c r="E189">
        <v>47173.887449094997</v>
      </c>
      <c r="F189">
        <v>256.85000000000002</v>
      </c>
      <c r="G189">
        <v>160.346038646311</v>
      </c>
      <c r="H189">
        <v>10.4182479811761</v>
      </c>
      <c r="I189">
        <v>24.256042287526299</v>
      </c>
      <c r="J189">
        <v>8.7190377880791896</v>
      </c>
      <c r="K189">
        <v>219.71208076425901</v>
      </c>
      <c r="L189">
        <v>184.731635057196</v>
      </c>
      <c r="M189">
        <v>75.176345216551397</v>
      </c>
      <c r="N189">
        <v>1.7194447475891601</v>
      </c>
      <c r="O189">
        <v>1.0317305820517699</v>
      </c>
      <c r="P189">
        <v>185.072142064372</v>
      </c>
      <c r="Q189">
        <v>0.12546553758072199</v>
      </c>
    </row>
    <row r="190" spans="1:17" x14ac:dyDescent="0.3">
      <c r="A190" t="s">
        <v>467</v>
      </c>
      <c r="B190" t="s">
        <v>468</v>
      </c>
      <c r="C190" t="s">
        <v>3123</v>
      </c>
      <c r="D190" t="s">
        <v>24</v>
      </c>
      <c r="E190">
        <v>46952.624557620002</v>
      </c>
      <c r="F190">
        <v>64.150000000000006</v>
      </c>
      <c r="G190">
        <v>-45.022428362609702</v>
      </c>
      <c r="H190">
        <v>-8.0975552943208609</v>
      </c>
      <c r="I190">
        <v>-22.644882263528999</v>
      </c>
      <c r="J190">
        <v>-2.3328230831483801</v>
      </c>
      <c r="K190">
        <v>68.953654651022504</v>
      </c>
      <c r="L190">
        <v>74.753597328735793</v>
      </c>
      <c r="M190">
        <v>42.366141047950599</v>
      </c>
      <c r="N190">
        <v>0.82383885601173901</v>
      </c>
      <c r="O190">
        <v>44.115354637568103</v>
      </c>
      <c r="P190">
        <v>8.1787521079258205</v>
      </c>
      <c r="Q190">
        <v>2.4058837005239E-2</v>
      </c>
    </row>
    <row r="191" spans="1:17" x14ac:dyDescent="0.3">
      <c r="A191" t="s">
        <v>469</v>
      </c>
      <c r="B191" t="s">
        <v>470</v>
      </c>
      <c r="C191" t="s">
        <v>3123</v>
      </c>
      <c r="D191" t="s">
        <v>34</v>
      </c>
      <c r="E191">
        <v>46919.795026995998</v>
      </c>
      <c r="F191">
        <v>103.06</v>
      </c>
      <c r="G191">
        <v>-21.575312977994301</v>
      </c>
      <c r="H191">
        <v>-0.31056638011415399</v>
      </c>
      <c r="I191">
        <v>-24.516988100206699</v>
      </c>
      <c r="J191">
        <v>-4.2383354400330697</v>
      </c>
      <c r="K191">
        <v>108.30336576395401</v>
      </c>
      <c r="L191">
        <v>115.200151014266</v>
      </c>
      <c r="M191">
        <v>39.564961464665302</v>
      </c>
      <c r="N191">
        <v>1.19717640839398</v>
      </c>
      <c r="O191">
        <v>53.260236755288098</v>
      </c>
      <c r="P191">
        <v>7.3541666666666599</v>
      </c>
      <c r="Q191">
        <v>6.4983123023513001E-2</v>
      </c>
    </row>
    <row r="192" spans="1:17" x14ac:dyDescent="0.3">
      <c r="A192" t="s">
        <v>471</v>
      </c>
      <c r="B192" t="s">
        <v>472</v>
      </c>
      <c r="C192" t="s">
        <v>3133</v>
      </c>
      <c r="D192" t="s">
        <v>105</v>
      </c>
      <c r="E192">
        <v>46604.716835786901</v>
      </c>
      <c r="F192">
        <v>112.83</v>
      </c>
      <c r="G192">
        <v>3.23889732151008</v>
      </c>
      <c r="H192">
        <v>-10.544501218059301</v>
      </c>
      <c r="I192">
        <v>-39.051023631851798</v>
      </c>
      <c r="J192">
        <v>-3.0704569426177599</v>
      </c>
      <c r="K192">
        <v>123.220332725764</v>
      </c>
      <c r="L192">
        <v>129.69748678935699</v>
      </c>
      <c r="M192">
        <v>42.0632600761882</v>
      </c>
      <c r="N192">
        <v>0.97061325987276204</v>
      </c>
      <c r="O192">
        <v>55.410795001329397</v>
      </c>
      <c r="P192">
        <v>27.997731140102001</v>
      </c>
      <c r="Q192">
        <v>-6.7108652285290003E-3</v>
      </c>
    </row>
    <row r="193" spans="1:17" x14ac:dyDescent="0.3">
      <c r="A193" t="s">
        <v>473</v>
      </c>
      <c r="B193" t="s">
        <v>474</v>
      </c>
      <c r="C193" t="s">
        <v>3124</v>
      </c>
      <c r="D193" t="s">
        <v>27</v>
      </c>
      <c r="E193">
        <v>46489.777698879901</v>
      </c>
      <c r="F193">
        <v>6.67</v>
      </c>
      <c r="G193">
        <v>-69.486281638962893</v>
      </c>
      <c r="H193">
        <v>-17.061756326640001</v>
      </c>
      <c r="I193">
        <v>-56.387183216458602</v>
      </c>
      <c r="J193">
        <v>-8.8399372194447192</v>
      </c>
      <c r="K193">
        <v>9.3997077067109895</v>
      </c>
      <c r="L193">
        <v>12.2805044264061</v>
      </c>
      <c r="M193">
        <v>16.6360317253612</v>
      </c>
      <c r="N193">
        <v>0.70628333503638996</v>
      </c>
      <c r="O193">
        <v>187.556221889055</v>
      </c>
      <c r="P193">
        <v>0.90771558245081796</v>
      </c>
      <c r="Q193">
        <v>-3.6953267205158999E-2</v>
      </c>
    </row>
    <row r="194" spans="1:17" x14ac:dyDescent="0.3">
      <c r="A194" t="s">
        <v>475</v>
      </c>
      <c r="B194" t="s">
        <v>476</v>
      </c>
      <c r="C194" t="s">
        <v>3123</v>
      </c>
      <c r="D194" t="s">
        <v>54</v>
      </c>
      <c r="E194">
        <v>46197.656043125004</v>
      </c>
      <c r="F194">
        <v>4192.55</v>
      </c>
      <c r="G194">
        <v>10.3272989744114</v>
      </c>
      <c r="H194">
        <v>-16.426823173180502</v>
      </c>
      <c r="I194">
        <v>-12.654754796836301</v>
      </c>
      <c r="J194">
        <v>-2.77159869651075</v>
      </c>
      <c r="K194">
        <v>4667.0328425304497</v>
      </c>
      <c r="L194">
        <v>4385.7743071016403</v>
      </c>
      <c r="M194">
        <v>32.192444706331798</v>
      </c>
      <c r="N194">
        <v>0.69445267818858802</v>
      </c>
      <c r="O194">
        <v>32.040166485790202</v>
      </c>
      <c r="P194">
        <v>35.001851523884604</v>
      </c>
      <c r="Q194">
        <v>6.4952875575666993E-2</v>
      </c>
    </row>
    <row r="195" spans="1:17" x14ac:dyDescent="0.3">
      <c r="A195" t="s">
        <v>477</v>
      </c>
      <c r="B195" t="s">
        <v>478</v>
      </c>
      <c r="C195" t="s">
        <v>3123</v>
      </c>
      <c r="D195" t="s">
        <v>34</v>
      </c>
      <c r="E195">
        <v>45418.675108224001</v>
      </c>
      <c r="F195">
        <v>51.51</v>
      </c>
      <c r="G195">
        <v>-4.5271601725134598</v>
      </c>
      <c r="H195">
        <v>-6.5237197512225702</v>
      </c>
      <c r="I195">
        <v>-26.7308914680717</v>
      </c>
      <c r="J195">
        <v>-2.3047993431892499</v>
      </c>
      <c r="K195">
        <v>56.436764718883701</v>
      </c>
      <c r="L195">
        <v>57.258005789529498</v>
      </c>
      <c r="M195">
        <v>38.704208679897398</v>
      </c>
      <c r="N195">
        <v>0.81533319563275297</v>
      </c>
      <c r="O195">
        <v>49.291399728208098</v>
      </c>
      <c r="P195">
        <v>18.142201834862298</v>
      </c>
      <c r="Q195">
        <v>9.3041558805870006E-2</v>
      </c>
    </row>
    <row r="196" spans="1:17" x14ac:dyDescent="0.3">
      <c r="A196" t="s">
        <v>479</v>
      </c>
      <c r="B196" t="s">
        <v>480</v>
      </c>
      <c r="C196" t="s">
        <v>3123</v>
      </c>
      <c r="D196" t="s">
        <v>54</v>
      </c>
      <c r="E196">
        <v>44305.8947746099</v>
      </c>
      <c r="F196">
        <v>595.70000000000005</v>
      </c>
      <c r="G196">
        <v>-37.6007653878073</v>
      </c>
      <c r="H196">
        <v>-8.3835906674512</v>
      </c>
      <c r="I196">
        <v>-7.0543287309437597</v>
      </c>
      <c r="J196">
        <v>1.59663964108961</v>
      </c>
      <c r="K196">
        <v>638.62800392522399</v>
      </c>
      <c r="L196">
        <v>656.77217288980205</v>
      </c>
      <c r="M196">
        <v>49.4546786551971</v>
      </c>
      <c r="N196">
        <v>0.89069710373213296</v>
      </c>
      <c r="O196">
        <v>36.545240893066897</v>
      </c>
      <c r="P196">
        <v>7.5853350189633399</v>
      </c>
      <c r="Q196">
        <v>-2.0156215399582001E-2</v>
      </c>
    </row>
    <row r="197" spans="1:17" x14ac:dyDescent="0.3">
      <c r="A197" t="s">
        <v>481</v>
      </c>
      <c r="B197" t="s">
        <v>482</v>
      </c>
      <c r="C197" t="s">
        <v>3123</v>
      </c>
      <c r="D197" t="s">
        <v>208</v>
      </c>
      <c r="E197">
        <v>43015.723135439999</v>
      </c>
      <c r="F197">
        <v>679.2</v>
      </c>
      <c r="G197">
        <v>44.2320269457027</v>
      </c>
      <c r="H197">
        <v>-1.5314396316482599</v>
      </c>
      <c r="I197">
        <v>8.6644589211289098</v>
      </c>
      <c r="J197">
        <v>-1.2422246465781199</v>
      </c>
      <c r="K197">
        <v>683.43520791449203</v>
      </c>
      <c r="L197">
        <v>609.772348495497</v>
      </c>
      <c r="M197">
        <v>43.634391813654297</v>
      </c>
      <c r="N197">
        <v>0.662445430754801</v>
      </c>
      <c r="O197">
        <v>10.2179034157832</v>
      </c>
      <c r="P197">
        <v>68.556892914753703</v>
      </c>
      <c r="Q197">
        <v>6.8457251335152E-2</v>
      </c>
    </row>
    <row r="198" spans="1:17" x14ac:dyDescent="0.3">
      <c r="A198" t="s">
        <v>483</v>
      </c>
      <c r="B198" t="s">
        <v>484</v>
      </c>
      <c r="C198" t="s">
        <v>3128</v>
      </c>
      <c r="D198" t="s">
        <v>211</v>
      </c>
      <c r="E198">
        <v>42611.833949250002</v>
      </c>
      <c r="F198">
        <v>685.7</v>
      </c>
      <c r="G198">
        <v>-2.0690280106914498</v>
      </c>
      <c r="H198">
        <v>8.3967138516997704</v>
      </c>
      <c r="I198">
        <v>2.5137334955463699</v>
      </c>
      <c r="J198">
        <v>-0.84028920261280204</v>
      </c>
      <c r="K198">
        <v>687.55810539339598</v>
      </c>
      <c r="L198">
        <v>662.94052012089196</v>
      </c>
      <c r="M198">
        <v>52.563950544091597</v>
      </c>
      <c r="N198">
        <v>0.449266493689921</v>
      </c>
      <c r="O198">
        <v>12.097127023479599</v>
      </c>
      <c r="P198">
        <v>28.987960872836702</v>
      </c>
      <c r="Q198">
        <v>-3.9340397436009998E-2</v>
      </c>
    </row>
    <row r="199" spans="1:17" x14ac:dyDescent="0.3">
      <c r="A199" t="s">
        <v>485</v>
      </c>
      <c r="B199" t="s">
        <v>486</v>
      </c>
      <c r="C199" t="s">
        <v>3137</v>
      </c>
      <c r="D199" t="s">
        <v>414</v>
      </c>
      <c r="E199">
        <v>42514.416786239999</v>
      </c>
      <c r="F199">
        <v>566.4</v>
      </c>
      <c r="G199">
        <v>-20.5831119911388</v>
      </c>
      <c r="H199">
        <v>4.2619086063248703</v>
      </c>
      <c r="I199">
        <v>4.0686622129102199</v>
      </c>
      <c r="J199">
        <v>4.0241203900078704</v>
      </c>
      <c r="K199">
        <v>558.88834612889696</v>
      </c>
      <c r="L199">
        <v>559.68999895781201</v>
      </c>
      <c r="M199">
        <v>64.209010651170701</v>
      </c>
      <c r="N199">
        <v>2.0659434017461402</v>
      </c>
      <c r="O199">
        <v>10.3460451977401</v>
      </c>
      <c r="P199">
        <v>26.485037963376399</v>
      </c>
      <c r="Q199">
        <v>-8.6220293984526006E-2</v>
      </c>
    </row>
    <row r="200" spans="1:17" x14ac:dyDescent="0.3">
      <c r="A200" t="s">
        <v>487</v>
      </c>
      <c r="B200" t="s">
        <v>488</v>
      </c>
      <c r="C200" t="s">
        <v>3129</v>
      </c>
      <c r="D200" t="s">
        <v>155</v>
      </c>
      <c r="E200">
        <v>42272.806697475004</v>
      </c>
      <c r="F200">
        <v>107.57</v>
      </c>
      <c r="G200">
        <v>12.0490760506204</v>
      </c>
      <c r="H200">
        <v>-10.6504611421907</v>
      </c>
      <c r="I200">
        <v>-32.2172992421971</v>
      </c>
      <c r="J200">
        <v>-2.49217073379792</v>
      </c>
      <c r="K200">
        <v>117.278576287684</v>
      </c>
      <c r="L200">
        <v>119.533435828349</v>
      </c>
      <c r="M200">
        <v>47.213430569738101</v>
      </c>
      <c r="N200">
        <v>0.88402945871902705</v>
      </c>
      <c r="O200">
        <v>58.501440922190199</v>
      </c>
      <c r="P200">
        <v>34.127182044887697</v>
      </c>
      <c r="Q200">
        <v>0.15413885053147799</v>
      </c>
    </row>
    <row r="201" spans="1:17" x14ac:dyDescent="0.3">
      <c r="A201" t="s">
        <v>489</v>
      </c>
      <c r="B201" t="s">
        <v>490</v>
      </c>
      <c r="C201" t="s">
        <v>3123</v>
      </c>
      <c r="D201" t="s">
        <v>491</v>
      </c>
      <c r="E201">
        <v>41974.292725200001</v>
      </c>
      <c r="F201">
        <v>1082.4000000000001</v>
      </c>
      <c r="G201">
        <v>79.772977620296203</v>
      </c>
      <c r="H201">
        <v>1.5896955856497299</v>
      </c>
      <c r="I201">
        <v>30.442036185448</v>
      </c>
      <c r="J201">
        <v>3.3391807759571401</v>
      </c>
      <c r="K201">
        <v>1048.3379973983001</v>
      </c>
      <c r="L201">
        <v>914.89719390573998</v>
      </c>
      <c r="M201">
        <v>60.827215731899699</v>
      </c>
      <c r="N201">
        <v>0.63520860107473198</v>
      </c>
      <c r="O201">
        <v>12.250554323725</v>
      </c>
      <c r="P201">
        <v>102.582818641212</v>
      </c>
      <c r="Q201">
        <v>0.14763529880068699</v>
      </c>
    </row>
    <row r="202" spans="1:17" x14ac:dyDescent="0.3">
      <c r="A202" t="s">
        <v>492</v>
      </c>
      <c r="B202" t="s">
        <v>493</v>
      </c>
      <c r="C202" t="s">
        <v>3135</v>
      </c>
      <c r="D202" t="s">
        <v>494</v>
      </c>
      <c r="E202">
        <v>41926.611421889997</v>
      </c>
      <c r="F202">
        <v>610.20000000000005</v>
      </c>
      <c r="G202">
        <v>-5.6262179553698797</v>
      </c>
      <c r="H202">
        <v>0.60858166834197602</v>
      </c>
      <c r="I202">
        <v>21.423172328286501</v>
      </c>
      <c r="J202">
        <v>-2.31560433397543</v>
      </c>
      <c r="K202">
        <v>615.81381137354197</v>
      </c>
      <c r="L202">
        <v>576.42709498596605</v>
      </c>
      <c r="M202">
        <v>67.270243956976103</v>
      </c>
      <c r="N202">
        <v>1.81750660684842</v>
      </c>
      <c r="O202">
        <v>17.248443133398801</v>
      </c>
      <c r="P202">
        <v>44.923405771285999</v>
      </c>
      <c r="Q202">
        <v>-6.0085614434837002E-2</v>
      </c>
    </row>
    <row r="203" spans="1:17" x14ac:dyDescent="0.3">
      <c r="A203" t="s">
        <v>495</v>
      </c>
      <c r="B203" t="s">
        <v>496</v>
      </c>
      <c r="C203" t="s">
        <v>3137</v>
      </c>
      <c r="D203" t="s">
        <v>497</v>
      </c>
      <c r="E203">
        <v>41853.399250000002</v>
      </c>
      <c r="F203">
        <v>3810.05</v>
      </c>
      <c r="G203">
        <v>16.114991135211302</v>
      </c>
      <c r="H203">
        <v>-17.766555941303199</v>
      </c>
      <c r="I203">
        <v>14.818597511244199</v>
      </c>
      <c r="J203">
        <v>-8.1576288770084702</v>
      </c>
      <c r="K203">
        <v>4113.6809201122896</v>
      </c>
      <c r="L203">
        <v>3674.6846028794898</v>
      </c>
      <c r="M203">
        <v>22.934510251668101</v>
      </c>
      <c r="N203">
        <v>0.32733881629286798</v>
      </c>
      <c r="O203">
        <v>28.107242687103799</v>
      </c>
      <c r="P203">
        <v>53.8792407108239</v>
      </c>
      <c r="Q203">
        <v>6.4559815216123001E-2</v>
      </c>
    </row>
    <row r="204" spans="1:17" x14ac:dyDescent="0.3">
      <c r="A204" t="s">
        <v>498</v>
      </c>
      <c r="B204" t="s">
        <v>499</v>
      </c>
      <c r="C204" t="s">
        <v>3127</v>
      </c>
      <c r="D204" t="s">
        <v>51</v>
      </c>
      <c r="E204">
        <v>41713.053219920002</v>
      </c>
      <c r="F204">
        <v>1478.2</v>
      </c>
      <c r="G204">
        <v>69.756874560714905</v>
      </c>
      <c r="H204">
        <v>-12.354182757126299</v>
      </c>
      <c r="I204">
        <v>38.370816310351501</v>
      </c>
      <c r="J204">
        <v>-7.0553033031059602</v>
      </c>
      <c r="K204">
        <v>1630.9512803652999</v>
      </c>
      <c r="L204">
        <v>1368.0234851181001</v>
      </c>
      <c r="M204">
        <v>23.799796364591799</v>
      </c>
      <c r="N204">
        <v>0.82743775967557598</v>
      </c>
      <c r="O204">
        <v>23.863482613989898</v>
      </c>
      <c r="P204">
        <v>94.244415243101102</v>
      </c>
      <c r="Q204">
        <v>0.14103814649181101</v>
      </c>
    </row>
    <row r="205" spans="1:17" x14ac:dyDescent="0.3">
      <c r="A205" t="s">
        <v>500</v>
      </c>
      <c r="B205" t="s">
        <v>501</v>
      </c>
      <c r="C205" t="s">
        <v>3123</v>
      </c>
      <c r="D205" t="s">
        <v>139</v>
      </c>
      <c r="E205">
        <v>41235.136200000001</v>
      </c>
      <c r="F205">
        <v>205.98</v>
      </c>
      <c r="G205">
        <v>120.99820284552101</v>
      </c>
      <c r="H205">
        <v>-0.75618319429952197</v>
      </c>
      <c r="I205">
        <v>-28.095609107457101</v>
      </c>
      <c r="J205">
        <v>-2.54666848586352</v>
      </c>
      <c r="K205">
        <v>225.614294163854</v>
      </c>
      <c r="L205">
        <v>222.975054196608</v>
      </c>
      <c r="M205">
        <v>43.506743553266404</v>
      </c>
      <c r="N205">
        <v>0.42840858160421202</v>
      </c>
      <c r="O205">
        <v>71.715700553451796</v>
      </c>
      <c r="P205">
        <v>153.66995073891599</v>
      </c>
      <c r="Q205">
        <v>0.16078301680905999</v>
      </c>
    </row>
    <row r="206" spans="1:17" x14ac:dyDescent="0.3">
      <c r="A206" t="s">
        <v>502</v>
      </c>
      <c r="B206" t="s">
        <v>503</v>
      </c>
      <c r="C206" t="s">
        <v>3122</v>
      </c>
      <c r="D206" t="s">
        <v>245</v>
      </c>
      <c r="E206">
        <v>41021.712082520004</v>
      </c>
      <c r="F206">
        <v>6586.45</v>
      </c>
      <c r="G206">
        <v>-42.165083997586997</v>
      </c>
      <c r="H206">
        <v>-10.0287437915472</v>
      </c>
      <c r="I206">
        <v>-14.463263317859001</v>
      </c>
      <c r="J206">
        <v>-0.217562122768656</v>
      </c>
      <c r="K206">
        <v>7104.2682697161199</v>
      </c>
      <c r="L206">
        <v>7338.7920447964398</v>
      </c>
      <c r="M206">
        <v>41.696993083749597</v>
      </c>
      <c r="N206">
        <v>0.65866730412320396</v>
      </c>
      <c r="O206">
        <v>39.6807081204594</v>
      </c>
      <c r="P206">
        <v>4.77966910594973</v>
      </c>
      <c r="Q206">
        <v>-1.1191262244422E-2</v>
      </c>
    </row>
    <row r="207" spans="1:17" x14ac:dyDescent="0.3">
      <c r="A207" t="s">
        <v>504</v>
      </c>
      <c r="B207" t="s">
        <v>505</v>
      </c>
      <c r="C207" t="s">
        <v>3127</v>
      </c>
      <c r="D207" t="s">
        <v>51</v>
      </c>
      <c r="E207">
        <v>40857.347280119997</v>
      </c>
      <c r="F207">
        <v>2411.8000000000002</v>
      </c>
      <c r="G207">
        <v>21.621816163550498</v>
      </c>
      <c r="H207">
        <v>-8.5553344205596193</v>
      </c>
      <c r="I207">
        <v>-4.0673619927843498</v>
      </c>
      <c r="J207">
        <v>-5.9833842870448697</v>
      </c>
      <c r="K207">
        <v>2623.0928680561701</v>
      </c>
      <c r="L207">
        <v>2446.9194046922198</v>
      </c>
      <c r="M207">
        <v>33.560727947118998</v>
      </c>
      <c r="N207">
        <v>0.98388013343469505</v>
      </c>
      <c r="O207">
        <v>28.037150675843701</v>
      </c>
      <c r="P207">
        <v>49.161976621930798</v>
      </c>
      <c r="Q207">
        <v>2.9745338388532001E-2</v>
      </c>
    </row>
    <row r="208" spans="1:17" x14ac:dyDescent="0.3">
      <c r="A208" t="s">
        <v>506</v>
      </c>
      <c r="B208" t="s">
        <v>507</v>
      </c>
      <c r="C208" t="s">
        <v>3123</v>
      </c>
      <c r="D208" t="s">
        <v>34</v>
      </c>
      <c r="E208">
        <v>40719.091905300003</v>
      </c>
      <c r="F208">
        <v>52.94</v>
      </c>
      <c r="G208">
        <v>0.33424746156610002</v>
      </c>
      <c r="H208">
        <v>-5.3766106047693198E-2</v>
      </c>
      <c r="I208">
        <v>-27.423014013947402</v>
      </c>
      <c r="J208">
        <v>-0.126848642656748</v>
      </c>
      <c r="K208">
        <v>55.232281827185403</v>
      </c>
      <c r="L208">
        <v>57.250209814076698</v>
      </c>
      <c r="M208">
        <v>52.122532693014698</v>
      </c>
      <c r="N208">
        <v>0.85428469809720897</v>
      </c>
      <c r="O208">
        <v>38.836418587079699</v>
      </c>
      <c r="P208">
        <v>23.547257876312699</v>
      </c>
      <c r="Q208">
        <v>0.11754338479213999</v>
      </c>
    </row>
    <row r="209" spans="1:17" x14ac:dyDescent="0.3">
      <c r="A209" t="s">
        <v>508</v>
      </c>
      <c r="B209" t="s">
        <v>509</v>
      </c>
      <c r="C209" t="s">
        <v>3127</v>
      </c>
      <c r="D209" t="s">
        <v>51</v>
      </c>
      <c r="E209">
        <v>40373.220731429901</v>
      </c>
      <c r="F209">
        <v>1591.35</v>
      </c>
      <c r="G209">
        <v>23.6511966629654</v>
      </c>
      <c r="H209">
        <v>-1.4502711300756499</v>
      </c>
      <c r="I209">
        <v>14.8993797970668</v>
      </c>
      <c r="J209">
        <v>-1.3878388435643301</v>
      </c>
      <c r="K209">
        <v>1532.7164428411299</v>
      </c>
      <c r="L209">
        <v>1343.23125348337</v>
      </c>
      <c r="M209">
        <v>58.995091743456399</v>
      </c>
      <c r="N209">
        <v>1.0784506813879799</v>
      </c>
      <c r="O209">
        <v>7.3711000094259704</v>
      </c>
      <c r="P209">
        <v>52.867435158501401</v>
      </c>
      <c r="Q209">
        <v>3.9813549578235997E-2</v>
      </c>
    </row>
    <row r="210" spans="1:17" x14ac:dyDescent="0.3">
      <c r="A210" t="s">
        <v>510</v>
      </c>
      <c r="B210" t="s">
        <v>511</v>
      </c>
      <c r="C210" t="s">
        <v>3123</v>
      </c>
      <c r="D210" t="s">
        <v>43</v>
      </c>
      <c r="E210">
        <v>40255.912463294997</v>
      </c>
      <c r="F210">
        <v>1166.45</v>
      </c>
      <c r="G210">
        <v>-0.14561051027768801</v>
      </c>
      <c r="H210">
        <v>0.63651437331485805</v>
      </c>
      <c r="I210">
        <v>13.4804234361574</v>
      </c>
      <c r="J210">
        <v>-6.4442521983190204</v>
      </c>
      <c r="K210">
        <v>1191.91199568053</v>
      </c>
      <c r="L210">
        <v>1073.8149907555501</v>
      </c>
      <c r="M210">
        <v>31.963081299404401</v>
      </c>
      <c r="N210">
        <v>0.576824427296592</v>
      </c>
      <c r="O210">
        <v>12.002228985382899</v>
      </c>
      <c r="P210">
        <v>36.546678372841598</v>
      </c>
      <c r="Q210">
        <v>1.633756122808E-3</v>
      </c>
    </row>
    <row r="211" spans="1:17" x14ac:dyDescent="0.3">
      <c r="A211" t="s">
        <v>512</v>
      </c>
      <c r="B211" t="s">
        <v>513</v>
      </c>
      <c r="C211" t="s">
        <v>3123</v>
      </c>
      <c r="D211" t="s">
        <v>374</v>
      </c>
      <c r="E211">
        <v>40102.837466999998</v>
      </c>
      <c r="F211">
        <v>5483.8</v>
      </c>
      <c r="G211">
        <v>6.0293175756531303</v>
      </c>
      <c r="H211">
        <v>16.708760854428402</v>
      </c>
      <c r="I211">
        <v>17.956904422734201</v>
      </c>
      <c r="J211">
        <v>6.0934309729795197</v>
      </c>
      <c r="K211">
        <v>5027.2769232234596</v>
      </c>
      <c r="L211">
        <v>4585.0968393381299</v>
      </c>
      <c r="M211">
        <v>58.869151935410002</v>
      </c>
      <c r="N211">
        <v>0.92285635389932497</v>
      </c>
      <c r="O211">
        <v>3.6689886575002699</v>
      </c>
      <c r="P211">
        <v>49.8019504466359</v>
      </c>
      <c r="Q211">
        <v>6.0487417876816003E-2</v>
      </c>
    </row>
    <row r="212" spans="1:17" x14ac:dyDescent="0.3">
      <c r="A212" t="s">
        <v>514</v>
      </c>
      <c r="B212" t="s">
        <v>515</v>
      </c>
      <c r="C212" t="s">
        <v>3127</v>
      </c>
      <c r="D212" t="s">
        <v>516</v>
      </c>
      <c r="E212">
        <v>39702.245216399999</v>
      </c>
      <c r="F212">
        <v>331.5</v>
      </c>
      <c r="G212">
        <v>19.794634870766998</v>
      </c>
      <c r="H212">
        <v>-2.3821268308685801</v>
      </c>
      <c r="I212">
        <v>1.85275472440478</v>
      </c>
      <c r="J212">
        <v>-5.4165890262512102</v>
      </c>
      <c r="K212">
        <v>338.05943134665</v>
      </c>
      <c r="L212">
        <v>323.55113083023701</v>
      </c>
      <c r="M212">
        <v>52.333466983442001</v>
      </c>
      <c r="N212">
        <v>1.1035001070817201</v>
      </c>
      <c r="O212">
        <v>19.3966817496229</v>
      </c>
      <c r="P212">
        <v>43.351351351351298</v>
      </c>
      <c r="Q212">
        <v>-4.0994150753715E-2</v>
      </c>
    </row>
    <row r="213" spans="1:17" x14ac:dyDescent="0.3">
      <c r="A213" t="s">
        <v>517</v>
      </c>
      <c r="B213" t="s">
        <v>518</v>
      </c>
      <c r="C213" t="s">
        <v>3132</v>
      </c>
      <c r="D213" t="s">
        <v>464</v>
      </c>
      <c r="E213">
        <v>39359.9212893</v>
      </c>
      <c r="F213">
        <v>1418.25</v>
      </c>
      <c r="G213">
        <v>-35.234719836196298</v>
      </c>
      <c r="H213">
        <v>-4.0860390035100096</v>
      </c>
      <c r="I213">
        <v>-22.568840961287499</v>
      </c>
      <c r="J213">
        <v>-4.7480236905708102</v>
      </c>
      <c r="K213">
        <v>1500.92417023803</v>
      </c>
      <c r="L213">
        <v>1506.2615794241599</v>
      </c>
      <c r="M213">
        <v>20.349942512552801</v>
      </c>
      <c r="N213">
        <v>0.72416811009916604</v>
      </c>
      <c r="O213">
        <v>25.083729948880599</v>
      </c>
      <c r="P213">
        <v>8.6781609195402307</v>
      </c>
      <c r="Q213">
        <v>4.6523643074979998E-2</v>
      </c>
    </row>
    <row r="214" spans="1:17" x14ac:dyDescent="0.3">
      <c r="A214" t="s">
        <v>519</v>
      </c>
      <c r="B214" t="s">
        <v>520</v>
      </c>
      <c r="C214" t="s">
        <v>3130</v>
      </c>
      <c r="D214" t="s">
        <v>69</v>
      </c>
      <c r="E214">
        <v>39240.026476480001</v>
      </c>
      <c r="F214">
        <v>2089.6</v>
      </c>
      <c r="G214">
        <v>-5.5578461107478203</v>
      </c>
      <c r="H214">
        <v>-10.314434133522401</v>
      </c>
      <c r="I214">
        <v>-23.6352338699784</v>
      </c>
      <c r="J214">
        <v>-9.4461605263391597</v>
      </c>
      <c r="K214">
        <v>2309.7243770462501</v>
      </c>
      <c r="L214">
        <v>2377.2831383049502</v>
      </c>
      <c r="M214">
        <v>29.081536044993801</v>
      </c>
      <c r="N214">
        <v>1.6719125617936701</v>
      </c>
      <c r="O214">
        <v>36.102603369065797</v>
      </c>
      <c r="P214">
        <v>15.8957293399889</v>
      </c>
      <c r="Q214">
        <v>-5.3073663840601998E-2</v>
      </c>
    </row>
    <row r="215" spans="1:17" x14ac:dyDescent="0.3">
      <c r="A215" t="s">
        <v>521</v>
      </c>
      <c r="B215" t="s">
        <v>522</v>
      </c>
      <c r="C215" t="s">
        <v>3132</v>
      </c>
      <c r="D215" t="s">
        <v>523</v>
      </c>
      <c r="E215">
        <v>38607.614396800003</v>
      </c>
      <c r="F215">
        <v>3510.4</v>
      </c>
      <c r="G215">
        <v>-11.2040850105021</v>
      </c>
      <c r="H215">
        <v>-5.57329976332184</v>
      </c>
      <c r="I215">
        <v>-14.250381895559601</v>
      </c>
      <c r="J215">
        <v>-3.1602369356185198</v>
      </c>
      <c r="K215">
        <v>3730.7258627583301</v>
      </c>
      <c r="L215">
        <v>3605.1945720758399</v>
      </c>
      <c r="M215">
        <v>41.790119347459402</v>
      </c>
      <c r="N215">
        <v>0.48540063608339001</v>
      </c>
      <c r="O215">
        <v>25.911577028258801</v>
      </c>
      <c r="P215">
        <v>32.5479534813472</v>
      </c>
      <c r="Q215">
        <v>7.1373791312868001E-2</v>
      </c>
    </row>
    <row r="216" spans="1:17" x14ac:dyDescent="0.3">
      <c r="A216" t="s">
        <v>524</v>
      </c>
      <c r="B216" t="s">
        <v>525</v>
      </c>
      <c r="C216" t="s">
        <v>3122</v>
      </c>
      <c r="D216" t="s">
        <v>21</v>
      </c>
      <c r="E216">
        <v>38181.522043600002</v>
      </c>
      <c r="F216">
        <v>941.2</v>
      </c>
      <c r="G216">
        <v>-48.988298507316401</v>
      </c>
      <c r="H216">
        <v>-9.1787003292033909</v>
      </c>
      <c r="I216">
        <v>-16.4161185665088</v>
      </c>
      <c r="J216">
        <v>-4.3581045997712096</v>
      </c>
      <c r="K216">
        <v>1017.75563436072</v>
      </c>
      <c r="L216">
        <v>1062.41777434034</v>
      </c>
      <c r="M216">
        <v>28.6754442391059</v>
      </c>
      <c r="N216">
        <v>0.246548187713968</v>
      </c>
      <c r="O216">
        <v>48.746281342966398</v>
      </c>
      <c r="P216">
        <v>1.0955961331901201</v>
      </c>
    </row>
    <row r="217" spans="1:17" x14ac:dyDescent="0.3">
      <c r="A217" t="s">
        <v>526</v>
      </c>
      <c r="B217" t="s">
        <v>527</v>
      </c>
      <c r="C217" t="s">
        <v>3125</v>
      </c>
      <c r="D217" t="s">
        <v>120</v>
      </c>
      <c r="E217">
        <v>37996.104017174999</v>
      </c>
      <c r="F217">
        <v>292.35000000000002</v>
      </c>
      <c r="G217">
        <v>-27.670035298778298</v>
      </c>
      <c r="H217">
        <v>-6.98131074432749</v>
      </c>
      <c r="I217">
        <v>-19.8977197556421</v>
      </c>
      <c r="J217">
        <v>-12.457566409257799</v>
      </c>
      <c r="K217">
        <v>335.376553913441</v>
      </c>
      <c r="L217">
        <v>349.32690805693898</v>
      </c>
      <c r="M217">
        <v>24.126509286652599</v>
      </c>
      <c r="N217">
        <v>1.3853133423308901</v>
      </c>
      <c r="O217">
        <v>40.413887463656501</v>
      </c>
      <c r="P217">
        <v>4.78494623655914</v>
      </c>
      <c r="Q217">
        <v>-1.9602353822199999E-2</v>
      </c>
    </row>
    <row r="218" spans="1:17" x14ac:dyDescent="0.3">
      <c r="A218" t="s">
        <v>528</v>
      </c>
      <c r="B218" t="s">
        <v>529</v>
      </c>
      <c r="C218" t="s">
        <v>3131</v>
      </c>
      <c r="D218" t="s">
        <v>270</v>
      </c>
      <c r="E218">
        <v>37790.969960459901</v>
      </c>
      <c r="F218">
        <v>1837.95</v>
      </c>
      <c r="G218">
        <v>67.778240958072601</v>
      </c>
      <c r="H218">
        <v>-6.1421792596148101</v>
      </c>
      <c r="I218">
        <v>14.3721305268368</v>
      </c>
      <c r="J218">
        <v>-0.85079303370997295</v>
      </c>
      <c r="K218">
        <v>1858.0311404081499</v>
      </c>
      <c r="L218">
        <v>1613.92553508122</v>
      </c>
      <c r="M218">
        <v>53.656611023126899</v>
      </c>
      <c r="N218">
        <v>0.73818253060273797</v>
      </c>
      <c r="O218">
        <v>19.6740934192986</v>
      </c>
      <c r="P218">
        <v>103.86556486051801</v>
      </c>
      <c r="Q218">
        <v>0.175697687464756</v>
      </c>
    </row>
    <row r="219" spans="1:17" x14ac:dyDescent="0.3">
      <c r="A219" t="s">
        <v>530</v>
      </c>
      <c r="B219" t="s">
        <v>531</v>
      </c>
      <c r="C219" t="s">
        <v>3132</v>
      </c>
      <c r="D219" t="s">
        <v>232</v>
      </c>
      <c r="E219">
        <v>37477.34567345</v>
      </c>
      <c r="F219">
        <v>5854.85</v>
      </c>
      <c r="G219">
        <v>112.560173181471</v>
      </c>
      <c r="H219">
        <v>4.7799199609717</v>
      </c>
      <c r="I219">
        <v>63.371835264605501</v>
      </c>
      <c r="J219">
        <v>3.0721993844098301</v>
      </c>
      <c r="K219">
        <v>5389.5233630856901</v>
      </c>
      <c r="L219">
        <v>4222.3306709063199</v>
      </c>
      <c r="M219">
        <v>63.334552077517102</v>
      </c>
      <c r="N219">
        <v>0.816369891545904</v>
      </c>
      <c r="O219">
        <v>3.1273217930433499</v>
      </c>
      <c r="P219">
        <v>157.25992486323699</v>
      </c>
      <c r="Q219">
        <v>0.32974469306110299</v>
      </c>
    </row>
    <row r="220" spans="1:17" x14ac:dyDescent="0.3">
      <c r="A220" t="s">
        <v>532</v>
      </c>
      <c r="B220" t="s">
        <v>533</v>
      </c>
      <c r="C220" t="s">
        <v>3132</v>
      </c>
      <c r="D220" t="s">
        <v>232</v>
      </c>
      <c r="E220">
        <v>37378.2238401</v>
      </c>
      <c r="F220">
        <v>9305.4</v>
      </c>
      <c r="G220">
        <v>46.162235541543403</v>
      </c>
      <c r="H220">
        <v>-0.220472541173549</v>
      </c>
      <c r="I220">
        <v>12.6700815594566</v>
      </c>
      <c r="J220">
        <v>5.1056372940834702</v>
      </c>
      <c r="K220">
        <v>9421.4606627817702</v>
      </c>
      <c r="L220">
        <v>8212.8751225231499</v>
      </c>
      <c r="M220">
        <v>51.088987754553997</v>
      </c>
      <c r="N220">
        <v>1.2280806288421999</v>
      </c>
      <c r="O220">
        <v>18.210931287209501</v>
      </c>
      <c r="P220">
        <v>80.652300524170002</v>
      </c>
      <c r="Q220">
        <v>0.274586879772524</v>
      </c>
    </row>
    <row r="221" spans="1:17" x14ac:dyDescent="0.3">
      <c r="A221" t="s">
        <v>534</v>
      </c>
      <c r="B221" t="s">
        <v>535</v>
      </c>
      <c r="C221" t="s">
        <v>3127</v>
      </c>
      <c r="D221" t="s">
        <v>51</v>
      </c>
      <c r="E221">
        <v>36974.605864495003</v>
      </c>
      <c r="F221">
        <v>2960.05</v>
      </c>
      <c r="G221">
        <v>33.614321922561501</v>
      </c>
      <c r="H221">
        <v>-4.0054745756950902</v>
      </c>
      <c r="I221">
        <v>18.6347674828219</v>
      </c>
      <c r="J221">
        <v>4.7446349876403698E-2</v>
      </c>
      <c r="K221">
        <v>3025.5159312903702</v>
      </c>
      <c r="L221">
        <v>2655.8963369974699</v>
      </c>
      <c r="M221">
        <v>52.951376548007502</v>
      </c>
      <c r="N221">
        <v>0.58515980801436196</v>
      </c>
      <c r="O221">
        <v>17.7344977280789</v>
      </c>
      <c r="P221">
        <v>59.981083637346302</v>
      </c>
      <c r="Q221">
        <v>8.6970761177429995E-2</v>
      </c>
    </row>
    <row r="222" spans="1:17" x14ac:dyDescent="0.3">
      <c r="A222" t="s">
        <v>536</v>
      </c>
      <c r="B222" t="s">
        <v>537</v>
      </c>
      <c r="C222" t="s">
        <v>3137</v>
      </c>
      <c r="D222" t="s">
        <v>280</v>
      </c>
      <c r="E222">
        <v>36428.535355485001</v>
      </c>
      <c r="F222">
        <v>2670.85</v>
      </c>
      <c r="G222">
        <v>4.5207146701801104</v>
      </c>
      <c r="H222">
        <v>-3.3062757585573399</v>
      </c>
      <c r="I222">
        <v>2.6222959196695701</v>
      </c>
      <c r="J222">
        <v>-0.92478185696580595</v>
      </c>
      <c r="K222">
        <v>2741.62987138474</v>
      </c>
      <c r="L222">
        <v>2613.8142804682202</v>
      </c>
      <c r="M222">
        <v>51.796220890837603</v>
      </c>
      <c r="N222">
        <v>1.3961839709530399</v>
      </c>
      <c r="O222">
        <v>18.651365670105001</v>
      </c>
      <c r="P222">
        <v>32.1548738248391</v>
      </c>
      <c r="Q222">
        <v>7.737229406164E-3</v>
      </c>
    </row>
    <row r="223" spans="1:17" x14ac:dyDescent="0.3">
      <c r="A223" t="s">
        <v>538</v>
      </c>
      <c r="B223" t="s">
        <v>539</v>
      </c>
      <c r="C223" t="s">
        <v>3132</v>
      </c>
      <c r="D223" t="s">
        <v>129</v>
      </c>
      <c r="E223">
        <v>36267.662100310001</v>
      </c>
      <c r="F223">
        <v>41019.699999999997</v>
      </c>
      <c r="G223">
        <v>-9.1407909057874903</v>
      </c>
      <c r="H223">
        <v>-17.3407562534994</v>
      </c>
      <c r="I223">
        <v>-28.378992078202799</v>
      </c>
      <c r="J223">
        <v>-4.0856179381099897</v>
      </c>
      <c r="K223">
        <v>47003.664052369</v>
      </c>
      <c r="L223">
        <v>47316.7211690599</v>
      </c>
      <c r="M223">
        <v>17.016287081307102</v>
      </c>
      <c r="N223">
        <v>0.68338017950151597</v>
      </c>
      <c r="O223">
        <v>46.2565547773387</v>
      </c>
      <c r="P223">
        <v>17.273863061321901</v>
      </c>
      <c r="Q223">
        <v>-3.6356037838924E-2</v>
      </c>
    </row>
    <row r="224" spans="1:17" x14ac:dyDescent="0.3">
      <c r="A224" t="s">
        <v>540</v>
      </c>
      <c r="B224" t="s">
        <v>541</v>
      </c>
      <c r="C224" t="s">
        <v>3129</v>
      </c>
      <c r="D224" t="s">
        <v>150</v>
      </c>
      <c r="E224">
        <v>36239.747776215001</v>
      </c>
      <c r="F224">
        <v>261.35000000000002</v>
      </c>
      <c r="G224">
        <v>38.348916504114698</v>
      </c>
      <c r="H224">
        <v>0.79003822767490794</v>
      </c>
      <c r="I224">
        <v>2.58193850738007</v>
      </c>
      <c r="J224">
        <v>7.69564194764473</v>
      </c>
      <c r="K224">
        <v>257.01969398442498</v>
      </c>
      <c r="L224">
        <v>242.22114746690201</v>
      </c>
      <c r="M224">
        <v>66.980945974135295</v>
      </c>
      <c r="N224">
        <v>0.83841219587000304</v>
      </c>
      <c r="O224">
        <v>19.303615840826399</v>
      </c>
      <c r="P224">
        <v>62.936408977556098</v>
      </c>
      <c r="Q224">
        <v>0.158327795200502</v>
      </c>
    </row>
    <row r="225" spans="1:17" x14ac:dyDescent="0.3">
      <c r="A225" t="s">
        <v>542</v>
      </c>
      <c r="B225" t="s">
        <v>543</v>
      </c>
      <c r="C225" t="s">
        <v>3132</v>
      </c>
      <c r="D225" t="s">
        <v>544</v>
      </c>
      <c r="E225">
        <v>36069.276139429901</v>
      </c>
      <c r="F225">
        <v>3994.85</v>
      </c>
      <c r="G225">
        <v>12.4582076728496</v>
      </c>
      <c r="H225">
        <v>-4.65251213370379</v>
      </c>
      <c r="I225">
        <v>-9.7760832329274496</v>
      </c>
      <c r="J225">
        <v>-2.2883149146433701</v>
      </c>
      <c r="K225">
        <v>4099.0770793650699</v>
      </c>
      <c r="L225">
        <v>3932.7763468102398</v>
      </c>
      <c r="M225">
        <v>56.8180249912661</v>
      </c>
      <c r="N225">
        <v>0.68045924604461105</v>
      </c>
      <c r="O225">
        <v>26.154924465249</v>
      </c>
      <c r="P225">
        <v>45.7974452554744</v>
      </c>
      <c r="Q225">
        <v>0.17356103314548699</v>
      </c>
    </row>
    <row r="226" spans="1:17" x14ac:dyDescent="0.3">
      <c r="A226" t="s">
        <v>545</v>
      </c>
      <c r="B226" t="s">
        <v>546</v>
      </c>
      <c r="C226" t="s">
        <v>3128</v>
      </c>
      <c r="D226" t="s">
        <v>547</v>
      </c>
      <c r="E226">
        <v>36044.25</v>
      </c>
      <c r="F226">
        <v>424.05</v>
      </c>
      <c r="G226">
        <v>29.116593931768399</v>
      </c>
      <c r="H226">
        <v>-12.378109675251</v>
      </c>
      <c r="I226">
        <v>-14.9818697758095</v>
      </c>
      <c r="J226">
        <v>-2.2255863636597302</v>
      </c>
      <c r="K226">
        <v>464.14733725705298</v>
      </c>
      <c r="L226">
        <v>445.11277787724299</v>
      </c>
      <c r="M226">
        <v>39.544615822216997</v>
      </c>
      <c r="N226">
        <v>0.79833501484524605</v>
      </c>
      <c r="O226">
        <v>46.2917108831505</v>
      </c>
      <c r="P226">
        <v>52.262118491921001</v>
      </c>
      <c r="Q226">
        <v>0.12758295615913301</v>
      </c>
    </row>
    <row r="227" spans="1:17" x14ac:dyDescent="0.3">
      <c r="A227" t="s">
        <v>548</v>
      </c>
      <c r="B227" t="s">
        <v>549</v>
      </c>
      <c r="C227" t="s">
        <v>3122</v>
      </c>
      <c r="D227" t="s">
        <v>21</v>
      </c>
      <c r="E227">
        <v>35523.403320404999</v>
      </c>
      <c r="F227">
        <v>1308.45</v>
      </c>
      <c r="G227">
        <v>-30.171397658288399</v>
      </c>
      <c r="H227">
        <v>-23.036150199599401</v>
      </c>
      <c r="I227">
        <v>-18.932307621907601</v>
      </c>
      <c r="J227">
        <v>-6.1837913640365496</v>
      </c>
      <c r="K227">
        <v>1535.1102177077801</v>
      </c>
      <c r="L227">
        <v>1558.0044053849001</v>
      </c>
      <c r="M227">
        <v>29.045430302936801</v>
      </c>
      <c r="N227">
        <v>0.847769253987808</v>
      </c>
      <c r="O227">
        <v>47.4034162558752</v>
      </c>
      <c r="P227">
        <v>1.9637638807714799</v>
      </c>
      <c r="Q227">
        <v>0.11810610159787201</v>
      </c>
    </row>
    <row r="228" spans="1:17" x14ac:dyDescent="0.3">
      <c r="A228" t="s">
        <v>550</v>
      </c>
      <c r="B228" t="s">
        <v>551</v>
      </c>
      <c r="C228" t="s">
        <v>3127</v>
      </c>
      <c r="D228" t="s">
        <v>161</v>
      </c>
      <c r="E228">
        <v>34875.128970849997</v>
      </c>
      <c r="F228">
        <v>869.3</v>
      </c>
      <c r="G228">
        <v>-1.22110612335807</v>
      </c>
      <c r="H228">
        <v>2.1784216747249898</v>
      </c>
      <c r="I228">
        <v>18.311341277054701</v>
      </c>
      <c r="J228">
        <v>-3.2977432054984499</v>
      </c>
      <c r="K228">
        <v>866.56769535922297</v>
      </c>
      <c r="L228">
        <v>800.01193757172803</v>
      </c>
      <c r="M228">
        <v>51.525345177263603</v>
      </c>
      <c r="N228">
        <v>0.40206509378565902</v>
      </c>
      <c r="O228">
        <v>8.7369147590014897</v>
      </c>
      <c r="P228">
        <v>43.059326915164903</v>
      </c>
      <c r="Q228">
        <v>3.1668755159588002E-2</v>
      </c>
    </row>
    <row r="229" spans="1:17" x14ac:dyDescent="0.3">
      <c r="A229" t="s">
        <v>552</v>
      </c>
      <c r="B229" t="s">
        <v>553</v>
      </c>
      <c r="C229" t="s">
        <v>3123</v>
      </c>
      <c r="D229" t="s">
        <v>54</v>
      </c>
      <c r="E229">
        <v>34807.526713909901</v>
      </c>
      <c r="F229">
        <v>139.55000000000001</v>
      </c>
      <c r="G229">
        <v>-22.014697647760698</v>
      </c>
      <c r="H229">
        <v>-10.059847092965899</v>
      </c>
      <c r="I229">
        <v>-16.539713745068401</v>
      </c>
      <c r="J229">
        <v>-0.742295991401272</v>
      </c>
      <c r="K229">
        <v>154.56777254732901</v>
      </c>
      <c r="L229">
        <v>160.453277468126</v>
      </c>
      <c r="M229">
        <v>42.952648659533999</v>
      </c>
      <c r="N229">
        <v>0.72552821786701704</v>
      </c>
      <c r="O229">
        <v>39.197420279469704</v>
      </c>
      <c r="P229">
        <v>4.0641312453392997</v>
      </c>
      <c r="Q229">
        <v>7.5053090716549004E-2</v>
      </c>
    </row>
    <row r="230" spans="1:17" x14ac:dyDescent="0.3">
      <c r="A230" t="s">
        <v>554</v>
      </c>
      <c r="B230" t="s">
        <v>555</v>
      </c>
      <c r="C230" t="s">
        <v>3139</v>
      </c>
      <c r="D230" t="s">
        <v>166</v>
      </c>
      <c r="E230">
        <v>34616.430988754997</v>
      </c>
      <c r="F230">
        <v>1027.95</v>
      </c>
      <c r="G230">
        <v>33.259350785914698</v>
      </c>
      <c r="H230">
        <v>0.37686077732171203</v>
      </c>
      <c r="I230">
        <v>17.379575094185601</v>
      </c>
      <c r="J230">
        <v>5.1123849282062803</v>
      </c>
      <c r="K230">
        <v>1036.9080416465399</v>
      </c>
      <c r="L230">
        <v>929.16009387465897</v>
      </c>
      <c r="M230">
        <v>57.5720768627016</v>
      </c>
      <c r="N230">
        <v>0.88131830216219398</v>
      </c>
      <c r="O230">
        <v>27.827228950824399</v>
      </c>
      <c r="P230">
        <v>59.979768111431</v>
      </c>
      <c r="Q230">
        <v>6.0046075444585997E-2</v>
      </c>
    </row>
    <row r="231" spans="1:17" x14ac:dyDescent="0.3">
      <c r="A231" t="s">
        <v>556</v>
      </c>
      <c r="B231" t="s">
        <v>557</v>
      </c>
      <c r="C231" t="s">
        <v>3139</v>
      </c>
      <c r="D231" t="s">
        <v>558</v>
      </c>
      <c r="E231">
        <v>34567.4305485</v>
      </c>
      <c r="F231">
        <v>30685.5</v>
      </c>
      <c r="G231">
        <v>-20.8105896183196</v>
      </c>
      <c r="H231">
        <v>-5.7548806187957098</v>
      </c>
      <c r="I231">
        <v>-7.40988817783487</v>
      </c>
      <c r="J231">
        <v>-5.2703786429266701</v>
      </c>
      <c r="K231">
        <v>34338.193134487898</v>
      </c>
      <c r="L231">
        <v>33873.381200849697</v>
      </c>
      <c r="M231">
        <v>17.520935259499002</v>
      </c>
      <c r="N231">
        <v>1.0643938977327301</v>
      </c>
      <c r="O231">
        <v>33.145948412116397</v>
      </c>
      <c r="P231">
        <v>7.6723879300816202</v>
      </c>
      <c r="Q231">
        <v>7.9295138984909995E-3</v>
      </c>
    </row>
    <row r="232" spans="1:17" x14ac:dyDescent="0.3">
      <c r="A232" t="s">
        <v>559</v>
      </c>
      <c r="B232" t="s">
        <v>560</v>
      </c>
      <c r="C232" t="s">
        <v>3132</v>
      </c>
      <c r="D232" t="s">
        <v>85</v>
      </c>
      <c r="E232">
        <v>34288.256249999999</v>
      </c>
      <c r="F232">
        <v>935.4</v>
      </c>
      <c r="G232">
        <v>50.859271726257496</v>
      </c>
      <c r="H232">
        <v>-14.5319833610099</v>
      </c>
      <c r="I232">
        <v>-34.900340834184099</v>
      </c>
      <c r="J232">
        <v>-9.1373733880871608</v>
      </c>
      <c r="K232">
        <v>1106.380271369</v>
      </c>
      <c r="L232">
        <v>1118.6694001590799</v>
      </c>
      <c r="M232">
        <v>30.798458604795901</v>
      </c>
      <c r="N232">
        <v>0.75710852048819399</v>
      </c>
      <c r="O232">
        <v>91.864443019029295</v>
      </c>
      <c r="P232">
        <v>72.734407460412697</v>
      </c>
      <c r="Q232">
        <v>0.15716618975161001</v>
      </c>
    </row>
    <row r="233" spans="1:17" x14ac:dyDescent="0.3">
      <c r="A233" t="s">
        <v>561</v>
      </c>
      <c r="B233" t="s">
        <v>562</v>
      </c>
      <c r="C233" t="s">
        <v>3132</v>
      </c>
      <c r="D233" t="s">
        <v>312</v>
      </c>
      <c r="E233">
        <v>34182.0857454</v>
      </c>
      <c r="F233">
        <v>1299.3</v>
      </c>
      <c r="G233">
        <v>120.352509431474</v>
      </c>
      <c r="H233">
        <v>-13.1357255739079</v>
      </c>
      <c r="I233">
        <v>-26.243987550333902</v>
      </c>
      <c r="J233">
        <v>-3.4552514354300699</v>
      </c>
      <c r="K233">
        <v>1574.79804120668</v>
      </c>
      <c r="L233">
        <v>1560.2154335151399</v>
      </c>
      <c r="M233">
        <v>32.1758332958468</v>
      </c>
      <c r="N233">
        <v>0.32602410922932001</v>
      </c>
      <c r="O233">
        <v>129.31193719695199</v>
      </c>
      <c r="P233">
        <v>142.63305322128801</v>
      </c>
      <c r="Q233">
        <v>0.183294670120695</v>
      </c>
    </row>
    <row r="234" spans="1:17" x14ac:dyDescent="0.3">
      <c r="A234" t="s">
        <v>563</v>
      </c>
      <c r="B234" t="s">
        <v>564</v>
      </c>
      <c r="C234" t="s">
        <v>3123</v>
      </c>
      <c r="D234" t="s">
        <v>565</v>
      </c>
      <c r="E234">
        <v>33963.639934999999</v>
      </c>
      <c r="F234">
        <v>617.45000000000005</v>
      </c>
      <c r="G234">
        <v>13.2277664726754</v>
      </c>
      <c r="H234">
        <v>3.26610380574557</v>
      </c>
      <c r="I234">
        <v>-11.6065042841512</v>
      </c>
      <c r="J234">
        <v>-1.2139157532946601</v>
      </c>
      <c r="K234">
        <v>636.33483181960605</v>
      </c>
      <c r="L234">
        <v>637.45411537828704</v>
      </c>
      <c r="M234">
        <v>48.665083306941</v>
      </c>
      <c r="N234">
        <v>0.63066868481000204</v>
      </c>
      <c r="O234">
        <v>33.897481577455601</v>
      </c>
      <c r="P234">
        <v>36.573766865737603</v>
      </c>
      <c r="Q234">
        <v>5.4022174152426002E-2</v>
      </c>
    </row>
    <row r="235" spans="1:17" x14ac:dyDescent="0.3">
      <c r="A235" t="s">
        <v>566</v>
      </c>
      <c r="B235" t="s">
        <v>567</v>
      </c>
      <c r="C235" t="s">
        <v>3130</v>
      </c>
      <c r="D235" t="s">
        <v>69</v>
      </c>
      <c r="E235">
        <v>33916.327024425002</v>
      </c>
      <c r="F235">
        <v>1808.25</v>
      </c>
      <c r="G235">
        <v>-36.771687216213998</v>
      </c>
      <c r="H235">
        <v>-0.55668027113801999</v>
      </c>
      <c r="I235">
        <v>-7.8846358359839597</v>
      </c>
      <c r="J235">
        <v>2.2475502760756898</v>
      </c>
      <c r="K235">
        <v>1813.68287678147</v>
      </c>
      <c r="L235">
        <v>1886.14983266902</v>
      </c>
      <c r="M235">
        <v>58.929481603737202</v>
      </c>
      <c r="N235">
        <v>0.68180961804301499</v>
      </c>
      <c r="O235">
        <v>34.422784460113299</v>
      </c>
      <c r="P235">
        <v>9.49800169553105</v>
      </c>
      <c r="Q235">
        <v>-3.4090225139171003E-2</v>
      </c>
    </row>
    <row r="236" spans="1:17" x14ac:dyDescent="0.3">
      <c r="A236" t="s">
        <v>568</v>
      </c>
      <c r="B236" t="s">
        <v>569</v>
      </c>
      <c r="C236" t="s">
        <v>3135</v>
      </c>
      <c r="D236" t="s">
        <v>570</v>
      </c>
      <c r="E236">
        <v>33729.6335163599</v>
      </c>
      <c r="F236">
        <v>1388.55</v>
      </c>
      <c r="G236">
        <v>-15.4843462524122</v>
      </c>
      <c r="H236">
        <v>5.9109240025116199</v>
      </c>
      <c r="I236">
        <v>29.153657590332799</v>
      </c>
      <c r="J236">
        <v>4.1072266270479796</v>
      </c>
      <c r="K236">
        <v>1315.2323514900399</v>
      </c>
      <c r="L236">
        <v>1200.8092025690701</v>
      </c>
      <c r="M236">
        <v>60.500924692671703</v>
      </c>
      <c r="N236">
        <v>0.55682538035729501</v>
      </c>
      <c r="O236">
        <v>7.1549458067768601</v>
      </c>
      <c r="P236">
        <v>56.712375148129297</v>
      </c>
      <c r="Q236">
        <v>4.2774795550345003E-2</v>
      </c>
    </row>
    <row r="237" spans="1:17" x14ac:dyDescent="0.3">
      <c r="A237" t="s">
        <v>571</v>
      </c>
      <c r="B237" t="s">
        <v>572</v>
      </c>
      <c r="C237" t="s">
        <v>3128</v>
      </c>
      <c r="D237" t="s">
        <v>211</v>
      </c>
      <c r="E237">
        <v>33225.971326079998</v>
      </c>
      <c r="F237">
        <v>2362.1</v>
      </c>
      <c r="G237">
        <v>27.860256750020199</v>
      </c>
      <c r="H237">
        <v>1.2955710285493101</v>
      </c>
      <c r="I237">
        <v>5.0995198430243898</v>
      </c>
      <c r="J237">
        <v>-2.8971309814570398</v>
      </c>
      <c r="K237">
        <v>2400.1273012624602</v>
      </c>
      <c r="L237">
        <v>2266.0524548026001</v>
      </c>
      <c r="M237">
        <v>42.541704734627302</v>
      </c>
      <c r="N237">
        <v>1.0066303990214001</v>
      </c>
      <c r="O237">
        <v>29.600778967867502</v>
      </c>
      <c r="P237">
        <v>50.227366680446401</v>
      </c>
      <c r="Q237">
        <v>2.2563924956053E-2</v>
      </c>
    </row>
    <row r="238" spans="1:17" x14ac:dyDescent="0.3">
      <c r="A238" t="s">
        <v>573</v>
      </c>
      <c r="B238" t="s">
        <v>574</v>
      </c>
      <c r="C238" t="s">
        <v>3127</v>
      </c>
      <c r="D238" t="s">
        <v>51</v>
      </c>
      <c r="E238">
        <v>33015.470528874997</v>
      </c>
      <c r="F238">
        <v>250.15</v>
      </c>
      <c r="G238">
        <v>85.793688507505905</v>
      </c>
      <c r="H238">
        <v>11.3063656062116</v>
      </c>
      <c r="I238">
        <v>64.375477403344803</v>
      </c>
      <c r="J238">
        <v>-7.2505446708729204</v>
      </c>
      <c r="K238">
        <v>239.471028448276</v>
      </c>
      <c r="L238">
        <v>186.90121208086899</v>
      </c>
      <c r="M238">
        <v>42.352304405194701</v>
      </c>
      <c r="N238">
        <v>0.76843267754877498</v>
      </c>
      <c r="O238">
        <v>23.0861483110133</v>
      </c>
      <c r="P238">
        <v>118.758198513336</v>
      </c>
      <c r="Q238">
        <v>4.9128954662556998E-2</v>
      </c>
    </row>
    <row r="239" spans="1:17" x14ac:dyDescent="0.3">
      <c r="A239" t="s">
        <v>575</v>
      </c>
      <c r="B239" t="s">
        <v>576</v>
      </c>
      <c r="C239" t="s">
        <v>3127</v>
      </c>
      <c r="D239" t="s">
        <v>51</v>
      </c>
      <c r="E239">
        <v>32969.98027634</v>
      </c>
      <c r="F239">
        <v>1295.1500000000001</v>
      </c>
      <c r="G239">
        <v>91.283365022672896</v>
      </c>
      <c r="H239">
        <v>1.7968193740459899</v>
      </c>
      <c r="I239">
        <v>102.915424685134</v>
      </c>
      <c r="J239">
        <v>-2.11458271804903</v>
      </c>
      <c r="K239">
        <v>1218.2751913908601</v>
      </c>
      <c r="L239">
        <v>955.40231199783705</v>
      </c>
      <c r="M239">
        <v>57.895327709353602</v>
      </c>
      <c r="N239">
        <v>0.66845315567663999</v>
      </c>
      <c r="O239">
        <v>4.5400146701154203</v>
      </c>
      <c r="P239">
        <v>121.31749829118201</v>
      </c>
      <c r="Q239">
        <v>0.11919263400296801</v>
      </c>
    </row>
    <row r="240" spans="1:17" x14ac:dyDescent="0.3">
      <c r="A240" t="s">
        <v>577</v>
      </c>
      <c r="B240" t="s">
        <v>578</v>
      </c>
      <c r="C240" t="s">
        <v>3123</v>
      </c>
      <c r="D240" t="s">
        <v>208</v>
      </c>
      <c r="E240">
        <v>32847.478069119999</v>
      </c>
      <c r="F240">
        <v>6492.2</v>
      </c>
      <c r="G240">
        <v>34.633176383277103</v>
      </c>
      <c r="H240">
        <v>-5.8671034067414398</v>
      </c>
      <c r="I240">
        <v>-7.2517412871731599</v>
      </c>
      <c r="J240">
        <v>-3.15015460106348</v>
      </c>
      <c r="K240">
        <v>6723.9617801764898</v>
      </c>
      <c r="L240">
        <v>6225.4875000626298</v>
      </c>
      <c r="M240">
        <v>32.600769089784798</v>
      </c>
      <c r="N240">
        <v>0.42690618557452698</v>
      </c>
      <c r="O240">
        <v>50.285727488370597</v>
      </c>
      <c r="P240">
        <v>61.495503787266301</v>
      </c>
      <c r="Q240">
        <v>0.13832225999384301</v>
      </c>
    </row>
    <row r="241" spans="1:17" x14ac:dyDescent="0.3">
      <c r="A241" t="s">
        <v>579</v>
      </c>
      <c r="B241" t="s">
        <v>580</v>
      </c>
      <c r="C241" t="s">
        <v>3123</v>
      </c>
      <c r="D241" t="s">
        <v>54</v>
      </c>
      <c r="E241">
        <v>32569.257133999999</v>
      </c>
      <c r="F241">
        <v>263.8</v>
      </c>
      <c r="G241">
        <v>-27.336919382880598</v>
      </c>
      <c r="H241">
        <v>-9.0240412749387708</v>
      </c>
      <c r="I241">
        <v>-6.6402963182843804</v>
      </c>
      <c r="J241">
        <v>-1.78635703868757</v>
      </c>
      <c r="K241">
        <v>283.692002512513</v>
      </c>
      <c r="L241">
        <v>289.346055045556</v>
      </c>
      <c r="M241">
        <v>46.168542441072702</v>
      </c>
      <c r="N241">
        <v>0.35848063989455198</v>
      </c>
      <c r="O241">
        <v>30.022744503411602</v>
      </c>
      <c r="P241">
        <v>7.1486596263200699</v>
      </c>
      <c r="Q241">
        <v>5.5909033458863E-2</v>
      </c>
    </row>
    <row r="242" spans="1:17" hidden="1" x14ac:dyDescent="0.3">
      <c r="A242" t="s">
        <v>581</v>
      </c>
      <c r="B242" t="s">
        <v>582</v>
      </c>
      <c r="C242" t="s">
        <v>3138</v>
      </c>
      <c r="D242" t="s">
        <v>134</v>
      </c>
      <c r="E242">
        <v>32216.064643341</v>
      </c>
      <c r="F242">
        <v>367.99</v>
      </c>
      <c r="G242">
        <v>-3.4846634358289501</v>
      </c>
      <c r="H242">
        <v>-4.3999358783044098</v>
      </c>
      <c r="I242">
        <v>2.5110278827707999</v>
      </c>
      <c r="J242">
        <v>-4.4966282644058397</v>
      </c>
      <c r="K242">
        <v>386.26773731716298</v>
      </c>
      <c r="L242">
        <v>369.348322307795</v>
      </c>
      <c r="M242">
        <v>56.330526885428</v>
      </c>
      <c r="N242">
        <v>0.57835121260749001</v>
      </c>
      <c r="O242">
        <v>10.0573385146335</v>
      </c>
      <c r="P242">
        <v>29.5739436619718</v>
      </c>
      <c r="Q242">
        <v>-0.123824141917355</v>
      </c>
    </row>
    <row r="243" spans="1:17" x14ac:dyDescent="0.3">
      <c r="A243" t="s">
        <v>583</v>
      </c>
      <c r="B243" t="s">
        <v>584</v>
      </c>
      <c r="C243" t="s">
        <v>3123</v>
      </c>
      <c r="D243" t="s">
        <v>374</v>
      </c>
      <c r="E243">
        <v>32191.224999999999</v>
      </c>
      <c r="F243">
        <v>1540.25</v>
      </c>
      <c r="G243">
        <v>58.531558190395103</v>
      </c>
      <c r="H243">
        <v>1.7927909572066301</v>
      </c>
      <c r="I243">
        <v>36.501642371491599</v>
      </c>
      <c r="J243">
        <v>2.33503364960601</v>
      </c>
      <c r="K243">
        <v>1479.49028665691</v>
      </c>
      <c r="L243">
        <v>1231.8822934379</v>
      </c>
      <c r="M243">
        <v>54.901155389754003</v>
      </c>
      <c r="N243">
        <v>0.91509391718455402</v>
      </c>
      <c r="O243">
        <v>8.9985391981820904</v>
      </c>
      <c r="P243">
        <v>89.919852034525206</v>
      </c>
      <c r="Q243">
        <v>9.1452887143858005E-2</v>
      </c>
    </row>
    <row r="244" spans="1:17" x14ac:dyDescent="0.3">
      <c r="A244" t="s">
        <v>585</v>
      </c>
      <c r="B244" t="s">
        <v>586</v>
      </c>
      <c r="C244" t="s">
        <v>3130</v>
      </c>
      <c r="D244" t="s">
        <v>69</v>
      </c>
      <c r="E244">
        <v>31956.989589834899</v>
      </c>
      <c r="F244">
        <v>4003</v>
      </c>
      <c r="G244">
        <v>-6.53483361246934</v>
      </c>
      <c r="H244">
        <v>-2.6087259522189301</v>
      </c>
      <c r="I244">
        <v>-4.8909192224821796</v>
      </c>
      <c r="J244">
        <v>-0.76165071366220805</v>
      </c>
      <c r="K244">
        <v>4260.9061223046901</v>
      </c>
      <c r="L244">
        <v>4183.9899078184799</v>
      </c>
      <c r="M244">
        <v>57.1999496466671</v>
      </c>
      <c r="N244">
        <v>0.68847317126582297</v>
      </c>
      <c r="O244">
        <v>22.2957781663752</v>
      </c>
      <c r="P244">
        <v>15.2307205158467</v>
      </c>
      <c r="Q244">
        <v>9.9154081768440001E-3</v>
      </c>
    </row>
    <row r="245" spans="1:17" x14ac:dyDescent="0.3">
      <c r="A245" t="s">
        <v>587</v>
      </c>
      <c r="B245" t="s">
        <v>588</v>
      </c>
      <c r="C245" t="s">
        <v>3132</v>
      </c>
      <c r="D245" t="s">
        <v>273</v>
      </c>
      <c r="E245">
        <v>31868.43975315</v>
      </c>
      <c r="F245">
        <v>3414.95</v>
      </c>
      <c r="G245">
        <v>-20.961986255372398</v>
      </c>
      <c r="H245">
        <v>-14.9715408780103</v>
      </c>
      <c r="I245">
        <v>-12.172757089487201</v>
      </c>
      <c r="J245">
        <v>-3.0862883107824102</v>
      </c>
      <c r="K245">
        <v>3907.70856815861</v>
      </c>
      <c r="L245">
        <v>3971.1289178316301</v>
      </c>
      <c r="M245">
        <v>17.8248521724061</v>
      </c>
      <c r="N245">
        <v>0.82594077198354798</v>
      </c>
      <c r="O245">
        <v>44.949413607812701</v>
      </c>
      <c r="P245">
        <v>2.3359304764758599</v>
      </c>
      <c r="Q245">
        <v>6.6393773466431993E-2</v>
      </c>
    </row>
    <row r="246" spans="1:17" hidden="1" x14ac:dyDescent="0.3">
      <c r="A246" t="s">
        <v>589</v>
      </c>
      <c r="B246" t="s">
        <v>590</v>
      </c>
      <c r="C246" t="s">
        <v>3138</v>
      </c>
      <c r="D246" t="s">
        <v>34</v>
      </c>
      <c r="E246">
        <v>31848.818514453</v>
      </c>
      <c r="F246">
        <v>46.99</v>
      </c>
      <c r="G246">
        <v>-7.8734132961676497</v>
      </c>
      <c r="H246">
        <v>-8.4693825142738</v>
      </c>
      <c r="I246">
        <v>-29.263645998458799</v>
      </c>
      <c r="J246">
        <v>-5.3890834262240901</v>
      </c>
      <c r="K246">
        <v>52.323798988472497</v>
      </c>
      <c r="L246">
        <v>54.461587534944499</v>
      </c>
      <c r="M246">
        <v>32.467581969670199</v>
      </c>
      <c r="N246">
        <v>0.91304735665074399</v>
      </c>
      <c r="O246">
        <v>64.928708235794801</v>
      </c>
      <c r="P246">
        <v>17.0361145703611</v>
      </c>
      <c r="Q246">
        <v>0.105435445603452</v>
      </c>
    </row>
    <row r="247" spans="1:17" x14ac:dyDescent="0.3">
      <c r="A247" t="s">
        <v>591</v>
      </c>
      <c r="B247" t="s">
        <v>592</v>
      </c>
      <c r="C247" t="s">
        <v>3121</v>
      </c>
      <c r="D247" t="s">
        <v>188</v>
      </c>
      <c r="E247">
        <v>31793.297923124999</v>
      </c>
      <c r="F247">
        <v>453.6</v>
      </c>
      <c r="G247">
        <v>-14.180094597360901</v>
      </c>
      <c r="H247">
        <v>-14.6149382672198</v>
      </c>
      <c r="I247">
        <v>-24.504268043220801</v>
      </c>
      <c r="J247">
        <v>-7.0522236587049196</v>
      </c>
      <c r="K247">
        <v>550.06367271252998</v>
      </c>
      <c r="L247">
        <v>566.86162894302299</v>
      </c>
      <c r="M247">
        <v>26.733425596050399</v>
      </c>
      <c r="N247">
        <v>0.65532255982374699</v>
      </c>
      <c r="O247">
        <v>52.105379188712497</v>
      </c>
      <c r="P247">
        <v>6.95590662579579</v>
      </c>
      <c r="Q247">
        <v>-8.5034508820248003E-2</v>
      </c>
    </row>
    <row r="248" spans="1:17" x14ac:dyDescent="0.3">
      <c r="A248" t="s">
        <v>593</v>
      </c>
      <c r="B248" t="s">
        <v>594</v>
      </c>
      <c r="C248" t="s">
        <v>3123</v>
      </c>
      <c r="D248" t="s">
        <v>374</v>
      </c>
      <c r="E248">
        <v>31539.386032800001</v>
      </c>
      <c r="F248">
        <v>6196</v>
      </c>
      <c r="G248">
        <v>95.174380072838005</v>
      </c>
      <c r="H248">
        <v>-4.79280517384682</v>
      </c>
      <c r="I248">
        <v>58.292219667311201</v>
      </c>
      <c r="J248">
        <v>2.3965805437206198</v>
      </c>
      <c r="K248">
        <v>6004.2633376272597</v>
      </c>
      <c r="L248">
        <v>4679.4433228249</v>
      </c>
      <c r="M248">
        <v>48.561161043101599</v>
      </c>
      <c r="N248">
        <v>0.60588056068377105</v>
      </c>
      <c r="O248">
        <v>10.877985797288501</v>
      </c>
      <c r="P248">
        <v>117.88131868131801</v>
      </c>
      <c r="Q248">
        <v>0.158801079627234</v>
      </c>
    </row>
    <row r="249" spans="1:17" x14ac:dyDescent="0.3">
      <c r="A249" t="s">
        <v>595</v>
      </c>
      <c r="B249" t="s">
        <v>596</v>
      </c>
      <c r="C249" t="s">
        <v>570</v>
      </c>
      <c r="D249" t="s">
        <v>570</v>
      </c>
      <c r="E249">
        <v>31503.28731</v>
      </c>
      <c r="F249">
        <v>921.65</v>
      </c>
      <c r="G249">
        <v>-13.9503612965099</v>
      </c>
      <c r="H249">
        <v>3.8843112739341401</v>
      </c>
      <c r="I249">
        <v>8.1581789112477097</v>
      </c>
      <c r="J249">
        <v>-2.0962897880665299E-2</v>
      </c>
      <c r="K249">
        <v>913.79675000441603</v>
      </c>
      <c r="L249">
        <v>859.53311841978802</v>
      </c>
      <c r="M249">
        <v>50.937322512525199</v>
      </c>
      <c r="N249">
        <v>0.44629393306887499</v>
      </c>
      <c r="O249">
        <v>14.251613953235999</v>
      </c>
      <c r="P249">
        <v>29.809859154929502</v>
      </c>
      <c r="Q249">
        <v>6.1282812585816998E-2</v>
      </c>
    </row>
    <row r="250" spans="1:17" x14ac:dyDescent="0.3">
      <c r="A250" t="s">
        <v>597</v>
      </c>
      <c r="B250" t="s">
        <v>598</v>
      </c>
      <c r="C250" t="s">
        <v>3128</v>
      </c>
      <c r="D250" t="s">
        <v>417</v>
      </c>
      <c r="E250">
        <v>31437.496826999999</v>
      </c>
      <c r="F250">
        <v>495</v>
      </c>
      <c r="G250">
        <v>-3.0523626302548701</v>
      </c>
      <c r="H250">
        <v>-3.7430032531805901</v>
      </c>
      <c r="I250">
        <v>-4.9285692280433198</v>
      </c>
      <c r="J250">
        <v>0.335534441124546</v>
      </c>
      <c r="K250">
        <v>498.18975716067399</v>
      </c>
      <c r="L250">
        <v>491.018412715446</v>
      </c>
      <c r="M250">
        <v>58.060786658549198</v>
      </c>
      <c r="N250">
        <v>0.89616894550904602</v>
      </c>
      <c r="O250">
        <v>18.161616161616099</v>
      </c>
      <c r="P250">
        <v>19.579659379152002</v>
      </c>
      <c r="Q250">
        <v>0.120497617881188</v>
      </c>
    </row>
    <row r="251" spans="1:17" x14ac:dyDescent="0.3">
      <c r="A251" t="s">
        <v>599</v>
      </c>
      <c r="B251" t="s">
        <v>600</v>
      </c>
      <c r="C251" t="s">
        <v>3131</v>
      </c>
      <c r="D251" t="s">
        <v>601</v>
      </c>
      <c r="E251">
        <v>31169.671595749998</v>
      </c>
      <c r="F251">
        <v>1145.75</v>
      </c>
      <c r="G251">
        <v>-38.779259126784503</v>
      </c>
      <c r="H251">
        <v>-6.1530858339388503</v>
      </c>
      <c r="I251">
        <v>-5.58029866200126</v>
      </c>
      <c r="J251">
        <v>-2.2604077017875199</v>
      </c>
      <c r="K251">
        <v>1199.68158814547</v>
      </c>
      <c r="L251">
        <v>1198.75355020596</v>
      </c>
      <c r="M251">
        <v>46.364497632759502</v>
      </c>
      <c r="N251">
        <v>0.68919508994858802</v>
      </c>
      <c r="O251">
        <v>25.786602662011699</v>
      </c>
      <c r="P251">
        <v>15.726478460683801</v>
      </c>
      <c r="Q251">
        <v>0.10303933097026501</v>
      </c>
    </row>
    <row r="252" spans="1:17" x14ac:dyDescent="0.3">
      <c r="A252" t="s">
        <v>602</v>
      </c>
      <c r="B252" t="s">
        <v>603</v>
      </c>
      <c r="C252" t="s">
        <v>3135</v>
      </c>
      <c r="D252" t="s">
        <v>111</v>
      </c>
      <c r="E252">
        <v>30780.424840290001</v>
      </c>
      <c r="F252">
        <v>288.55</v>
      </c>
      <c r="G252">
        <v>13.5378355014332</v>
      </c>
      <c r="H252">
        <v>-10.0088029196015</v>
      </c>
      <c r="I252">
        <v>-3.65299770351205</v>
      </c>
      <c r="J252">
        <v>-3.1833105735238201</v>
      </c>
      <c r="K252">
        <v>311.26904154331299</v>
      </c>
      <c r="L252">
        <v>294.596396138437</v>
      </c>
      <c r="M252">
        <v>35.789280283212001</v>
      </c>
      <c r="N252">
        <v>0.68498509309535205</v>
      </c>
      <c r="O252">
        <v>26.286605440997999</v>
      </c>
      <c r="P252">
        <v>45.182389937106898</v>
      </c>
      <c r="Q252">
        <v>-1.1917744587535001E-2</v>
      </c>
    </row>
    <row r="253" spans="1:17" x14ac:dyDescent="0.3">
      <c r="A253" t="s">
        <v>604</v>
      </c>
      <c r="B253" t="s">
        <v>605</v>
      </c>
      <c r="C253" t="s">
        <v>3125</v>
      </c>
      <c r="D253" t="s">
        <v>223</v>
      </c>
      <c r="E253">
        <v>30572.504035009999</v>
      </c>
      <c r="F253">
        <v>2285.15</v>
      </c>
      <c r="G253">
        <v>38.967360937911202</v>
      </c>
      <c r="H253">
        <v>9.2230322728783491</v>
      </c>
      <c r="I253">
        <v>28.535127507985901</v>
      </c>
      <c r="J253">
        <v>0.687145990153188</v>
      </c>
      <c r="K253">
        <v>2188.7716771785999</v>
      </c>
      <c r="L253">
        <v>1874.1642968736801</v>
      </c>
      <c r="M253">
        <v>48.705532987443704</v>
      </c>
      <c r="N253">
        <v>0.34727143066327698</v>
      </c>
      <c r="O253">
        <v>10.452267903638701</v>
      </c>
      <c r="P253">
        <v>61.780530973451299</v>
      </c>
      <c r="Q253">
        <v>9.6716184055341006E-2</v>
      </c>
    </row>
    <row r="254" spans="1:17" x14ac:dyDescent="0.3">
      <c r="A254" t="s">
        <v>606</v>
      </c>
      <c r="B254" t="s">
        <v>607</v>
      </c>
      <c r="C254" t="s">
        <v>3125</v>
      </c>
      <c r="D254" t="s">
        <v>199</v>
      </c>
      <c r="E254">
        <v>30350.848670309999</v>
      </c>
      <c r="F254">
        <v>9314.2999999999993</v>
      </c>
      <c r="G254">
        <v>24.5004068364373</v>
      </c>
      <c r="H254">
        <v>8.7362129017967494</v>
      </c>
      <c r="I254">
        <v>28.3041877833843</v>
      </c>
      <c r="J254">
        <v>-4.25678222827678</v>
      </c>
      <c r="K254">
        <v>9112.56520480584</v>
      </c>
      <c r="L254">
        <v>7926.59080175709</v>
      </c>
      <c r="M254">
        <v>43.320845989089399</v>
      </c>
      <c r="N254">
        <v>0.43293441453732601</v>
      </c>
      <c r="O254">
        <v>14.157800371471801</v>
      </c>
      <c r="P254">
        <v>56.3838449979432</v>
      </c>
      <c r="Q254">
        <v>5.4493868377441003E-2</v>
      </c>
    </row>
    <row r="255" spans="1:17" x14ac:dyDescent="0.3">
      <c r="A255" t="s">
        <v>608</v>
      </c>
      <c r="B255" t="s">
        <v>609</v>
      </c>
      <c r="C255" t="s">
        <v>3127</v>
      </c>
      <c r="D255" t="s">
        <v>248</v>
      </c>
      <c r="E255">
        <v>29911.233796429999</v>
      </c>
      <c r="F255">
        <v>1113.6500000000001</v>
      </c>
      <c r="G255">
        <v>-0.96156445315793304</v>
      </c>
      <c r="H255">
        <v>4.7427386176672597</v>
      </c>
      <c r="I255">
        <v>-16.002210055432201</v>
      </c>
      <c r="J255">
        <v>-2.0000435503976099</v>
      </c>
      <c r="K255">
        <v>1080.4106048491001</v>
      </c>
      <c r="L255">
        <v>1108.7797375616501</v>
      </c>
      <c r="M255">
        <v>63.888419660341398</v>
      </c>
      <c r="N255">
        <v>0.40060721689628398</v>
      </c>
      <c r="O255">
        <v>35.940376240290902</v>
      </c>
      <c r="P255">
        <v>25.277012205410799</v>
      </c>
      <c r="Q255">
        <v>0.17130125779311201</v>
      </c>
    </row>
    <row r="256" spans="1:17" hidden="1" x14ac:dyDescent="0.3">
      <c r="A256" t="s">
        <v>610</v>
      </c>
      <c r="B256" t="s">
        <v>611</v>
      </c>
      <c r="C256" t="s">
        <v>3123</v>
      </c>
      <c r="D256" t="s">
        <v>43</v>
      </c>
      <c r="E256">
        <v>29342.470430699999</v>
      </c>
      <c r="F256">
        <v>318.60000000000002</v>
      </c>
      <c r="G256">
        <v>-16.553819765324601</v>
      </c>
      <c r="H256">
        <v>-7.3648103463602297</v>
      </c>
      <c r="I256">
        <v>-1.6769435650425</v>
      </c>
      <c r="J256">
        <v>-4.1189068319253197</v>
      </c>
      <c r="K256">
        <v>345.07632821109098</v>
      </c>
      <c r="M256">
        <v>40.105388974598803</v>
      </c>
      <c r="N256">
        <v>0.62578378924626998</v>
      </c>
      <c r="O256">
        <v>27.871939736346398</v>
      </c>
      <c r="P256">
        <v>14.3780290791599</v>
      </c>
    </row>
    <row r="257" spans="1:17" x14ac:dyDescent="0.3">
      <c r="A257" t="s">
        <v>612</v>
      </c>
      <c r="B257" t="s">
        <v>613</v>
      </c>
      <c r="C257" t="s">
        <v>3125</v>
      </c>
      <c r="D257" t="s">
        <v>37</v>
      </c>
      <c r="E257">
        <v>29256.240000000002</v>
      </c>
      <c r="F257">
        <v>5626.2</v>
      </c>
      <c r="G257">
        <v>152.57768324870199</v>
      </c>
      <c r="H257">
        <v>-9.41291504741368</v>
      </c>
      <c r="I257">
        <v>37.292896659958899</v>
      </c>
      <c r="J257">
        <v>-5.1499791635416603</v>
      </c>
      <c r="K257">
        <v>6403.7278660942202</v>
      </c>
      <c r="L257">
        <v>4929.4706418919905</v>
      </c>
      <c r="M257">
        <v>17.499308842300699</v>
      </c>
      <c r="N257">
        <v>0.46445262001348903</v>
      </c>
      <c r="O257">
        <v>50.723401229959798</v>
      </c>
      <c r="P257">
        <v>179.91044776119401</v>
      </c>
      <c r="Q257">
        <v>0.16164564134084899</v>
      </c>
    </row>
    <row r="258" spans="1:17" x14ac:dyDescent="0.3">
      <c r="A258" t="s">
        <v>614</v>
      </c>
      <c r="B258" t="s">
        <v>615</v>
      </c>
      <c r="C258" t="s">
        <v>3140</v>
      </c>
      <c r="D258" t="s">
        <v>616</v>
      </c>
      <c r="E258">
        <v>29227.2858423</v>
      </c>
      <c r="F258">
        <v>741.65</v>
      </c>
      <c r="G258">
        <v>-10.876564094544801</v>
      </c>
      <c r="H258">
        <v>-1.32521673792188</v>
      </c>
      <c r="I258">
        <v>4.0632082207495603</v>
      </c>
      <c r="J258">
        <v>-2.11764321771529</v>
      </c>
      <c r="K258">
        <v>765.86109938847096</v>
      </c>
      <c r="L258">
        <v>735.47159169986298</v>
      </c>
      <c r="M258">
        <v>51.129216219924103</v>
      </c>
      <c r="N258">
        <v>0.78747016816446802</v>
      </c>
      <c r="O258">
        <v>24.1825659003573</v>
      </c>
      <c r="P258">
        <v>30.664200140944299</v>
      </c>
      <c r="Q258">
        <v>2.5863846331979998E-2</v>
      </c>
    </row>
    <row r="259" spans="1:17" x14ac:dyDescent="0.3">
      <c r="A259" t="s">
        <v>617</v>
      </c>
      <c r="B259" t="s">
        <v>618</v>
      </c>
      <c r="C259" t="s">
        <v>3136</v>
      </c>
      <c r="D259" t="s">
        <v>134</v>
      </c>
      <c r="E259">
        <v>29173.479662559999</v>
      </c>
      <c r="F259">
        <v>1194.4000000000001</v>
      </c>
      <c r="G259">
        <v>41.028932553094101</v>
      </c>
      <c r="H259">
        <v>-3.7788871015377299</v>
      </c>
      <c r="I259">
        <v>-5.7443309488785896</v>
      </c>
      <c r="J259">
        <v>3.0064428362451099</v>
      </c>
      <c r="K259">
        <v>1218.59528853744</v>
      </c>
      <c r="L259">
        <v>1142.13119710004</v>
      </c>
      <c r="M259">
        <v>59.2369080677121</v>
      </c>
      <c r="N259">
        <v>0.990921622135018</v>
      </c>
      <c r="O259">
        <v>21.6594105827193</v>
      </c>
      <c r="P259">
        <v>64.065934065934002</v>
      </c>
      <c r="Q259">
        <v>0.11739289690937001</v>
      </c>
    </row>
    <row r="260" spans="1:17" x14ac:dyDescent="0.3">
      <c r="A260" t="s">
        <v>619</v>
      </c>
      <c r="B260" t="s">
        <v>620</v>
      </c>
      <c r="C260" t="s">
        <v>3127</v>
      </c>
      <c r="D260" t="s">
        <v>51</v>
      </c>
      <c r="E260">
        <v>28914.751145114999</v>
      </c>
      <c r="F260">
        <v>1755.05</v>
      </c>
      <c r="G260">
        <v>-18.5861946045111</v>
      </c>
      <c r="H260">
        <v>8.4970443812633807</v>
      </c>
      <c r="I260">
        <v>-7.9138845643584999</v>
      </c>
      <c r="J260">
        <v>-0.83608958690421797</v>
      </c>
      <c r="K260">
        <v>1760.7813164701699</v>
      </c>
      <c r="L260">
        <v>1800.2332688435899</v>
      </c>
      <c r="M260">
        <v>50.312908785541403</v>
      </c>
      <c r="N260">
        <v>0.34678464837671102</v>
      </c>
      <c r="O260">
        <v>26.546252243525799</v>
      </c>
      <c r="P260">
        <v>10.6798259443778</v>
      </c>
      <c r="Q260">
        <v>-0.10067734655442701</v>
      </c>
    </row>
    <row r="261" spans="1:17" x14ac:dyDescent="0.3">
      <c r="A261" t="s">
        <v>621</v>
      </c>
      <c r="B261" t="s">
        <v>622</v>
      </c>
      <c r="C261" t="s">
        <v>3123</v>
      </c>
      <c r="D261" t="s">
        <v>43</v>
      </c>
      <c r="E261">
        <v>28830.112000000001</v>
      </c>
      <c r="F261">
        <v>170.56</v>
      </c>
      <c r="G261">
        <v>-24.009522930693901</v>
      </c>
      <c r="H261">
        <v>-15.208062137256301</v>
      </c>
      <c r="I261">
        <v>-36.291738138128402</v>
      </c>
      <c r="J261">
        <v>-4.8035092949238898</v>
      </c>
      <c r="K261">
        <v>206.85305241578999</v>
      </c>
      <c r="L261">
        <v>222.518867292056</v>
      </c>
      <c r="M261">
        <v>34.726715375912697</v>
      </c>
      <c r="N261">
        <v>0.70421123751511605</v>
      </c>
      <c r="O261">
        <v>90.372889305816102</v>
      </c>
      <c r="P261">
        <v>3.9683023468454599</v>
      </c>
      <c r="Q261">
        <v>1.4875732319213001E-2</v>
      </c>
    </row>
    <row r="262" spans="1:17" hidden="1" x14ac:dyDescent="0.3">
      <c r="A262" t="s">
        <v>623</v>
      </c>
      <c r="B262" t="s">
        <v>624</v>
      </c>
      <c r="C262" t="s">
        <v>3138</v>
      </c>
      <c r="D262" t="s">
        <v>88</v>
      </c>
      <c r="E262">
        <v>28823.774122933999</v>
      </c>
      <c r="F262">
        <v>69.14</v>
      </c>
      <c r="G262">
        <v>-46.976291385551697</v>
      </c>
      <c r="H262">
        <v>-17.431531752549901</v>
      </c>
      <c r="I262">
        <v>-29.983187115094101</v>
      </c>
      <c r="J262">
        <v>-5.24700498005061</v>
      </c>
      <c r="K262">
        <v>88.729722667075293</v>
      </c>
      <c r="M262">
        <v>32.796663113398601</v>
      </c>
      <c r="N262">
        <v>0.78782292572068002</v>
      </c>
      <c r="O262">
        <v>127.65403529071401</v>
      </c>
      <c r="P262">
        <v>3.7203720372037199</v>
      </c>
    </row>
    <row r="263" spans="1:17" x14ac:dyDescent="0.3">
      <c r="A263" t="s">
        <v>625</v>
      </c>
      <c r="B263" t="s">
        <v>626</v>
      </c>
      <c r="C263" t="s">
        <v>3126</v>
      </c>
      <c r="D263" t="s">
        <v>48</v>
      </c>
      <c r="E263">
        <v>28745.64</v>
      </c>
      <c r="F263">
        <v>47.6</v>
      </c>
      <c r="G263">
        <v>2.2815533100800001</v>
      </c>
      <c r="H263">
        <v>-16.1971994224347</v>
      </c>
      <c r="I263">
        <v>-40.944454384083997</v>
      </c>
      <c r="J263">
        <v>-6.1749484051270498</v>
      </c>
      <c r="K263">
        <v>54.853396795099499</v>
      </c>
      <c r="L263">
        <v>57.4163835807053</v>
      </c>
      <c r="M263">
        <v>36.442431732885296</v>
      </c>
      <c r="N263">
        <v>0.83561120199206795</v>
      </c>
      <c r="O263">
        <v>64.1806722689075</v>
      </c>
      <c r="P263">
        <v>32.2222222222222</v>
      </c>
      <c r="Q263">
        <v>8.9538330733569996E-2</v>
      </c>
    </row>
    <row r="264" spans="1:17" x14ac:dyDescent="0.3">
      <c r="A264" t="s">
        <v>627</v>
      </c>
      <c r="B264" t="s">
        <v>628</v>
      </c>
      <c r="C264" t="s">
        <v>3123</v>
      </c>
      <c r="D264" t="s">
        <v>411</v>
      </c>
      <c r="E264">
        <v>28391.952254399999</v>
      </c>
      <c r="F264">
        <v>1512</v>
      </c>
      <c r="G264">
        <v>20.994419056110399</v>
      </c>
      <c r="H264">
        <v>-21.510286584752201</v>
      </c>
      <c r="I264">
        <v>28.593463771298801</v>
      </c>
      <c r="J264">
        <v>-5.84889308061938</v>
      </c>
      <c r="K264">
        <v>1733.4658793056101</v>
      </c>
      <c r="L264">
        <v>1490.3367712065001</v>
      </c>
      <c r="M264">
        <v>24.624140276895002</v>
      </c>
      <c r="N264">
        <v>0.557300375434016</v>
      </c>
      <c r="O264">
        <v>42.523148148148103</v>
      </c>
      <c r="P264">
        <v>57.319737800436997</v>
      </c>
      <c r="Q264">
        <v>9.3237072025503007E-2</v>
      </c>
    </row>
    <row r="265" spans="1:17" hidden="1" x14ac:dyDescent="0.3">
      <c r="A265" t="s">
        <v>629</v>
      </c>
      <c r="B265" t="s">
        <v>630</v>
      </c>
      <c r="C265" t="s">
        <v>3138</v>
      </c>
      <c r="D265" t="s">
        <v>111</v>
      </c>
      <c r="E265">
        <v>28316.3045772599</v>
      </c>
      <c r="F265">
        <v>545.4</v>
      </c>
      <c r="G265">
        <v>-40.359288941656601</v>
      </c>
      <c r="H265">
        <v>-13.302856264967501</v>
      </c>
      <c r="I265">
        <v>-25.4824127413745</v>
      </c>
      <c r="J265">
        <v>2.0597610749952699</v>
      </c>
      <c r="K265">
        <v>611.10657932952699</v>
      </c>
      <c r="M265">
        <v>39.477996172572702</v>
      </c>
      <c r="N265">
        <v>1.6661184393745001</v>
      </c>
      <c r="O265">
        <v>34.580124679134499</v>
      </c>
      <c r="P265">
        <v>6.0058309037900699</v>
      </c>
    </row>
    <row r="266" spans="1:17" x14ac:dyDescent="0.3">
      <c r="A266" t="s">
        <v>631</v>
      </c>
      <c r="B266" t="s">
        <v>632</v>
      </c>
      <c r="C266" t="s">
        <v>3141</v>
      </c>
      <c r="D266" t="s">
        <v>570</v>
      </c>
      <c r="E266">
        <v>28234.669675900001</v>
      </c>
      <c r="F266">
        <v>2554.5500000000002</v>
      </c>
      <c r="G266">
        <v>86.569031289671599</v>
      </c>
      <c r="H266">
        <v>-13.203571588320999</v>
      </c>
      <c r="I266">
        <v>12.839598759870499</v>
      </c>
      <c r="J266">
        <v>-4.0461326122865398</v>
      </c>
      <c r="K266">
        <v>2664.1487969157301</v>
      </c>
      <c r="L266">
        <v>2213.1302935102799</v>
      </c>
      <c r="M266">
        <v>34.938341737305002</v>
      </c>
      <c r="N266">
        <v>0.34158446835320799</v>
      </c>
      <c r="O266">
        <v>22.917930751012801</v>
      </c>
      <c r="P266">
        <v>116.854838709677</v>
      </c>
      <c r="Q266">
        <v>0.13908825329948399</v>
      </c>
    </row>
    <row r="267" spans="1:17" x14ac:dyDescent="0.3">
      <c r="A267" t="s">
        <v>633</v>
      </c>
      <c r="B267" t="s">
        <v>634</v>
      </c>
      <c r="C267" t="s">
        <v>3121</v>
      </c>
      <c r="D267" t="s">
        <v>451</v>
      </c>
      <c r="E267">
        <v>28087.02</v>
      </c>
      <c r="F267">
        <v>800.2</v>
      </c>
      <c r="G267">
        <v>122.735377282315</v>
      </c>
      <c r="H267">
        <v>10.355667686372801</v>
      </c>
      <c r="I267">
        <v>20.360225709099399</v>
      </c>
      <c r="J267">
        <v>-5.7076057254393797</v>
      </c>
      <c r="K267">
        <v>774.57322029518002</v>
      </c>
      <c r="L267">
        <v>680.97115723767104</v>
      </c>
      <c r="M267">
        <v>51.690939663836602</v>
      </c>
      <c r="N267">
        <v>1.2523054379912</v>
      </c>
      <c r="O267">
        <v>21.219695076230899</v>
      </c>
      <c r="P267">
        <v>160.651465798045</v>
      </c>
      <c r="Q267">
        <v>0.128161049089486</v>
      </c>
    </row>
    <row r="268" spans="1:17" x14ac:dyDescent="0.3">
      <c r="A268" t="s">
        <v>635</v>
      </c>
      <c r="B268" t="s">
        <v>636</v>
      </c>
      <c r="C268" t="s">
        <v>3132</v>
      </c>
      <c r="D268" t="s">
        <v>637</v>
      </c>
      <c r="E268">
        <v>27999.19446404</v>
      </c>
      <c r="F268">
        <v>1231.1500000000001</v>
      </c>
      <c r="G268">
        <v>162.87298273826499</v>
      </c>
      <c r="H268">
        <v>13.6017166375084</v>
      </c>
      <c r="I268">
        <v>34.691516525104099</v>
      </c>
      <c r="J268">
        <v>9.0371752250463704</v>
      </c>
      <c r="K268">
        <v>1118.08891621973</v>
      </c>
      <c r="L268">
        <v>966.49436163656196</v>
      </c>
      <c r="M268">
        <v>73.193333714657996</v>
      </c>
      <c r="N268">
        <v>1.55042363279679</v>
      </c>
      <c r="O268">
        <v>17.772001786947101</v>
      </c>
      <c r="P268">
        <v>234.551630434782</v>
      </c>
    </row>
    <row r="269" spans="1:17" x14ac:dyDescent="0.3">
      <c r="A269" t="s">
        <v>638</v>
      </c>
      <c r="B269" t="s">
        <v>639</v>
      </c>
      <c r="C269" t="s">
        <v>3125</v>
      </c>
      <c r="D269" t="s">
        <v>199</v>
      </c>
      <c r="E269">
        <v>27885.802500000002</v>
      </c>
      <c r="F269">
        <v>634.04999999999995</v>
      </c>
      <c r="G269">
        <v>8.0696499271208495</v>
      </c>
      <c r="H269">
        <v>-6.2840908547030097</v>
      </c>
      <c r="I269">
        <v>12.73050517948</v>
      </c>
      <c r="J269">
        <v>-2.96051917072815</v>
      </c>
      <c r="K269">
        <v>702.06989467159895</v>
      </c>
      <c r="L269">
        <v>659.66947869466401</v>
      </c>
      <c r="M269">
        <v>41.362113018100501</v>
      </c>
      <c r="N269">
        <v>1.41307281588293</v>
      </c>
      <c r="O269">
        <v>35.635990852456402</v>
      </c>
      <c r="P269">
        <v>52.013905538240202</v>
      </c>
      <c r="Q269">
        <v>1.1869213762E-5</v>
      </c>
    </row>
    <row r="270" spans="1:17" x14ac:dyDescent="0.3">
      <c r="A270" t="s">
        <v>640</v>
      </c>
      <c r="B270" t="s">
        <v>641</v>
      </c>
      <c r="C270" t="s">
        <v>3123</v>
      </c>
      <c r="D270" t="s">
        <v>491</v>
      </c>
      <c r="E270">
        <v>27660.154938119998</v>
      </c>
      <c r="F270">
        <v>850.95</v>
      </c>
      <c r="G270">
        <v>4.2110572304501499</v>
      </c>
      <c r="H270">
        <v>1.2168455321771701</v>
      </c>
      <c r="I270">
        <v>12.821244335710199</v>
      </c>
      <c r="J270">
        <v>-1.21650343142455</v>
      </c>
      <c r="K270">
        <v>845.88160061915596</v>
      </c>
      <c r="L270">
        <v>787.07035307074705</v>
      </c>
      <c r="M270">
        <v>54.771120615281802</v>
      </c>
      <c r="N270">
        <v>0.42225157873763502</v>
      </c>
      <c r="O270">
        <v>8.4023738174980807</v>
      </c>
      <c r="P270">
        <v>30.114678899082499</v>
      </c>
      <c r="Q270">
        <v>-2.3259114799321998E-2</v>
      </c>
    </row>
    <row r="271" spans="1:17" x14ac:dyDescent="0.3">
      <c r="A271" t="s">
        <v>642</v>
      </c>
      <c r="B271" t="s">
        <v>643</v>
      </c>
      <c r="C271" t="s">
        <v>3127</v>
      </c>
      <c r="D271" t="s">
        <v>51</v>
      </c>
      <c r="E271">
        <v>27637.306435639999</v>
      </c>
      <c r="F271">
        <v>512.6</v>
      </c>
      <c r="G271">
        <v>9.9601261789229802</v>
      </c>
      <c r="H271">
        <v>7.9104702620746803</v>
      </c>
      <c r="I271">
        <v>6.51916923590609</v>
      </c>
      <c r="J271">
        <v>-0.756735665485745</v>
      </c>
      <c r="K271">
        <v>477.564275038576</v>
      </c>
      <c r="L271">
        <v>447.80907845503401</v>
      </c>
      <c r="M271">
        <v>71.318829708931503</v>
      </c>
      <c r="N271">
        <v>0.64086389769239804</v>
      </c>
      <c r="O271">
        <v>1.05345298478345</v>
      </c>
      <c r="P271">
        <v>42.0534848274906</v>
      </c>
      <c r="Q271">
        <v>-3.5009559153138997E-2</v>
      </c>
    </row>
    <row r="272" spans="1:17" x14ac:dyDescent="0.3">
      <c r="A272" t="s">
        <v>644</v>
      </c>
      <c r="B272" t="s">
        <v>645</v>
      </c>
      <c r="C272" t="s">
        <v>3121</v>
      </c>
      <c r="D272" t="s">
        <v>18</v>
      </c>
      <c r="E272">
        <v>27559.615768324998</v>
      </c>
      <c r="F272">
        <v>157.25</v>
      </c>
      <c r="G272">
        <v>7.5211977803591097</v>
      </c>
      <c r="H272">
        <v>-5.8880638757884904</v>
      </c>
      <c r="I272">
        <v>-30.7707356620339</v>
      </c>
      <c r="J272">
        <v>-4.7625095978284202</v>
      </c>
      <c r="K272">
        <v>167.12328030896001</v>
      </c>
      <c r="L272">
        <v>181.48373732116701</v>
      </c>
      <c r="M272">
        <v>56.604933119001601</v>
      </c>
      <c r="N272">
        <v>1.58575423991411</v>
      </c>
      <c r="O272">
        <v>83.942766295707401</v>
      </c>
      <c r="P272">
        <v>40.339134315037903</v>
      </c>
      <c r="Q272">
        <v>0.111051188268169</v>
      </c>
    </row>
    <row r="273" spans="1:17" x14ac:dyDescent="0.3">
      <c r="A273" t="s">
        <v>646</v>
      </c>
      <c r="B273" t="s">
        <v>647</v>
      </c>
      <c r="C273" t="s">
        <v>3123</v>
      </c>
      <c r="D273" t="s">
        <v>54</v>
      </c>
      <c r="E273">
        <v>27486.460574475001</v>
      </c>
      <c r="F273">
        <v>355.65</v>
      </c>
      <c r="G273">
        <v>-21.1412098470826</v>
      </c>
      <c r="H273">
        <v>-2.7399699509704001</v>
      </c>
      <c r="I273">
        <v>-27.6984114407303</v>
      </c>
      <c r="J273">
        <v>-0.25528084757089697</v>
      </c>
      <c r="K273">
        <v>372.21735789150301</v>
      </c>
      <c r="L273">
        <v>399.82393365427902</v>
      </c>
      <c r="M273">
        <v>43.779386922281397</v>
      </c>
      <c r="N273">
        <v>0.36293029423237699</v>
      </c>
      <c r="O273">
        <v>46.126810066076203</v>
      </c>
      <c r="P273">
        <v>31.6978337344935</v>
      </c>
      <c r="Q273">
        <v>6.7441665311557999E-2</v>
      </c>
    </row>
    <row r="274" spans="1:17" x14ac:dyDescent="0.3">
      <c r="A274" t="s">
        <v>648</v>
      </c>
      <c r="B274" t="s">
        <v>649</v>
      </c>
      <c r="C274" t="s">
        <v>3128</v>
      </c>
      <c r="D274" t="s">
        <v>211</v>
      </c>
      <c r="E274">
        <v>27399.149277600001</v>
      </c>
      <c r="F274">
        <v>14445.25</v>
      </c>
      <c r="G274">
        <v>-29.4620233847055</v>
      </c>
      <c r="H274">
        <v>7.8872712508265304</v>
      </c>
      <c r="I274">
        <v>2.8024308094845698</v>
      </c>
      <c r="J274">
        <v>-0.42986228539958998</v>
      </c>
      <c r="K274">
        <v>14969.3305005481</v>
      </c>
      <c r="L274">
        <v>15095.071768515299</v>
      </c>
      <c r="M274">
        <v>40.853830645896799</v>
      </c>
      <c r="N274">
        <v>0.76196287325285295</v>
      </c>
      <c r="O274">
        <v>26.339108011283901</v>
      </c>
      <c r="P274">
        <v>11.3314065510597</v>
      </c>
      <c r="Q274">
        <v>5.4476968228048997E-2</v>
      </c>
    </row>
    <row r="275" spans="1:17" x14ac:dyDescent="0.3">
      <c r="A275" t="s">
        <v>650</v>
      </c>
      <c r="B275" t="s">
        <v>651</v>
      </c>
      <c r="C275" t="s">
        <v>3123</v>
      </c>
      <c r="D275" t="s">
        <v>24</v>
      </c>
      <c r="E275">
        <v>27375.235725725001</v>
      </c>
      <c r="F275">
        <v>169.93</v>
      </c>
      <c r="G275">
        <v>-40.591353723299903</v>
      </c>
      <c r="H275">
        <v>-7.6044136226720598</v>
      </c>
      <c r="I275">
        <v>-13.1896859917134</v>
      </c>
      <c r="J275">
        <v>-2.5707195494056401</v>
      </c>
      <c r="K275">
        <v>184.11618997858301</v>
      </c>
      <c r="L275">
        <v>197.67354095097599</v>
      </c>
      <c r="M275">
        <v>43.733359252932601</v>
      </c>
      <c r="N275">
        <v>0.51934585502976105</v>
      </c>
      <c r="O275">
        <v>54.828458777143503</v>
      </c>
      <c r="P275">
        <v>4.3796068796068699</v>
      </c>
      <c r="Q275">
        <v>-9.0442989932205994E-2</v>
      </c>
    </row>
    <row r="276" spans="1:17" x14ac:dyDescent="0.3">
      <c r="A276" t="s">
        <v>652</v>
      </c>
      <c r="B276" t="s">
        <v>653</v>
      </c>
      <c r="C276" t="s">
        <v>3128</v>
      </c>
      <c r="D276" t="s">
        <v>544</v>
      </c>
      <c r="E276">
        <v>27340.131451488</v>
      </c>
      <c r="F276">
        <v>61.84</v>
      </c>
      <c r="G276">
        <v>-16.627473592337601</v>
      </c>
      <c r="H276">
        <v>-0.994267382828257</v>
      </c>
      <c r="I276">
        <v>-15.4512743346038</v>
      </c>
      <c r="J276">
        <v>0.29736587269675901</v>
      </c>
      <c r="K276">
        <v>65.112460748279702</v>
      </c>
      <c r="L276">
        <v>67.122332396149901</v>
      </c>
      <c r="M276">
        <v>43.887362610257803</v>
      </c>
      <c r="N276">
        <v>0.92804713092823099</v>
      </c>
      <c r="O276">
        <v>29.366106080206901</v>
      </c>
      <c r="P276">
        <v>4.8135593220339103</v>
      </c>
      <c r="Q276">
        <v>2.1823696173143999E-2</v>
      </c>
    </row>
    <row r="277" spans="1:17" x14ac:dyDescent="0.3">
      <c r="A277" t="s">
        <v>654</v>
      </c>
      <c r="B277" t="s">
        <v>655</v>
      </c>
      <c r="C277" t="s">
        <v>3137</v>
      </c>
      <c r="D277" t="s">
        <v>166</v>
      </c>
      <c r="E277">
        <v>27256.374183219999</v>
      </c>
      <c r="F277">
        <v>1069.9000000000001</v>
      </c>
      <c r="G277">
        <v>-9.2757668918247802</v>
      </c>
      <c r="H277">
        <v>-8.0952219682588407</v>
      </c>
      <c r="I277">
        <v>-7.3179004862619097</v>
      </c>
      <c r="J277">
        <v>-2.81089673530979</v>
      </c>
      <c r="K277">
        <v>1090.6002321283199</v>
      </c>
      <c r="L277">
        <v>1072.7457209714</v>
      </c>
      <c r="M277">
        <v>45.49746052639</v>
      </c>
      <c r="N277">
        <v>0.32867125060194602</v>
      </c>
      <c r="O277">
        <v>26.0865501448733</v>
      </c>
      <c r="P277">
        <v>14.673097534833801</v>
      </c>
      <c r="Q277">
        <v>1.2292085208678E-2</v>
      </c>
    </row>
    <row r="278" spans="1:17" x14ac:dyDescent="0.3">
      <c r="A278" t="s">
        <v>656</v>
      </c>
      <c r="B278" t="s">
        <v>657</v>
      </c>
      <c r="C278" t="s">
        <v>3127</v>
      </c>
      <c r="D278" t="s">
        <v>51</v>
      </c>
      <c r="E278">
        <v>27094.128492719999</v>
      </c>
      <c r="F278">
        <v>1743.4</v>
      </c>
      <c r="G278">
        <v>-7.3110485618017798</v>
      </c>
      <c r="H278">
        <v>-8.8142863461011007</v>
      </c>
      <c r="I278">
        <v>-3.3049518713308301</v>
      </c>
      <c r="J278">
        <v>-1.02439004298932</v>
      </c>
      <c r="K278">
        <v>1830.3702425359099</v>
      </c>
      <c r="L278">
        <v>1765.2822487181199</v>
      </c>
      <c r="M278">
        <v>44.450050876620701</v>
      </c>
      <c r="N278">
        <v>0.737229068396694</v>
      </c>
      <c r="O278">
        <v>16.439141906619199</v>
      </c>
      <c r="P278">
        <v>27.162654996353002</v>
      </c>
      <c r="Q278">
        <v>8.6606976044678E-2</v>
      </c>
    </row>
    <row r="279" spans="1:17" x14ac:dyDescent="0.3">
      <c r="A279" t="s">
        <v>658</v>
      </c>
      <c r="B279" t="s">
        <v>659</v>
      </c>
      <c r="C279" t="s">
        <v>3123</v>
      </c>
      <c r="D279" t="s">
        <v>43</v>
      </c>
      <c r="E279">
        <v>27010.486295570001</v>
      </c>
      <c r="F279">
        <v>459.7</v>
      </c>
      <c r="G279">
        <v>-38.816053718734999</v>
      </c>
      <c r="H279">
        <v>-13.664338408363101</v>
      </c>
      <c r="I279">
        <v>-20.657077891205599</v>
      </c>
      <c r="J279">
        <v>-5.1201594155897903</v>
      </c>
      <c r="K279">
        <v>529.824263189769</v>
      </c>
      <c r="L279">
        <v>560.73071923982798</v>
      </c>
      <c r="M279">
        <v>26.8856634279995</v>
      </c>
      <c r="N279">
        <v>0.79563758707874599</v>
      </c>
      <c r="O279">
        <v>40.743963454426797</v>
      </c>
      <c r="P279">
        <v>1.5462778882261801</v>
      </c>
      <c r="Q279">
        <v>-0.111451482152222</v>
      </c>
    </row>
    <row r="280" spans="1:17" x14ac:dyDescent="0.3">
      <c r="A280" t="s">
        <v>660</v>
      </c>
      <c r="B280" t="s">
        <v>661</v>
      </c>
      <c r="C280" t="s">
        <v>3132</v>
      </c>
      <c r="D280" t="s">
        <v>273</v>
      </c>
      <c r="E280">
        <v>26901.6239234399</v>
      </c>
      <c r="F280">
        <v>1413.3</v>
      </c>
      <c r="G280">
        <v>0.118243017311588</v>
      </c>
      <c r="H280">
        <v>-3.06576436474497E-2</v>
      </c>
      <c r="I280">
        <v>-24.5097226190348</v>
      </c>
      <c r="J280">
        <v>-8.3839431141217506</v>
      </c>
      <c r="K280">
        <v>1455.8403145708601</v>
      </c>
      <c r="L280">
        <v>1437.74509730159</v>
      </c>
      <c r="M280">
        <v>46.308220776501102</v>
      </c>
      <c r="N280">
        <v>1.08848346775858</v>
      </c>
      <c r="O280">
        <v>30.273119649048301</v>
      </c>
      <c r="P280">
        <v>37.802262090483602</v>
      </c>
      <c r="Q280">
        <v>3.9430633596589999E-2</v>
      </c>
    </row>
    <row r="281" spans="1:17" x14ac:dyDescent="0.3">
      <c r="A281" t="s">
        <v>662</v>
      </c>
      <c r="B281" t="s">
        <v>663</v>
      </c>
      <c r="C281" t="s">
        <v>3126</v>
      </c>
      <c r="D281" t="s">
        <v>48</v>
      </c>
      <c r="E281">
        <v>26598.704000000002</v>
      </c>
      <c r="F281">
        <v>999.2</v>
      </c>
      <c r="G281">
        <v>45.576228835312101</v>
      </c>
      <c r="H281">
        <v>3.3213253571451902</v>
      </c>
      <c r="I281">
        <v>19.1678906167542</v>
      </c>
      <c r="J281">
        <v>-2.96365722729182</v>
      </c>
      <c r="K281">
        <v>972.15114740925003</v>
      </c>
      <c r="L281">
        <v>855.50121989762295</v>
      </c>
      <c r="M281">
        <v>53.275395179790699</v>
      </c>
      <c r="N281">
        <v>0.38836277817151799</v>
      </c>
      <c r="O281">
        <v>7.5860688550840596</v>
      </c>
      <c r="P281">
        <v>76.490329417998694</v>
      </c>
      <c r="Q281">
        <v>8.8519604616302996E-2</v>
      </c>
    </row>
    <row r="282" spans="1:17" x14ac:dyDescent="0.3">
      <c r="A282" t="s">
        <v>664</v>
      </c>
      <c r="B282" t="s">
        <v>665</v>
      </c>
      <c r="C282" t="s">
        <v>3124</v>
      </c>
      <c r="D282" t="s">
        <v>666</v>
      </c>
      <c r="E282">
        <v>26431.117003566</v>
      </c>
      <c r="F282">
        <v>275.07</v>
      </c>
      <c r="G282">
        <v>-18.518295557469301</v>
      </c>
      <c r="H282">
        <v>21.497731319538001</v>
      </c>
      <c r="I282">
        <v>-19.3896903568643</v>
      </c>
      <c r="J282">
        <v>-8.5565904346915698</v>
      </c>
      <c r="K282">
        <v>265.22929575448302</v>
      </c>
      <c r="L282">
        <v>271.23046117949798</v>
      </c>
      <c r="M282">
        <v>50.424094713009701</v>
      </c>
      <c r="N282">
        <v>5.7623798298094</v>
      </c>
      <c r="O282">
        <v>39.709892027483903</v>
      </c>
      <c r="P282">
        <v>30.985714285714199</v>
      </c>
      <c r="Q282">
        <v>8.2655609091955004E-2</v>
      </c>
    </row>
    <row r="283" spans="1:17" hidden="1" x14ac:dyDescent="0.3">
      <c r="A283" t="s">
        <v>667</v>
      </c>
      <c r="B283" t="s">
        <v>668</v>
      </c>
      <c r="C283" t="s">
        <v>3138</v>
      </c>
      <c r="D283" t="s">
        <v>139</v>
      </c>
      <c r="E283">
        <v>26395.626991000001</v>
      </c>
      <c r="F283">
        <v>1554.1</v>
      </c>
      <c r="G283">
        <v>98.061819593867199</v>
      </c>
      <c r="H283">
        <v>-9.7329814744690299</v>
      </c>
      <c r="I283">
        <v>76.793672314511397</v>
      </c>
      <c r="J283">
        <v>-0.64064637317020001</v>
      </c>
      <c r="K283">
        <v>1632.17925350827</v>
      </c>
      <c r="L283">
        <v>1271.88376631547</v>
      </c>
      <c r="M283">
        <v>31.2678560345379</v>
      </c>
      <c r="N283">
        <v>0.62985543279623302</v>
      </c>
      <c r="O283">
        <v>22.257255002895501</v>
      </c>
      <c r="P283">
        <v>169.73878330295901</v>
      </c>
    </row>
    <row r="284" spans="1:17" x14ac:dyDescent="0.3">
      <c r="A284" t="s">
        <v>669</v>
      </c>
      <c r="B284" t="s">
        <v>670</v>
      </c>
      <c r="C284" t="s">
        <v>3127</v>
      </c>
      <c r="D284" t="s">
        <v>671</v>
      </c>
      <c r="E284">
        <v>26163.819498724999</v>
      </c>
      <c r="F284">
        <v>2582.15</v>
      </c>
      <c r="G284">
        <v>50.194726873261502</v>
      </c>
      <c r="H284">
        <v>6.9183328011933503</v>
      </c>
      <c r="I284">
        <v>37.626315841363898</v>
      </c>
      <c r="J284">
        <v>-6.22714492556364</v>
      </c>
      <c r="K284">
        <v>2541.93190666598</v>
      </c>
      <c r="L284">
        <v>2085.8015053785002</v>
      </c>
      <c r="M284">
        <v>36.467138973239898</v>
      </c>
      <c r="N284">
        <v>0.67096108245401698</v>
      </c>
      <c r="O284">
        <v>30.038921054160301</v>
      </c>
      <c r="P284">
        <v>89.724467303453295</v>
      </c>
      <c r="Q284">
        <v>0.101979158150854</v>
      </c>
    </row>
    <row r="285" spans="1:17" hidden="1" x14ac:dyDescent="0.3">
      <c r="A285" t="s">
        <v>672</v>
      </c>
      <c r="B285" t="s">
        <v>673</v>
      </c>
      <c r="C285" t="s">
        <v>3138</v>
      </c>
      <c r="D285" t="s">
        <v>211</v>
      </c>
      <c r="E285">
        <v>26083.73186602</v>
      </c>
      <c r="F285">
        <v>11622.05</v>
      </c>
      <c r="G285">
        <v>89.865289090492595</v>
      </c>
      <c r="H285">
        <v>-18.585340730331801</v>
      </c>
      <c r="I285">
        <v>-0.19575000728487099</v>
      </c>
      <c r="J285">
        <v>5.1541789200833799E-2</v>
      </c>
      <c r="K285">
        <v>12721.7380846542</v>
      </c>
      <c r="L285">
        <v>11430.318459766901</v>
      </c>
      <c r="M285">
        <v>41.970850396022101</v>
      </c>
      <c r="N285">
        <v>0.30471803024127703</v>
      </c>
      <c r="O285">
        <v>30.247675754277399</v>
      </c>
      <c r="P285">
        <v>111.225509796081</v>
      </c>
      <c r="Q285">
        <v>0.152143696796053</v>
      </c>
    </row>
    <row r="286" spans="1:17" x14ac:dyDescent="0.3">
      <c r="A286" t="s">
        <v>674</v>
      </c>
      <c r="B286" t="s">
        <v>675</v>
      </c>
      <c r="C286" t="s">
        <v>3127</v>
      </c>
      <c r="D286" t="s">
        <v>248</v>
      </c>
      <c r="E286">
        <v>25838.361008700002</v>
      </c>
      <c r="F286">
        <v>1258.95</v>
      </c>
      <c r="G286">
        <v>-19.5428621169427</v>
      </c>
      <c r="H286">
        <v>0.92555993111949797</v>
      </c>
      <c r="I286">
        <v>-6.4456322905327097</v>
      </c>
      <c r="J286">
        <v>-3.04752677779347</v>
      </c>
      <c r="K286">
        <v>1255.61597487464</v>
      </c>
      <c r="L286">
        <v>1228.6957486490601</v>
      </c>
      <c r="M286">
        <v>55.196477994109301</v>
      </c>
      <c r="N286">
        <v>1.0435073552912699</v>
      </c>
      <c r="O286">
        <v>14.7702450454744</v>
      </c>
      <c r="P286">
        <v>16.5694444444444</v>
      </c>
      <c r="Q286">
        <v>0.104996328794407</v>
      </c>
    </row>
    <row r="287" spans="1:17" x14ac:dyDescent="0.3">
      <c r="A287" t="s">
        <v>676</v>
      </c>
      <c r="B287" t="s">
        <v>677</v>
      </c>
      <c r="C287" t="s">
        <v>3137</v>
      </c>
      <c r="D287" t="s">
        <v>414</v>
      </c>
      <c r="E287">
        <v>25783.50289086</v>
      </c>
      <c r="F287">
        <v>5737.05</v>
      </c>
      <c r="G287">
        <v>-12.6382493002095</v>
      </c>
      <c r="H287">
        <v>-11.437762983487101</v>
      </c>
      <c r="I287">
        <v>-3.7980574446136202</v>
      </c>
      <c r="J287">
        <v>-2.0199984835493199</v>
      </c>
      <c r="K287">
        <v>6353.73380410963</v>
      </c>
      <c r="L287">
        <v>6082.08952584903</v>
      </c>
      <c r="M287">
        <v>23.9527096171051</v>
      </c>
      <c r="N287">
        <v>0.74072380356192202</v>
      </c>
      <c r="O287">
        <v>25.445132951603998</v>
      </c>
      <c r="P287">
        <v>17.053986778748001</v>
      </c>
      <c r="Q287">
        <v>-4.1743255204179999E-3</v>
      </c>
    </row>
    <row r="288" spans="1:17" x14ac:dyDescent="0.3">
      <c r="A288" t="s">
        <v>678</v>
      </c>
      <c r="B288" t="s">
        <v>679</v>
      </c>
      <c r="C288" t="s">
        <v>3137</v>
      </c>
      <c r="D288" t="s">
        <v>280</v>
      </c>
      <c r="E288">
        <v>25696.02248928</v>
      </c>
      <c r="F288">
        <v>514.79999999999995</v>
      </c>
      <c r="G288">
        <v>13.216699625786701</v>
      </c>
      <c r="H288">
        <v>-1.04858427226732</v>
      </c>
      <c r="I288">
        <v>16.8790659947447</v>
      </c>
      <c r="J288">
        <v>-4.5157030801754603</v>
      </c>
      <c r="K288">
        <v>537.52809592953895</v>
      </c>
      <c r="L288">
        <v>492.13519147813201</v>
      </c>
      <c r="M288">
        <v>37.570176618275497</v>
      </c>
      <c r="N288">
        <v>0.38061071396733698</v>
      </c>
      <c r="O288">
        <v>22.047397047396998</v>
      </c>
      <c r="P288">
        <v>53.168699791728599</v>
      </c>
      <c r="Q288">
        <v>2.5161229461431001E-2</v>
      </c>
    </row>
    <row r="289" spans="1:17" x14ac:dyDescent="0.3">
      <c r="A289" t="s">
        <v>680</v>
      </c>
      <c r="B289" t="s">
        <v>681</v>
      </c>
      <c r="C289" t="s">
        <v>3134</v>
      </c>
      <c r="D289" t="s">
        <v>457</v>
      </c>
      <c r="E289">
        <v>25662.882297895001</v>
      </c>
      <c r="F289">
        <v>345.85</v>
      </c>
      <c r="G289">
        <v>-31.0033309672645</v>
      </c>
      <c r="H289">
        <v>-8.5183289033602101</v>
      </c>
      <c r="I289">
        <v>-20.071452688558001</v>
      </c>
      <c r="J289">
        <v>0.60667350890857197</v>
      </c>
      <c r="K289">
        <v>375.90594928812902</v>
      </c>
      <c r="L289">
        <v>403.25130088337698</v>
      </c>
      <c r="M289">
        <v>48.2182033728904</v>
      </c>
      <c r="N289">
        <v>1.44452307007421</v>
      </c>
      <c r="O289">
        <v>41.101633656209302</v>
      </c>
      <c r="P289">
        <v>6.25192012288786</v>
      </c>
      <c r="Q289">
        <v>-8.2596242984031995E-2</v>
      </c>
    </row>
    <row r="290" spans="1:17" x14ac:dyDescent="0.3">
      <c r="A290" t="s">
        <v>682</v>
      </c>
      <c r="B290" t="s">
        <v>683</v>
      </c>
      <c r="C290" t="s">
        <v>3133</v>
      </c>
      <c r="D290" t="s">
        <v>684</v>
      </c>
      <c r="E290">
        <v>25471.412686799998</v>
      </c>
      <c r="F290">
        <v>261.5</v>
      </c>
      <c r="G290">
        <v>44.730177704630997</v>
      </c>
      <c r="H290">
        <v>-14.477859753053</v>
      </c>
      <c r="I290">
        <v>-37.517828221777201</v>
      </c>
      <c r="J290">
        <v>-2.3694560886785498</v>
      </c>
      <c r="K290">
        <v>298.42449225685999</v>
      </c>
      <c r="L290">
        <v>295.40257534362598</v>
      </c>
      <c r="M290">
        <v>28.163333733279099</v>
      </c>
      <c r="N290">
        <v>0.61391011450357102</v>
      </c>
      <c r="O290">
        <v>59.005736137667299</v>
      </c>
      <c r="P290">
        <v>67.092651757188506</v>
      </c>
      <c r="Q290">
        <v>8.9296562762019999E-2</v>
      </c>
    </row>
    <row r="291" spans="1:17" x14ac:dyDescent="0.3">
      <c r="A291" t="s">
        <v>685</v>
      </c>
      <c r="B291" t="s">
        <v>686</v>
      </c>
      <c r="C291" t="s">
        <v>3127</v>
      </c>
      <c r="D291" t="s">
        <v>248</v>
      </c>
      <c r="E291">
        <v>25437.327735889899</v>
      </c>
      <c r="F291">
        <v>3053.65</v>
      </c>
      <c r="G291">
        <v>-8.4128279058909907</v>
      </c>
      <c r="H291">
        <v>-6.3792481878363496</v>
      </c>
      <c r="I291">
        <v>12.2870396617046</v>
      </c>
      <c r="J291">
        <v>0.72964141605900001</v>
      </c>
      <c r="K291">
        <v>3162.9556763107598</v>
      </c>
      <c r="L291">
        <v>2926.77776281868</v>
      </c>
      <c r="M291">
        <v>51.160417746132801</v>
      </c>
      <c r="N291">
        <v>0.73557497183621501</v>
      </c>
      <c r="O291">
        <v>19.658441537176799</v>
      </c>
      <c r="P291">
        <v>57.105005916550901</v>
      </c>
      <c r="Q291">
        <v>-4.3671538502576997E-2</v>
      </c>
    </row>
    <row r="292" spans="1:17" x14ac:dyDescent="0.3">
      <c r="A292" t="s">
        <v>687</v>
      </c>
      <c r="B292" t="s">
        <v>688</v>
      </c>
      <c r="C292" t="s">
        <v>3131</v>
      </c>
      <c r="D292" t="s">
        <v>270</v>
      </c>
      <c r="E292">
        <v>25300.749402179899</v>
      </c>
      <c r="F292">
        <v>393.05</v>
      </c>
      <c r="G292">
        <v>15.2614399716325</v>
      </c>
      <c r="H292">
        <v>-2.8563554471845101</v>
      </c>
      <c r="I292">
        <v>-4.8183542719071397</v>
      </c>
      <c r="J292">
        <v>-2.7560606663078802</v>
      </c>
      <c r="K292">
        <v>408.01889631802999</v>
      </c>
      <c r="L292">
        <v>388.777541200467</v>
      </c>
      <c r="M292">
        <v>53.252486078158398</v>
      </c>
      <c r="N292">
        <v>1.1495028402854399</v>
      </c>
      <c r="O292">
        <v>23.139549675613701</v>
      </c>
      <c r="P292">
        <v>50.449760765550202</v>
      </c>
      <c r="Q292">
        <v>-4.8113760061911003E-2</v>
      </c>
    </row>
    <row r="293" spans="1:17" hidden="1" x14ac:dyDescent="0.3">
      <c r="A293" t="s">
        <v>689</v>
      </c>
      <c r="B293" t="s">
        <v>690</v>
      </c>
      <c r="C293" t="s">
        <v>3127</v>
      </c>
      <c r="D293" t="s">
        <v>51</v>
      </c>
      <c r="E293">
        <v>24850.359271005</v>
      </c>
      <c r="F293">
        <v>1283.8</v>
      </c>
      <c r="G293">
        <v>-26.215372941942299</v>
      </c>
      <c r="H293">
        <v>-9.1539303096601703</v>
      </c>
      <c r="I293">
        <v>-11.338496741660199</v>
      </c>
      <c r="J293">
        <v>-6.1418009453996598</v>
      </c>
      <c r="K293">
        <v>1398.72042373767</v>
      </c>
      <c r="M293">
        <v>36.279803819074701</v>
      </c>
      <c r="N293">
        <v>1.1362244702314901</v>
      </c>
      <c r="O293">
        <v>23.072129615204801</v>
      </c>
      <c r="P293">
        <v>4.8</v>
      </c>
    </row>
    <row r="294" spans="1:17" x14ac:dyDescent="0.3">
      <c r="A294" t="s">
        <v>691</v>
      </c>
      <c r="B294" t="s">
        <v>692</v>
      </c>
      <c r="C294" t="s">
        <v>3132</v>
      </c>
      <c r="D294" t="s">
        <v>273</v>
      </c>
      <c r="E294">
        <v>24812.027690909999</v>
      </c>
      <c r="F294">
        <v>3298.65</v>
      </c>
      <c r="G294">
        <v>-7.9760909337465797</v>
      </c>
      <c r="H294">
        <v>-8.1959993796432595</v>
      </c>
      <c r="I294">
        <v>-22.183919563730399</v>
      </c>
      <c r="J294">
        <v>-0.15412482674922501</v>
      </c>
      <c r="K294">
        <v>3534.41413326167</v>
      </c>
      <c r="L294">
        <v>3584.4636667981099</v>
      </c>
      <c r="M294">
        <v>44.420926462306397</v>
      </c>
      <c r="N294">
        <v>1.02163457161514</v>
      </c>
      <c r="O294">
        <v>46.056720173404202</v>
      </c>
      <c r="P294">
        <v>30.6654783125371</v>
      </c>
      <c r="Q294">
        <v>5.6373722236947997E-2</v>
      </c>
    </row>
    <row r="295" spans="1:17" x14ac:dyDescent="0.3">
      <c r="A295" t="s">
        <v>693</v>
      </c>
      <c r="B295" t="s">
        <v>694</v>
      </c>
      <c r="C295" t="s">
        <v>3123</v>
      </c>
      <c r="D295" t="s">
        <v>411</v>
      </c>
      <c r="E295">
        <v>24374.422057700001</v>
      </c>
      <c r="F295">
        <v>1085.5</v>
      </c>
      <c r="G295">
        <v>-2.0116504708469001</v>
      </c>
      <c r="H295">
        <v>4.4478491656116397</v>
      </c>
      <c r="I295">
        <v>27.061415740493501</v>
      </c>
      <c r="J295">
        <v>0.24245027885062201</v>
      </c>
      <c r="K295">
        <v>1049.94476494177</v>
      </c>
      <c r="L295">
        <v>986.65581350126899</v>
      </c>
      <c r="M295">
        <v>64.351913364926801</v>
      </c>
      <c r="N295">
        <v>0.71797248887958498</v>
      </c>
      <c r="O295">
        <v>5.3707968678028397</v>
      </c>
      <c r="P295">
        <v>47.366277491175602</v>
      </c>
      <c r="Q295">
        <v>-5.2295868879745001E-2</v>
      </c>
    </row>
    <row r="296" spans="1:17" x14ac:dyDescent="0.3">
      <c r="A296" t="s">
        <v>695</v>
      </c>
      <c r="B296" t="s">
        <v>696</v>
      </c>
      <c r="C296" t="s">
        <v>3137</v>
      </c>
      <c r="D296" t="s">
        <v>166</v>
      </c>
      <c r="E296">
        <v>24366.568897000001</v>
      </c>
      <c r="F296">
        <v>5629.25</v>
      </c>
      <c r="G296">
        <v>69.239637539666006</v>
      </c>
      <c r="H296">
        <v>-21.799653551935101</v>
      </c>
      <c r="I296">
        <v>23.424824712367201</v>
      </c>
      <c r="J296">
        <v>-10.8938865115621</v>
      </c>
      <c r="K296">
        <v>7155.5868281446001</v>
      </c>
      <c r="L296">
        <v>5723.8048920104402</v>
      </c>
      <c r="M296">
        <v>16.296947561875701</v>
      </c>
      <c r="N296">
        <v>1.3982917301433599</v>
      </c>
      <c r="O296">
        <v>55.438113425411899</v>
      </c>
      <c r="P296">
        <v>96.277894002789395</v>
      </c>
      <c r="Q296">
        <v>7.6110107556167997E-2</v>
      </c>
    </row>
    <row r="297" spans="1:17" x14ac:dyDescent="0.3">
      <c r="A297" t="s">
        <v>697</v>
      </c>
      <c r="B297" t="s">
        <v>698</v>
      </c>
      <c r="C297" t="s">
        <v>3123</v>
      </c>
      <c r="D297" t="s">
        <v>208</v>
      </c>
      <c r="E297">
        <v>24329.479073899998</v>
      </c>
      <c r="F297">
        <v>843.7</v>
      </c>
      <c r="G297">
        <v>69.222748795928297</v>
      </c>
      <c r="H297">
        <v>12.011017021688</v>
      </c>
      <c r="I297">
        <v>51.700275905908001</v>
      </c>
      <c r="J297">
        <v>1.78963492820628</v>
      </c>
      <c r="K297">
        <v>764.75411833346197</v>
      </c>
      <c r="L297">
        <v>652.95839268837005</v>
      </c>
      <c r="M297">
        <v>72.425627436393398</v>
      </c>
      <c r="N297">
        <v>0.73060884905606904</v>
      </c>
      <c r="O297">
        <v>3.0935166528386699</v>
      </c>
      <c r="P297">
        <v>90.882352941176407</v>
      </c>
      <c r="Q297">
        <v>2.4195780134706999E-2</v>
      </c>
    </row>
    <row r="298" spans="1:17" x14ac:dyDescent="0.3">
      <c r="A298" t="s">
        <v>699</v>
      </c>
      <c r="B298" t="s">
        <v>700</v>
      </c>
      <c r="C298" t="s">
        <v>3127</v>
      </c>
      <c r="D298" t="s">
        <v>51</v>
      </c>
      <c r="E298">
        <v>24315.955951200001</v>
      </c>
      <c r="F298">
        <v>1357.6</v>
      </c>
      <c r="G298">
        <v>51.258248033280502</v>
      </c>
      <c r="H298">
        <v>2.2790509199737001</v>
      </c>
      <c r="I298">
        <v>29.5526004433788</v>
      </c>
      <c r="J298">
        <v>-2.6602679215346399</v>
      </c>
      <c r="K298">
        <v>1396.4492608349799</v>
      </c>
      <c r="L298">
        <v>1232.3894194926499</v>
      </c>
      <c r="M298">
        <v>39.777862696643901</v>
      </c>
      <c r="N298">
        <v>1.1360577082704499</v>
      </c>
      <c r="O298">
        <v>20.7277548615203</v>
      </c>
      <c r="P298">
        <v>80.423948435111896</v>
      </c>
      <c r="Q298">
        <v>4.6293021298674998E-2</v>
      </c>
    </row>
    <row r="299" spans="1:17" x14ac:dyDescent="0.3">
      <c r="A299" t="s">
        <v>701</v>
      </c>
      <c r="B299" t="s">
        <v>702</v>
      </c>
      <c r="C299" t="s">
        <v>3123</v>
      </c>
      <c r="D299" t="s">
        <v>491</v>
      </c>
      <c r="E299">
        <v>24299.86830912</v>
      </c>
      <c r="F299">
        <v>2694.6</v>
      </c>
      <c r="G299">
        <v>-29.649983240848599</v>
      </c>
      <c r="H299">
        <v>-8.0332781165921805</v>
      </c>
      <c r="I299">
        <v>-2.3987117243610299</v>
      </c>
      <c r="J299">
        <v>-1.09825784050709</v>
      </c>
      <c r="K299">
        <v>2742.8511833217499</v>
      </c>
      <c r="L299">
        <v>2604.71125705343</v>
      </c>
      <c r="M299">
        <v>39.401218520120402</v>
      </c>
      <c r="N299">
        <v>0.55213803243271597</v>
      </c>
      <c r="O299">
        <v>44.5854672307578</v>
      </c>
      <c r="P299">
        <v>33.066666666666599</v>
      </c>
      <c r="Q299">
        <v>9.1179051861217997E-2</v>
      </c>
    </row>
    <row r="300" spans="1:17" x14ac:dyDescent="0.3">
      <c r="A300" t="s">
        <v>703</v>
      </c>
      <c r="B300" t="s">
        <v>704</v>
      </c>
      <c r="C300" t="s">
        <v>3132</v>
      </c>
      <c r="D300" t="s">
        <v>464</v>
      </c>
      <c r="E300">
        <v>24295.639500000001</v>
      </c>
      <c r="F300">
        <v>3466.25</v>
      </c>
      <c r="G300">
        <v>-18.013753247802399</v>
      </c>
      <c r="H300">
        <v>3.4379486865689999</v>
      </c>
      <c r="I300">
        <v>-2.43089055378895</v>
      </c>
      <c r="J300">
        <v>3.8444904048797102</v>
      </c>
      <c r="K300">
        <v>3589.5304506851999</v>
      </c>
      <c r="L300">
        <v>3408.5420216317898</v>
      </c>
      <c r="M300">
        <v>41.9635140936808</v>
      </c>
      <c r="N300">
        <v>1.15496909114241</v>
      </c>
      <c r="O300">
        <v>14.778218535881701</v>
      </c>
      <c r="P300">
        <v>34.272709664923397</v>
      </c>
      <c r="Q300">
        <v>0.10834530678055899</v>
      </c>
    </row>
    <row r="301" spans="1:17" x14ac:dyDescent="0.3">
      <c r="A301" t="s">
        <v>705</v>
      </c>
      <c r="B301" t="s">
        <v>706</v>
      </c>
      <c r="C301" t="s">
        <v>3128</v>
      </c>
      <c r="D301" t="s">
        <v>211</v>
      </c>
      <c r="E301">
        <v>24195.231163650002</v>
      </c>
      <c r="F301">
        <v>1151.45</v>
      </c>
      <c r="G301">
        <v>-27.126195194369501</v>
      </c>
      <c r="H301">
        <v>-14.2981393710487</v>
      </c>
      <c r="I301">
        <v>-8.4450809857192599</v>
      </c>
      <c r="J301">
        <v>-4.1241098307035697</v>
      </c>
      <c r="K301">
        <v>1320.75841519254</v>
      </c>
      <c r="L301">
        <v>1289.7629163223301</v>
      </c>
      <c r="M301">
        <v>16.437558305962899</v>
      </c>
      <c r="N301">
        <v>0.72171823656891299</v>
      </c>
      <c r="O301">
        <v>30.7872682270181</v>
      </c>
      <c r="P301">
        <v>14.7948756293305</v>
      </c>
      <c r="Q301">
        <v>2.1624411571125001E-2</v>
      </c>
    </row>
    <row r="302" spans="1:17" x14ac:dyDescent="0.3">
      <c r="A302" t="s">
        <v>707</v>
      </c>
      <c r="B302" t="s">
        <v>708</v>
      </c>
      <c r="C302" t="s">
        <v>3137</v>
      </c>
      <c r="D302" t="s">
        <v>280</v>
      </c>
      <c r="E302">
        <v>24112.638261279899</v>
      </c>
      <c r="F302">
        <v>488.45</v>
      </c>
      <c r="G302">
        <v>61.203415050733597</v>
      </c>
      <c r="H302">
        <v>-18.6723179051545</v>
      </c>
      <c r="I302">
        <v>29.043228561779198</v>
      </c>
      <c r="J302">
        <v>-4.8683262990527298</v>
      </c>
      <c r="K302">
        <v>556.266110028855</v>
      </c>
      <c r="L302">
        <v>457.10300961511098</v>
      </c>
      <c r="M302">
        <v>23.3691377704003</v>
      </c>
      <c r="N302">
        <v>0.44210629490974701</v>
      </c>
      <c r="O302">
        <v>40.997031425939198</v>
      </c>
      <c r="P302">
        <v>95.340931813637198</v>
      </c>
      <c r="Q302">
        <v>0.23095366207571399</v>
      </c>
    </row>
    <row r="303" spans="1:17" x14ac:dyDescent="0.3">
      <c r="A303" t="s">
        <v>709</v>
      </c>
      <c r="B303" t="s">
        <v>710</v>
      </c>
      <c r="C303" t="s">
        <v>3132</v>
      </c>
      <c r="D303" t="s">
        <v>175</v>
      </c>
      <c r="E303">
        <v>24083.60888</v>
      </c>
      <c r="F303">
        <v>184.72</v>
      </c>
      <c r="G303">
        <v>166.47329254431199</v>
      </c>
      <c r="H303">
        <v>-10.4767007247761</v>
      </c>
      <c r="I303">
        <v>17.352076042800601</v>
      </c>
      <c r="J303">
        <v>-2.2915413953386099</v>
      </c>
      <c r="K303">
        <v>209.94016249133301</v>
      </c>
      <c r="L303">
        <v>174.21700069324601</v>
      </c>
      <c r="M303">
        <v>24.922146204921301</v>
      </c>
      <c r="N303">
        <v>0.58928506973309502</v>
      </c>
      <c r="O303">
        <v>41.782156777825797</v>
      </c>
      <c r="P303">
        <v>200.29668766510801</v>
      </c>
      <c r="Q303">
        <v>0.17202377165338401</v>
      </c>
    </row>
    <row r="304" spans="1:17" x14ac:dyDescent="0.3">
      <c r="A304" t="s">
        <v>711</v>
      </c>
      <c r="B304" t="s">
        <v>712</v>
      </c>
      <c r="C304" t="s">
        <v>3126</v>
      </c>
      <c r="D304" t="s">
        <v>48</v>
      </c>
      <c r="E304">
        <v>24065.1</v>
      </c>
      <c r="F304">
        <v>89.13</v>
      </c>
      <c r="G304">
        <v>80.026031280476502</v>
      </c>
      <c r="H304">
        <v>-10.021717280556199</v>
      </c>
      <c r="I304">
        <v>-15.521126748106401</v>
      </c>
      <c r="J304">
        <v>-4.4109983317056098</v>
      </c>
      <c r="K304">
        <v>102.633971562658</v>
      </c>
      <c r="L304">
        <v>97.362606027432406</v>
      </c>
      <c r="M304">
        <v>31.2747777672929</v>
      </c>
      <c r="N304">
        <v>0.26135368728213698</v>
      </c>
      <c r="O304">
        <v>56.886944163955199</v>
      </c>
      <c r="P304">
        <v>109.55329153605</v>
      </c>
      <c r="Q304">
        <v>0.11847829584035</v>
      </c>
    </row>
    <row r="305" spans="1:17" x14ac:dyDescent="0.3">
      <c r="A305" t="s">
        <v>713</v>
      </c>
      <c r="B305" t="s">
        <v>714</v>
      </c>
      <c r="C305" t="s">
        <v>3127</v>
      </c>
      <c r="D305" t="s">
        <v>51</v>
      </c>
      <c r="E305">
        <v>23906.163572579899</v>
      </c>
      <c r="F305">
        <v>5225.6499999999996</v>
      </c>
      <c r="G305">
        <v>6.9390337863524199</v>
      </c>
      <c r="H305">
        <v>-6.0033802534514997</v>
      </c>
      <c r="I305">
        <v>10.4614300215248</v>
      </c>
      <c r="J305">
        <v>-3.2720136155760402</v>
      </c>
      <c r="K305">
        <v>5417.4279728320098</v>
      </c>
      <c r="L305">
        <v>5079.23806055573</v>
      </c>
      <c r="M305">
        <v>48.366353323631401</v>
      </c>
      <c r="N305">
        <v>0.33207060960489598</v>
      </c>
      <c r="O305">
        <v>23.4516280271353</v>
      </c>
      <c r="P305">
        <v>32.294936708860703</v>
      </c>
      <c r="Q305">
        <v>-5.2935452457877001E-2</v>
      </c>
    </row>
    <row r="306" spans="1:17" x14ac:dyDescent="0.3">
      <c r="A306" t="s">
        <v>715</v>
      </c>
      <c r="B306" t="s">
        <v>716</v>
      </c>
      <c r="C306" t="s">
        <v>3127</v>
      </c>
      <c r="D306" t="s">
        <v>248</v>
      </c>
      <c r="E306">
        <v>23818.270105874999</v>
      </c>
      <c r="F306">
        <v>595.25</v>
      </c>
      <c r="G306">
        <v>29.522705436222601</v>
      </c>
      <c r="H306">
        <v>10.436263077260501</v>
      </c>
      <c r="I306">
        <v>50.389813238434499</v>
      </c>
      <c r="J306">
        <v>2.6568676129617201</v>
      </c>
      <c r="K306">
        <v>540.50975414365098</v>
      </c>
      <c r="L306">
        <v>470.02711913952402</v>
      </c>
      <c r="M306">
        <v>80.233719576589394</v>
      </c>
      <c r="N306">
        <v>1.74758492176292</v>
      </c>
      <c r="O306">
        <v>1.8059638807223799</v>
      </c>
      <c r="P306">
        <v>70.071428571428498</v>
      </c>
      <c r="Q306">
        <v>0.114550831261863</v>
      </c>
    </row>
    <row r="307" spans="1:17" x14ac:dyDescent="0.3">
      <c r="A307" t="s">
        <v>717</v>
      </c>
      <c r="B307" t="s">
        <v>718</v>
      </c>
      <c r="C307" t="s">
        <v>3134</v>
      </c>
      <c r="D307" t="s">
        <v>719</v>
      </c>
      <c r="E307">
        <v>23741.819283000001</v>
      </c>
      <c r="F307">
        <v>344.4</v>
      </c>
      <c r="G307">
        <v>85.001868499829101</v>
      </c>
      <c r="H307">
        <v>5.6572024402991401</v>
      </c>
      <c r="I307">
        <v>66.923563839524107</v>
      </c>
      <c r="J307">
        <v>-2.81378879505866</v>
      </c>
      <c r="K307">
        <v>332.40859303983501</v>
      </c>
      <c r="L307">
        <v>267.25344521677903</v>
      </c>
      <c r="M307">
        <v>45.874918279982502</v>
      </c>
      <c r="N307">
        <v>0.66811641397628097</v>
      </c>
      <c r="O307">
        <v>13.487224157955801</v>
      </c>
      <c r="P307">
        <v>108.033826638477</v>
      </c>
      <c r="Q307">
        <v>8.5796985723479005E-2</v>
      </c>
    </row>
    <row r="308" spans="1:17" hidden="1" x14ac:dyDescent="0.3">
      <c r="A308" t="s">
        <v>720</v>
      </c>
      <c r="B308" t="s">
        <v>721</v>
      </c>
      <c r="C308" t="s">
        <v>3138</v>
      </c>
      <c r="D308" t="s">
        <v>120</v>
      </c>
      <c r="E308">
        <v>23516.648394100001</v>
      </c>
      <c r="F308">
        <v>1043.9000000000001</v>
      </c>
      <c r="G308">
        <v>-24.645342272588898</v>
      </c>
      <c r="H308">
        <v>-8.9248545414218299</v>
      </c>
      <c r="I308">
        <v>-2.4790720173735501</v>
      </c>
      <c r="J308">
        <v>-6.4320890918484004</v>
      </c>
      <c r="K308">
        <v>1134.0525750040199</v>
      </c>
      <c r="L308">
        <v>1132.2983470177901</v>
      </c>
      <c r="M308">
        <v>40.001799318420296</v>
      </c>
      <c r="N308">
        <v>0.42481239971528101</v>
      </c>
      <c r="O308">
        <v>34.112462879586097</v>
      </c>
      <c r="P308">
        <v>8.7452471482889695</v>
      </c>
      <c r="Q308">
        <v>-6.4748797446715994E-2</v>
      </c>
    </row>
    <row r="309" spans="1:17" x14ac:dyDescent="0.3">
      <c r="A309" t="s">
        <v>722</v>
      </c>
      <c r="B309" t="s">
        <v>723</v>
      </c>
      <c r="C309" t="s">
        <v>3123</v>
      </c>
      <c r="D309" t="s">
        <v>411</v>
      </c>
      <c r="E309">
        <v>23230.005632820001</v>
      </c>
      <c r="F309">
        <v>6485.1</v>
      </c>
      <c r="G309">
        <v>83.670536862458704</v>
      </c>
      <c r="H309">
        <v>-4.5698182328848196</v>
      </c>
      <c r="I309">
        <v>28.7636150177395</v>
      </c>
      <c r="J309">
        <v>-5.6111793225718296</v>
      </c>
      <c r="K309">
        <v>6653.7088868022902</v>
      </c>
      <c r="L309">
        <v>5489.4663816563998</v>
      </c>
      <c r="M309">
        <v>38.877166731171499</v>
      </c>
      <c r="N309">
        <v>0.71517035424530895</v>
      </c>
      <c r="O309">
        <v>15.491665510169399</v>
      </c>
      <c r="P309">
        <v>110.55519480519401</v>
      </c>
    </row>
    <row r="310" spans="1:17" x14ac:dyDescent="0.3">
      <c r="A310" t="s">
        <v>724</v>
      </c>
      <c r="B310" t="s">
        <v>725</v>
      </c>
      <c r="C310" t="s">
        <v>3136</v>
      </c>
      <c r="D310" t="s">
        <v>134</v>
      </c>
      <c r="E310">
        <v>23134.037801744998</v>
      </c>
      <c r="F310">
        <v>676.65</v>
      </c>
      <c r="G310">
        <v>144.73351454474701</v>
      </c>
      <c r="H310">
        <v>-6.80734211987102</v>
      </c>
      <c r="I310">
        <v>68.599739273041095</v>
      </c>
      <c r="J310">
        <v>-2.4686141137275399</v>
      </c>
      <c r="K310">
        <v>686.85797216096705</v>
      </c>
      <c r="L310">
        <v>527.24616775999698</v>
      </c>
      <c r="M310">
        <v>40.788557448622399</v>
      </c>
      <c r="N310">
        <v>0.57155376594042195</v>
      </c>
      <c r="O310">
        <v>17.675312199807799</v>
      </c>
      <c r="P310">
        <v>171.746987951807</v>
      </c>
      <c r="Q310">
        <v>0.24979787551287</v>
      </c>
    </row>
    <row r="311" spans="1:17" x14ac:dyDescent="0.3">
      <c r="A311" t="s">
        <v>726</v>
      </c>
      <c r="B311" t="s">
        <v>727</v>
      </c>
      <c r="C311" t="s">
        <v>3132</v>
      </c>
      <c r="D311" t="s">
        <v>273</v>
      </c>
      <c r="E311">
        <v>23113.483651574999</v>
      </c>
      <c r="F311">
        <v>4675.25</v>
      </c>
      <c r="G311">
        <v>-21.240373672297899</v>
      </c>
      <c r="H311">
        <v>-9.7316960564425496</v>
      </c>
      <c r="I311">
        <v>-27.600076491067899</v>
      </c>
      <c r="J311">
        <v>3.6675115234596598</v>
      </c>
      <c r="K311">
        <v>5134.9732984542297</v>
      </c>
      <c r="L311">
        <v>5225.8854800703202</v>
      </c>
      <c r="M311">
        <v>35.394435573362699</v>
      </c>
      <c r="N311">
        <v>1.2198407127926101</v>
      </c>
      <c r="O311">
        <v>57.210844339874797</v>
      </c>
      <c r="P311">
        <v>16.169710523046302</v>
      </c>
      <c r="Q311">
        <v>6.0249425241200001E-3</v>
      </c>
    </row>
    <row r="312" spans="1:17" hidden="1" x14ac:dyDescent="0.3">
      <c r="A312" t="s">
        <v>728</v>
      </c>
      <c r="B312" t="s">
        <v>729</v>
      </c>
      <c r="C312" t="s">
        <v>3138</v>
      </c>
      <c r="D312" t="s">
        <v>730</v>
      </c>
      <c r="E312">
        <v>23025.673136879999</v>
      </c>
      <c r="F312">
        <v>89.76</v>
      </c>
      <c r="G312">
        <v>36.471390318708899</v>
      </c>
      <c r="H312">
        <v>-5.7407182185557097</v>
      </c>
      <c r="I312">
        <v>-9.8664085142155002</v>
      </c>
      <c r="J312">
        <v>-2.4470855805735399</v>
      </c>
      <c r="K312">
        <v>94.001027561623602</v>
      </c>
      <c r="L312">
        <v>88.870586778314404</v>
      </c>
      <c r="M312">
        <v>50.681017208567297</v>
      </c>
      <c r="N312">
        <v>0.63203467494392196</v>
      </c>
      <c r="O312">
        <v>18.7611408199643</v>
      </c>
      <c r="P312">
        <v>60</v>
      </c>
      <c r="Q312">
        <v>2.0612820630179999E-2</v>
      </c>
    </row>
    <row r="313" spans="1:17" x14ac:dyDescent="0.3">
      <c r="A313" t="s">
        <v>731</v>
      </c>
      <c r="B313" t="s">
        <v>732</v>
      </c>
      <c r="C313" t="s">
        <v>3135</v>
      </c>
      <c r="D313" t="s">
        <v>218</v>
      </c>
      <c r="E313">
        <v>22938.35819576</v>
      </c>
      <c r="F313">
        <v>355.2</v>
      </c>
      <c r="G313">
        <v>29.233576433923101</v>
      </c>
      <c r="H313">
        <v>-7.2526506503173396</v>
      </c>
      <c r="I313">
        <v>-31.9484367777122</v>
      </c>
      <c r="J313">
        <v>-2.85638227123777</v>
      </c>
      <c r="K313">
        <v>376.68677356232502</v>
      </c>
      <c r="L313">
        <v>378.06098884365298</v>
      </c>
      <c r="M313">
        <v>55.796890955958801</v>
      </c>
      <c r="N313">
        <v>1.4727105654646699</v>
      </c>
      <c r="O313">
        <v>41.385135135135101</v>
      </c>
      <c r="P313">
        <v>59.676331759946002</v>
      </c>
      <c r="Q313">
        <v>0.12232913901016</v>
      </c>
    </row>
    <row r="314" spans="1:17" x14ac:dyDescent="0.3">
      <c r="A314" t="s">
        <v>733</v>
      </c>
      <c r="B314" t="s">
        <v>734</v>
      </c>
      <c r="C314" t="s">
        <v>3129</v>
      </c>
      <c r="D314" t="s">
        <v>60</v>
      </c>
      <c r="E314">
        <v>22929.71729814</v>
      </c>
      <c r="F314">
        <v>170.98</v>
      </c>
      <c r="G314">
        <v>50.565388458776198</v>
      </c>
      <c r="H314">
        <v>-8.8295361011721898</v>
      </c>
      <c r="I314">
        <v>9.4210427993145291</v>
      </c>
      <c r="J314">
        <v>-4.4494072426930904</v>
      </c>
      <c r="K314">
        <v>184.18061092359699</v>
      </c>
      <c r="L314">
        <v>162.785876001839</v>
      </c>
      <c r="M314">
        <v>35.856790561032703</v>
      </c>
      <c r="N314">
        <v>0.44300315466221901</v>
      </c>
      <c r="O314">
        <v>24.277693297461699</v>
      </c>
      <c r="P314">
        <v>77.181347150259001</v>
      </c>
      <c r="Q314">
        <v>7.9826471989338996E-2</v>
      </c>
    </row>
    <row r="315" spans="1:17" x14ac:dyDescent="0.3">
      <c r="A315" t="s">
        <v>735</v>
      </c>
      <c r="B315" t="s">
        <v>736</v>
      </c>
      <c r="C315" t="s">
        <v>3132</v>
      </c>
      <c r="D315" t="s">
        <v>273</v>
      </c>
      <c r="E315">
        <v>22862.572800000002</v>
      </c>
      <c r="F315">
        <v>2064.9</v>
      </c>
      <c r="G315">
        <v>-21.749362771259399</v>
      </c>
      <c r="H315">
        <v>-12.8014586862245</v>
      </c>
      <c r="I315">
        <v>-19.0195023737399</v>
      </c>
      <c r="J315">
        <v>-5.5967189209466204</v>
      </c>
      <c r="K315">
        <v>2268.5654261687901</v>
      </c>
      <c r="L315">
        <v>2331.8930362204301</v>
      </c>
      <c r="M315">
        <v>34.793248000644198</v>
      </c>
      <c r="N315">
        <v>0.46872838349748402</v>
      </c>
      <c r="O315">
        <v>43.348346166884497</v>
      </c>
      <c r="P315">
        <v>10.1162542662116</v>
      </c>
      <c r="Q315">
        <v>7.0329784736000001E-5</v>
      </c>
    </row>
    <row r="316" spans="1:17" x14ac:dyDescent="0.3">
      <c r="A316" t="s">
        <v>737</v>
      </c>
      <c r="B316" t="s">
        <v>738</v>
      </c>
      <c r="C316" t="s">
        <v>3132</v>
      </c>
      <c r="D316" t="s">
        <v>105</v>
      </c>
      <c r="E316">
        <v>22605.925689935</v>
      </c>
      <c r="F316">
        <v>813.05</v>
      </c>
      <c r="G316">
        <v>60.833165389268501</v>
      </c>
      <c r="H316">
        <v>-6.30675508239145</v>
      </c>
      <c r="I316">
        <v>19.608355315827001</v>
      </c>
      <c r="J316">
        <v>-2.7197127169669302</v>
      </c>
      <c r="K316">
        <v>836.45300747761701</v>
      </c>
      <c r="L316">
        <v>727.91100749858401</v>
      </c>
      <c r="M316">
        <v>45.592022903780098</v>
      </c>
      <c r="N316">
        <v>0.365240075122235</v>
      </c>
      <c r="O316">
        <v>17.6926388291003</v>
      </c>
      <c r="P316">
        <v>84.1145833333333</v>
      </c>
      <c r="Q316">
        <v>0.11542496455957001</v>
      </c>
    </row>
    <row r="317" spans="1:17" x14ac:dyDescent="0.3">
      <c r="A317" t="s">
        <v>739</v>
      </c>
      <c r="B317" t="s">
        <v>740</v>
      </c>
      <c r="C317" t="s">
        <v>3128</v>
      </c>
      <c r="D317" t="s">
        <v>547</v>
      </c>
      <c r="E317">
        <v>22480.090333299999</v>
      </c>
      <c r="F317">
        <v>1228.25</v>
      </c>
      <c r="G317">
        <v>68.057789475790301</v>
      </c>
      <c r="H317">
        <v>-5.1728754371644197</v>
      </c>
      <c r="I317">
        <v>1.9041247954859599</v>
      </c>
      <c r="J317">
        <v>-5.0111938364856803</v>
      </c>
      <c r="K317">
        <v>1340.731938789</v>
      </c>
      <c r="L317">
        <v>1245.3148996669599</v>
      </c>
      <c r="M317">
        <v>33.313160944660702</v>
      </c>
      <c r="N317">
        <v>0.70259306300172297</v>
      </c>
      <c r="O317">
        <v>44.591899043354303</v>
      </c>
      <c r="P317">
        <v>90.058027079303599</v>
      </c>
      <c r="Q317">
        <v>7.8910998272613997E-2</v>
      </c>
    </row>
    <row r="318" spans="1:17" x14ac:dyDescent="0.3">
      <c r="A318" t="s">
        <v>741</v>
      </c>
      <c r="B318" t="s">
        <v>742</v>
      </c>
      <c r="C318" t="s">
        <v>3124</v>
      </c>
      <c r="D318" t="s">
        <v>666</v>
      </c>
      <c r="E318">
        <v>22459.503883040001</v>
      </c>
      <c r="F318">
        <v>1279.5999999999999</v>
      </c>
      <c r="G318">
        <v>36.4310500573742</v>
      </c>
      <c r="H318">
        <v>-1.3604015233925</v>
      </c>
      <c r="I318">
        <v>4.6967313690533903</v>
      </c>
      <c r="J318">
        <v>-2.2106403029487098</v>
      </c>
      <c r="K318">
        <v>1271.4429327862199</v>
      </c>
      <c r="L318">
        <v>1152.0545783100999</v>
      </c>
      <c r="M318">
        <v>46.852272963308501</v>
      </c>
      <c r="N318">
        <v>1.78380489102571</v>
      </c>
      <c r="O318">
        <v>16.8333854329478</v>
      </c>
      <c r="P318">
        <v>96.483685220729299</v>
      </c>
      <c r="Q318">
        <v>0.10284801129455</v>
      </c>
    </row>
    <row r="319" spans="1:17" x14ac:dyDescent="0.3">
      <c r="A319" t="s">
        <v>743</v>
      </c>
      <c r="B319" t="s">
        <v>744</v>
      </c>
      <c r="C319" t="s">
        <v>3131</v>
      </c>
      <c r="D319" t="s">
        <v>270</v>
      </c>
      <c r="E319">
        <v>22396.6841499</v>
      </c>
      <c r="F319">
        <v>1765.3</v>
      </c>
      <c r="G319">
        <v>-8.62449760802631</v>
      </c>
      <c r="H319">
        <v>-23.5909883638436</v>
      </c>
      <c r="I319">
        <v>10.3664938006914</v>
      </c>
      <c r="J319">
        <v>-5.3026121595762703</v>
      </c>
      <c r="K319">
        <v>2057.8126819512599</v>
      </c>
      <c r="L319">
        <v>1874.8025883196699</v>
      </c>
      <c r="M319">
        <v>27.960402771056401</v>
      </c>
      <c r="N319">
        <v>0.70802826571502098</v>
      </c>
      <c r="O319">
        <v>38.769614229875899</v>
      </c>
      <c r="P319">
        <v>48.8323075626001</v>
      </c>
      <c r="Q319">
        <v>-7.1329500622125994E-2</v>
      </c>
    </row>
    <row r="320" spans="1:17" x14ac:dyDescent="0.3">
      <c r="A320" t="s">
        <v>745</v>
      </c>
      <c r="B320" t="s">
        <v>746</v>
      </c>
      <c r="C320" t="s">
        <v>3130</v>
      </c>
      <c r="D320" t="s">
        <v>69</v>
      </c>
      <c r="E320">
        <v>22328.4484481</v>
      </c>
      <c r="F320">
        <v>944.95</v>
      </c>
      <c r="G320">
        <v>-26.632718687039301</v>
      </c>
      <c r="H320">
        <v>12.1658561319932</v>
      </c>
      <c r="I320">
        <v>16.268317081359001</v>
      </c>
      <c r="J320">
        <v>8.0792973544664803E-2</v>
      </c>
      <c r="K320">
        <v>868.22075459113205</v>
      </c>
      <c r="L320">
        <v>851.87546733529496</v>
      </c>
      <c r="M320">
        <v>74.938260243324706</v>
      </c>
      <c r="N320">
        <v>1.9867705474334301</v>
      </c>
      <c r="O320">
        <v>11.9847610984708</v>
      </c>
      <c r="P320">
        <v>34.992857142857098</v>
      </c>
      <c r="Q320">
        <v>-4.3424836194007999E-2</v>
      </c>
    </row>
    <row r="321" spans="1:17" x14ac:dyDescent="0.3">
      <c r="A321" t="s">
        <v>747</v>
      </c>
      <c r="B321" t="s">
        <v>748</v>
      </c>
      <c r="C321" t="s">
        <v>3122</v>
      </c>
      <c r="D321" t="s">
        <v>749</v>
      </c>
      <c r="E321">
        <v>22257.8225748</v>
      </c>
      <c r="F321">
        <v>1550.6</v>
      </c>
      <c r="G321">
        <v>24.597410822469701</v>
      </c>
      <c r="H321">
        <v>5.6126023467298101</v>
      </c>
      <c r="I321">
        <v>23.821726353480699</v>
      </c>
      <c r="J321">
        <v>-3.1845578908582599</v>
      </c>
      <c r="K321">
        <v>1548.82533863922</v>
      </c>
      <c r="L321">
        <v>1391.84659806638</v>
      </c>
      <c r="M321">
        <v>55.307996414530997</v>
      </c>
      <c r="N321">
        <v>1.1792712664457301</v>
      </c>
      <c r="O321">
        <v>10.6023474783954</v>
      </c>
      <c r="P321">
        <v>55.339611300340501</v>
      </c>
      <c r="Q321">
        <v>2.0884755711007001E-2</v>
      </c>
    </row>
    <row r="322" spans="1:17" x14ac:dyDescent="0.3">
      <c r="A322" t="s">
        <v>750</v>
      </c>
      <c r="B322" t="s">
        <v>751</v>
      </c>
      <c r="C322" t="s">
        <v>3123</v>
      </c>
      <c r="D322" t="s">
        <v>565</v>
      </c>
      <c r="E322">
        <v>22206.17004646</v>
      </c>
      <c r="F322">
        <v>854.6</v>
      </c>
      <c r="G322">
        <v>-15.0348784434312</v>
      </c>
      <c r="H322">
        <v>-3.5508754209949398</v>
      </c>
      <c r="I322">
        <v>8.8629528121036305</v>
      </c>
      <c r="J322">
        <v>-2.2853428553047799</v>
      </c>
      <c r="K322">
        <v>934.339869590484</v>
      </c>
      <c r="L322">
        <v>849.27849108957002</v>
      </c>
      <c r="M322">
        <v>27.356052989824999</v>
      </c>
      <c r="N322">
        <v>1.82636259083404</v>
      </c>
      <c r="O322">
        <v>40.673999531944702</v>
      </c>
      <c r="P322">
        <v>41.490066225165499</v>
      </c>
      <c r="Q322">
        <v>7.7900182152160005E-2</v>
      </c>
    </row>
    <row r="323" spans="1:17" x14ac:dyDescent="0.3">
      <c r="A323" t="s">
        <v>752</v>
      </c>
      <c r="B323" t="s">
        <v>753</v>
      </c>
      <c r="C323" t="s">
        <v>3123</v>
      </c>
      <c r="D323" t="s">
        <v>411</v>
      </c>
      <c r="E323">
        <v>21927.710693055</v>
      </c>
      <c r="F323">
        <v>4449.3500000000004</v>
      </c>
      <c r="G323">
        <v>40.923288750777303</v>
      </c>
      <c r="H323">
        <v>-0.26673802732346502</v>
      </c>
      <c r="I323">
        <v>21.957505390834701</v>
      </c>
      <c r="J323">
        <v>-3.0513976804893499</v>
      </c>
      <c r="K323">
        <v>4477.4779652747402</v>
      </c>
      <c r="L323">
        <v>3881.3369438971799</v>
      </c>
      <c r="M323">
        <v>39.504714887635998</v>
      </c>
      <c r="N323">
        <v>0.81442133285718099</v>
      </c>
      <c r="O323">
        <v>11.6983379594772</v>
      </c>
      <c r="P323">
        <v>69.949007849353507</v>
      </c>
      <c r="Q323">
        <v>3.0069654715321002E-2</v>
      </c>
    </row>
    <row r="324" spans="1:17" x14ac:dyDescent="0.3">
      <c r="A324" t="s">
        <v>754</v>
      </c>
      <c r="B324" t="s">
        <v>755</v>
      </c>
      <c r="C324" t="s">
        <v>3131</v>
      </c>
      <c r="D324" t="s">
        <v>270</v>
      </c>
      <c r="E324">
        <v>21897.516942859998</v>
      </c>
      <c r="F324">
        <v>6483.1</v>
      </c>
      <c r="G324">
        <v>77.621824096343005</v>
      </c>
      <c r="H324">
        <v>4.7435352787111302</v>
      </c>
      <c r="I324">
        <v>63.753627748150898</v>
      </c>
      <c r="J324">
        <v>5.6272112339043199</v>
      </c>
      <c r="K324">
        <v>5612.1186354881002</v>
      </c>
      <c r="L324">
        <v>4516.4531698137198</v>
      </c>
      <c r="M324">
        <v>68.005629716714196</v>
      </c>
      <c r="N324">
        <v>0.71171816843347901</v>
      </c>
      <c r="O324">
        <v>10.4255680153013</v>
      </c>
      <c r="P324">
        <v>116.644945697577</v>
      </c>
      <c r="Q324">
        <v>6.9871986308152001E-2</v>
      </c>
    </row>
    <row r="325" spans="1:17" x14ac:dyDescent="0.3">
      <c r="A325" t="s">
        <v>756</v>
      </c>
      <c r="B325" t="s">
        <v>757</v>
      </c>
      <c r="C325" t="s">
        <v>3121</v>
      </c>
      <c r="D325" t="s">
        <v>188</v>
      </c>
      <c r="E325">
        <v>21885.525011999998</v>
      </c>
      <c r="F325">
        <v>312.64999999999998</v>
      </c>
      <c r="G325">
        <v>-40.722814706047998</v>
      </c>
      <c r="H325">
        <v>-27.287158653661301</v>
      </c>
      <c r="I325">
        <v>-34.947094589422299</v>
      </c>
      <c r="J325">
        <v>-16.334941560499999</v>
      </c>
      <c r="K325">
        <v>451.19046647702402</v>
      </c>
      <c r="L325">
        <v>475.45442749930402</v>
      </c>
      <c r="M325">
        <v>11.021849326827301</v>
      </c>
      <c r="N325">
        <v>2.8812395030095299</v>
      </c>
      <c r="O325">
        <v>82.424436270590107</v>
      </c>
      <c r="P325">
        <v>2.13982358706303</v>
      </c>
      <c r="Q325">
        <v>-8.2444092866079996E-2</v>
      </c>
    </row>
    <row r="326" spans="1:17" x14ac:dyDescent="0.3">
      <c r="A326" t="s">
        <v>758</v>
      </c>
      <c r="B326" t="s">
        <v>759</v>
      </c>
      <c r="C326" t="s">
        <v>3132</v>
      </c>
      <c r="D326" t="s">
        <v>175</v>
      </c>
      <c r="E326">
        <v>21736.423310940001</v>
      </c>
      <c r="F326">
        <v>683.8</v>
      </c>
      <c r="G326">
        <v>44.497615301455603</v>
      </c>
      <c r="H326">
        <v>-6.2378048084309796</v>
      </c>
      <c r="I326">
        <v>11.8281839525509</v>
      </c>
      <c r="J326">
        <v>4.5351830102520996</v>
      </c>
      <c r="K326">
        <v>695.63808748928102</v>
      </c>
      <c r="L326">
        <v>620.05625378411401</v>
      </c>
      <c r="M326">
        <v>54.618458917576</v>
      </c>
      <c r="N326">
        <v>2.6252076585906998</v>
      </c>
      <c r="O326">
        <v>23.420590816028</v>
      </c>
      <c r="P326">
        <v>95.176252319109395</v>
      </c>
      <c r="Q326">
        <v>0.1448725199724</v>
      </c>
    </row>
    <row r="327" spans="1:17" x14ac:dyDescent="0.3">
      <c r="A327" t="s">
        <v>760</v>
      </c>
      <c r="B327" t="s">
        <v>761</v>
      </c>
      <c r="C327" t="s">
        <v>3131</v>
      </c>
      <c r="D327" t="s">
        <v>108</v>
      </c>
      <c r="E327">
        <v>21604.650136200002</v>
      </c>
      <c r="F327">
        <v>267.25</v>
      </c>
      <c r="G327">
        <v>-39.909531952191102</v>
      </c>
      <c r="H327">
        <v>-6.0670406841716202</v>
      </c>
      <c r="I327">
        <v>-7.9187437093815198</v>
      </c>
      <c r="J327">
        <v>-3.9984918626246602</v>
      </c>
      <c r="K327">
        <v>281.92237369433701</v>
      </c>
      <c r="L327">
        <v>290.28624424777001</v>
      </c>
      <c r="M327">
        <v>47.403582570462802</v>
      </c>
      <c r="N327">
        <v>0.66884992311756897</v>
      </c>
      <c r="O327">
        <v>33.695042095416198</v>
      </c>
      <c r="P327">
        <v>6.1147508437562097</v>
      </c>
      <c r="Q327">
        <v>-0.108298002208094</v>
      </c>
    </row>
    <row r="328" spans="1:17" x14ac:dyDescent="0.3">
      <c r="A328" t="s">
        <v>762</v>
      </c>
      <c r="B328" t="s">
        <v>763</v>
      </c>
      <c r="C328" t="s">
        <v>3127</v>
      </c>
      <c r="D328" t="s">
        <v>248</v>
      </c>
      <c r="E328">
        <v>21529.465554300001</v>
      </c>
      <c r="F328">
        <v>432.3</v>
      </c>
      <c r="G328">
        <v>7.4364010081232701</v>
      </c>
      <c r="H328">
        <v>2.5422484533520899</v>
      </c>
      <c r="I328">
        <v>15.8430008223917</v>
      </c>
      <c r="J328">
        <v>-2.2528679720257299</v>
      </c>
      <c r="K328">
        <v>423.38563021191902</v>
      </c>
      <c r="L328">
        <v>395.34628865578202</v>
      </c>
      <c r="M328">
        <v>48.1201804910554</v>
      </c>
      <c r="N328">
        <v>0.61655228842585896</v>
      </c>
      <c r="O328">
        <v>29.077029840388601</v>
      </c>
      <c r="P328">
        <v>38.958534233365398</v>
      </c>
      <c r="Q328">
        <v>0.11627749247470399</v>
      </c>
    </row>
    <row r="329" spans="1:17" x14ac:dyDescent="0.3">
      <c r="A329" t="s">
        <v>764</v>
      </c>
      <c r="B329" t="s">
        <v>765</v>
      </c>
      <c r="C329" t="s">
        <v>3137</v>
      </c>
      <c r="D329" t="s">
        <v>166</v>
      </c>
      <c r="E329">
        <v>21379.424810799999</v>
      </c>
      <c r="F329">
        <v>7261.6</v>
      </c>
      <c r="G329">
        <v>-9.1184408853352004</v>
      </c>
      <c r="H329">
        <v>-2.5082484951864998</v>
      </c>
      <c r="I329">
        <v>16.063759280900602</v>
      </c>
      <c r="J329">
        <v>-2.1839199131822999</v>
      </c>
      <c r="K329">
        <v>7603.1930944289097</v>
      </c>
      <c r="L329">
        <v>7177.4945107971998</v>
      </c>
      <c r="M329">
        <v>36.162084801308502</v>
      </c>
      <c r="N329">
        <v>0.68819478525239797</v>
      </c>
      <c r="O329">
        <v>12.6473504461826</v>
      </c>
      <c r="P329">
        <v>40.324840333536201</v>
      </c>
      <c r="Q329">
        <v>-7.1585758990169002E-2</v>
      </c>
    </row>
    <row r="330" spans="1:17" x14ac:dyDescent="0.3">
      <c r="A330" t="s">
        <v>766</v>
      </c>
      <c r="B330" t="s">
        <v>767</v>
      </c>
      <c r="C330" t="s">
        <v>3127</v>
      </c>
      <c r="D330" t="s">
        <v>51</v>
      </c>
      <c r="E330">
        <v>21125.15007372</v>
      </c>
      <c r="F330">
        <v>2019.3</v>
      </c>
      <c r="G330">
        <v>39.374502899240802</v>
      </c>
      <c r="H330">
        <v>4.2301820106033103</v>
      </c>
      <c r="I330">
        <v>32.504156037321501</v>
      </c>
      <c r="J330">
        <v>3.0431721063460602</v>
      </c>
      <c r="K330">
        <v>1885.2980056931799</v>
      </c>
      <c r="L330">
        <v>1668.2774583752901</v>
      </c>
      <c r="M330">
        <v>77.414778037482506</v>
      </c>
      <c r="N330">
        <v>0.457377968559601</v>
      </c>
      <c r="O330">
        <v>31.9269053632446</v>
      </c>
      <c r="P330">
        <v>65.380835380835293</v>
      </c>
    </row>
    <row r="331" spans="1:17" hidden="1" x14ac:dyDescent="0.3">
      <c r="A331" t="s">
        <v>768</v>
      </c>
      <c r="B331" t="s">
        <v>769</v>
      </c>
      <c r="C331" t="s">
        <v>3138</v>
      </c>
      <c r="D331" t="s">
        <v>105</v>
      </c>
      <c r="E331">
        <v>20864.09512568</v>
      </c>
      <c r="F331">
        <v>343.3</v>
      </c>
      <c r="G331">
        <v>-7.6938753361584897</v>
      </c>
      <c r="H331">
        <v>-0.114584819497994</v>
      </c>
      <c r="I331">
        <v>-33.207636400375101</v>
      </c>
      <c r="J331">
        <v>-5.3278788080574504</v>
      </c>
      <c r="K331">
        <v>368.92707649106899</v>
      </c>
      <c r="L331">
        <v>388.90191810420902</v>
      </c>
      <c r="M331">
        <v>41.432371159755903</v>
      </c>
      <c r="N331">
        <v>2.5997314879019</v>
      </c>
      <c r="O331">
        <v>68.176521992426402</v>
      </c>
      <c r="P331">
        <v>13.3751651254953</v>
      </c>
      <c r="Q331">
        <v>3.5364260641749003E-2</v>
      </c>
    </row>
    <row r="332" spans="1:17" x14ac:dyDescent="0.3">
      <c r="A332" t="s">
        <v>770</v>
      </c>
      <c r="B332" t="s">
        <v>771</v>
      </c>
      <c r="C332" t="s">
        <v>3127</v>
      </c>
      <c r="D332" t="s">
        <v>51</v>
      </c>
      <c r="E332">
        <v>20478.929073939998</v>
      </c>
      <c r="F332">
        <v>1041.8499999999999</v>
      </c>
      <c r="G332">
        <v>22.361207530601899</v>
      </c>
      <c r="H332">
        <v>-6.6523876599324003</v>
      </c>
      <c r="I332">
        <v>3.3053622532479201</v>
      </c>
      <c r="J332">
        <v>1.8778032024697699</v>
      </c>
      <c r="K332">
        <v>1102.0436532930601</v>
      </c>
      <c r="L332">
        <v>1029.8209776527999</v>
      </c>
      <c r="M332">
        <v>40.780274208925299</v>
      </c>
      <c r="N332">
        <v>0.53590438183281996</v>
      </c>
      <c r="O332">
        <v>25.152373182319899</v>
      </c>
      <c r="P332">
        <v>46.687785990848198</v>
      </c>
      <c r="Q332">
        <v>1.1972389818276001E-2</v>
      </c>
    </row>
    <row r="333" spans="1:17" x14ac:dyDescent="0.3">
      <c r="A333" t="s">
        <v>772</v>
      </c>
      <c r="B333" t="s">
        <v>773</v>
      </c>
      <c r="C333" t="s">
        <v>3135</v>
      </c>
      <c r="D333" t="s">
        <v>494</v>
      </c>
      <c r="E333">
        <v>20244.768621973999</v>
      </c>
      <c r="F333">
        <v>167.83</v>
      </c>
      <c r="G333">
        <v>-27.406671047543501</v>
      </c>
      <c r="H333">
        <v>-3.8891264008784501</v>
      </c>
      <c r="I333">
        <v>3.96996137090178</v>
      </c>
      <c r="J333">
        <v>-3.6572286805421901</v>
      </c>
      <c r="K333">
        <v>174.044507631394</v>
      </c>
      <c r="L333">
        <v>174.59713476893401</v>
      </c>
      <c r="M333">
        <v>51.0302602813913</v>
      </c>
      <c r="N333">
        <v>0.68173322935487402</v>
      </c>
      <c r="O333">
        <v>32.7176309360662</v>
      </c>
      <c r="P333">
        <v>17.982425307557101</v>
      </c>
      <c r="Q333">
        <v>-2.6739693459419999E-3</v>
      </c>
    </row>
    <row r="334" spans="1:17" hidden="1" x14ac:dyDescent="0.3">
      <c r="A334" t="s">
        <v>774</v>
      </c>
      <c r="B334" t="s">
        <v>775</v>
      </c>
      <c r="C334" t="s">
        <v>3138</v>
      </c>
      <c r="D334" t="s">
        <v>134</v>
      </c>
      <c r="E334">
        <v>20173.740000000002</v>
      </c>
      <c r="F334">
        <v>142.35</v>
      </c>
      <c r="G334">
        <v>-11.755917541626401</v>
      </c>
      <c r="H334">
        <v>-1.8987578958670599</v>
      </c>
      <c r="I334">
        <v>10.4949282062948</v>
      </c>
      <c r="J334">
        <v>-4.4587479389265701</v>
      </c>
      <c r="K334">
        <v>142.41224041238999</v>
      </c>
      <c r="L334">
        <v>137.17893969107899</v>
      </c>
      <c r="M334">
        <v>53.328059728626101</v>
      </c>
      <c r="N334">
        <v>0.20649637096044501</v>
      </c>
      <c r="O334">
        <v>8.7811731647348097</v>
      </c>
      <c r="P334">
        <v>18.378378378378301</v>
      </c>
    </row>
    <row r="335" spans="1:17" hidden="1" x14ac:dyDescent="0.3">
      <c r="A335" t="s">
        <v>776</v>
      </c>
      <c r="B335" t="s">
        <v>777</v>
      </c>
      <c r="C335" t="s">
        <v>3138</v>
      </c>
      <c r="D335" t="s">
        <v>134</v>
      </c>
      <c r="E335">
        <v>20155.501969815999</v>
      </c>
      <c r="F335">
        <v>379.98</v>
      </c>
      <c r="G335">
        <v>-1.66114061705562</v>
      </c>
      <c r="H335">
        <v>3.86297562702386</v>
      </c>
      <c r="I335">
        <v>4.1819657710284597</v>
      </c>
      <c r="J335">
        <v>-1.5730375771015701</v>
      </c>
      <c r="K335">
        <v>367.11878885175997</v>
      </c>
      <c r="L335">
        <v>348.78478168112798</v>
      </c>
      <c r="M335">
        <v>42.778347382377802</v>
      </c>
      <c r="N335">
        <v>0.878339205428319</v>
      </c>
      <c r="O335">
        <v>1.31849044686562</v>
      </c>
      <c r="P335">
        <v>22.4754230459307</v>
      </c>
      <c r="Q335">
        <v>-0.10379904096142301</v>
      </c>
    </row>
    <row r="336" spans="1:17" x14ac:dyDescent="0.3">
      <c r="A336" t="s">
        <v>778</v>
      </c>
      <c r="B336" t="s">
        <v>779</v>
      </c>
      <c r="C336" t="s">
        <v>3127</v>
      </c>
      <c r="D336" t="s">
        <v>51</v>
      </c>
      <c r="E336">
        <v>20039.335825459999</v>
      </c>
      <c r="F336">
        <v>1233.4000000000001</v>
      </c>
      <c r="G336">
        <v>250.666783966157</v>
      </c>
      <c r="H336">
        <v>11.9906783383967</v>
      </c>
      <c r="I336">
        <v>121.560248085811</v>
      </c>
      <c r="J336">
        <v>-1.5319898588465199</v>
      </c>
      <c r="K336">
        <v>1099.7359001524001</v>
      </c>
      <c r="L336">
        <v>824.56873891278599</v>
      </c>
      <c r="M336">
        <v>60.411946943318497</v>
      </c>
      <c r="N336">
        <v>1.3352567708755401</v>
      </c>
      <c r="O336">
        <v>8.2090157288795105</v>
      </c>
      <c r="P336">
        <v>283.04347826086899</v>
      </c>
      <c r="Q336">
        <v>0.112192790239226</v>
      </c>
    </row>
    <row r="337" spans="1:17" x14ac:dyDescent="0.3">
      <c r="A337" t="s">
        <v>780</v>
      </c>
      <c r="B337" t="s">
        <v>781</v>
      </c>
      <c r="C337" t="s">
        <v>3122</v>
      </c>
      <c r="D337" t="s">
        <v>245</v>
      </c>
      <c r="E337">
        <v>19841.671615499999</v>
      </c>
      <c r="F337">
        <v>1802.5</v>
      </c>
      <c r="G337">
        <v>-21.368378925076399</v>
      </c>
      <c r="H337">
        <v>1.58511928228776</v>
      </c>
      <c r="I337">
        <v>-3.2837139497112902</v>
      </c>
      <c r="J337">
        <v>-2.35064953530703</v>
      </c>
      <c r="K337">
        <v>1855.501797484</v>
      </c>
      <c r="L337">
        <v>1857.85742769952</v>
      </c>
      <c r="M337">
        <v>45.3388624922326</v>
      </c>
      <c r="N337">
        <v>0.55389902653232104</v>
      </c>
      <c r="O337">
        <v>36.4188626907073</v>
      </c>
      <c r="P337">
        <v>9.1432031486527308</v>
      </c>
      <c r="Q337">
        <v>5.2332349141326E-2</v>
      </c>
    </row>
    <row r="338" spans="1:17" x14ac:dyDescent="0.3">
      <c r="A338" t="s">
        <v>782</v>
      </c>
      <c r="B338" t="s">
        <v>783</v>
      </c>
      <c r="C338" t="s">
        <v>3121</v>
      </c>
      <c r="D338" t="s">
        <v>280</v>
      </c>
      <c r="E338">
        <v>19651.8835253119</v>
      </c>
      <c r="F338">
        <v>198.68</v>
      </c>
      <c r="G338">
        <v>27.210929900823899</v>
      </c>
      <c r="H338">
        <v>-11.5693179915417</v>
      </c>
      <c r="I338">
        <v>-2.6377889623914701</v>
      </c>
      <c r="J338">
        <v>-4.3383513642219</v>
      </c>
      <c r="K338">
        <v>218.14086504938501</v>
      </c>
      <c r="L338">
        <v>214.81656018915001</v>
      </c>
      <c r="M338">
        <v>49.237687502761901</v>
      </c>
      <c r="N338">
        <v>0.79737206001320604</v>
      </c>
      <c r="O338">
        <v>43.144755385544499</v>
      </c>
      <c r="P338">
        <v>48.047690014903097</v>
      </c>
      <c r="Q338">
        <v>3.9072911519460997E-2</v>
      </c>
    </row>
    <row r="339" spans="1:17" x14ac:dyDescent="0.3">
      <c r="A339" t="s">
        <v>784</v>
      </c>
      <c r="B339" t="s">
        <v>785</v>
      </c>
      <c r="C339" t="s">
        <v>3139</v>
      </c>
      <c r="D339" t="s">
        <v>166</v>
      </c>
      <c r="E339">
        <v>19361.235697020002</v>
      </c>
      <c r="F339">
        <v>1250.55</v>
      </c>
      <c r="G339">
        <v>18.247662258277899</v>
      </c>
      <c r="H339">
        <v>21.460212388575901</v>
      </c>
      <c r="I339">
        <v>19.750033409865502</v>
      </c>
      <c r="J339">
        <v>-3.19752115292623</v>
      </c>
      <c r="K339">
        <v>1128.7034238195999</v>
      </c>
      <c r="L339">
        <v>1048.49844752385</v>
      </c>
      <c r="M339">
        <v>56.720258974029299</v>
      </c>
      <c r="N339">
        <v>2.5225956263525</v>
      </c>
      <c r="O339">
        <v>9.6397585062572393</v>
      </c>
      <c r="P339">
        <v>50.234262373858698</v>
      </c>
      <c r="Q339">
        <v>1.3307892261006E-2</v>
      </c>
    </row>
    <row r="340" spans="1:17" x14ac:dyDescent="0.3">
      <c r="A340" t="s">
        <v>786</v>
      </c>
      <c r="B340" t="s">
        <v>787</v>
      </c>
      <c r="C340" t="s">
        <v>3127</v>
      </c>
      <c r="D340" t="s">
        <v>51</v>
      </c>
      <c r="E340">
        <v>19122.885405055</v>
      </c>
      <c r="F340">
        <v>14768</v>
      </c>
      <c r="G340">
        <v>160.956360324103</v>
      </c>
      <c r="H340">
        <v>9.0576913963381198</v>
      </c>
      <c r="I340">
        <v>128.83038753097199</v>
      </c>
      <c r="J340">
        <v>-6.8642257196448897</v>
      </c>
      <c r="K340">
        <v>13567.359209189701</v>
      </c>
      <c r="L340">
        <v>9965.4573875528204</v>
      </c>
      <c r="M340">
        <v>54.021696965390703</v>
      </c>
      <c r="N340">
        <v>1.3696398149843401</v>
      </c>
      <c r="O340">
        <v>12.139423076923</v>
      </c>
      <c r="P340">
        <v>199.793952558337</v>
      </c>
      <c r="Q340">
        <v>0.19230022485474901</v>
      </c>
    </row>
    <row r="341" spans="1:17" x14ac:dyDescent="0.3">
      <c r="A341" t="s">
        <v>788</v>
      </c>
      <c r="B341" t="s">
        <v>789</v>
      </c>
      <c r="C341" t="s">
        <v>3137</v>
      </c>
      <c r="D341" t="s">
        <v>497</v>
      </c>
      <c r="E341">
        <v>19083.287866719998</v>
      </c>
      <c r="F341">
        <v>1840.85</v>
      </c>
      <c r="G341">
        <v>-17.274279486918001</v>
      </c>
      <c r="H341">
        <v>-6.0713485236301103</v>
      </c>
      <c r="I341">
        <v>-1.8534257781530501</v>
      </c>
      <c r="J341">
        <v>-4.22656425297032</v>
      </c>
      <c r="K341">
        <v>1915.59794238828</v>
      </c>
      <c r="L341">
        <v>1876.2864340511901</v>
      </c>
      <c r="M341">
        <v>48.469548577879699</v>
      </c>
      <c r="N341">
        <v>0.768856524958758</v>
      </c>
      <c r="O341">
        <v>26.571964038351801</v>
      </c>
      <c r="P341">
        <v>25.895910272192499</v>
      </c>
      <c r="Q341">
        <v>-4.5646422969902997E-2</v>
      </c>
    </row>
    <row r="342" spans="1:17" x14ac:dyDescent="0.3">
      <c r="A342" t="s">
        <v>790</v>
      </c>
      <c r="B342" t="s">
        <v>791</v>
      </c>
      <c r="C342" t="s">
        <v>3132</v>
      </c>
      <c r="D342" t="s">
        <v>464</v>
      </c>
      <c r="E342">
        <v>18906.541651799998</v>
      </c>
      <c r="F342">
        <v>297</v>
      </c>
      <c r="G342">
        <v>11.022462256980299</v>
      </c>
      <c r="H342">
        <v>-11.0155607661082</v>
      </c>
      <c r="I342">
        <v>1.7069929432319599</v>
      </c>
      <c r="J342">
        <v>-1.29061172731211</v>
      </c>
      <c r="K342">
        <v>324.21554858992198</v>
      </c>
      <c r="L342">
        <v>291.81754696552099</v>
      </c>
      <c r="M342">
        <v>37.330924840055097</v>
      </c>
      <c r="N342">
        <v>0.45730260781371501</v>
      </c>
      <c r="O342">
        <v>29.2424242424242</v>
      </c>
      <c r="P342">
        <v>56.336360047374598</v>
      </c>
      <c r="Q342">
        <v>0.17822859786113801</v>
      </c>
    </row>
    <row r="343" spans="1:17" x14ac:dyDescent="0.3">
      <c r="A343" t="s">
        <v>792</v>
      </c>
      <c r="B343" t="s">
        <v>793</v>
      </c>
      <c r="C343" t="s">
        <v>3121</v>
      </c>
      <c r="D343" t="s">
        <v>188</v>
      </c>
      <c r="E343">
        <v>18737.45979696</v>
      </c>
      <c r="F343">
        <v>332.1</v>
      </c>
      <c r="G343">
        <v>0.77669554557207399</v>
      </c>
      <c r="H343">
        <v>-12.339169580041601</v>
      </c>
      <c r="I343">
        <v>5.7232065554489298</v>
      </c>
      <c r="J343">
        <v>-6.3924175940063801</v>
      </c>
      <c r="K343">
        <v>379.12971151620002</v>
      </c>
      <c r="L343">
        <v>353.461229446554</v>
      </c>
      <c r="M343">
        <v>21.072629907537799</v>
      </c>
      <c r="N343">
        <v>0.27835658223952398</v>
      </c>
      <c r="O343">
        <v>41.433303221921001</v>
      </c>
      <c r="P343">
        <v>27.7062103441645</v>
      </c>
      <c r="Q343">
        <v>-5.7572055627869998E-3</v>
      </c>
    </row>
    <row r="344" spans="1:17" x14ac:dyDescent="0.3">
      <c r="A344" t="s">
        <v>794</v>
      </c>
      <c r="B344" t="s">
        <v>795</v>
      </c>
      <c r="C344" t="s">
        <v>3127</v>
      </c>
      <c r="D344" t="s">
        <v>51</v>
      </c>
      <c r="E344">
        <v>18703.65793664</v>
      </c>
      <c r="F344">
        <v>1374.2</v>
      </c>
      <c r="G344">
        <v>24.5237363033281</v>
      </c>
      <c r="H344">
        <v>4.2509361350680299</v>
      </c>
      <c r="I344">
        <v>45.599041633487701</v>
      </c>
      <c r="J344">
        <v>-0.33601301245817899</v>
      </c>
      <c r="K344">
        <v>1320.0809512880801</v>
      </c>
      <c r="L344">
        <v>1135.1320460975701</v>
      </c>
      <c r="M344">
        <v>65.533669674065294</v>
      </c>
      <c r="N344">
        <v>0.37747837389904898</v>
      </c>
      <c r="O344">
        <v>10.7589870470091</v>
      </c>
      <c r="P344">
        <v>69.832540320088896</v>
      </c>
      <c r="Q344">
        <v>6.9471364695088994E-2</v>
      </c>
    </row>
    <row r="345" spans="1:17" x14ac:dyDescent="0.3">
      <c r="A345" t="s">
        <v>796</v>
      </c>
      <c r="B345" t="s">
        <v>797</v>
      </c>
      <c r="C345" t="s">
        <v>3132</v>
      </c>
      <c r="D345" t="s">
        <v>175</v>
      </c>
      <c r="E345">
        <v>18678.807214199998</v>
      </c>
      <c r="F345">
        <v>781.2</v>
      </c>
      <c r="G345">
        <v>105.09787885855199</v>
      </c>
      <c r="H345">
        <v>-3.4711630897788401</v>
      </c>
      <c r="I345">
        <v>-19.910685610673401</v>
      </c>
      <c r="J345">
        <v>0.98066672541002298</v>
      </c>
      <c r="K345">
        <v>781.66511390950802</v>
      </c>
      <c r="L345">
        <v>723.82513824909904</v>
      </c>
      <c r="M345">
        <v>59.219815264809498</v>
      </c>
      <c r="N345">
        <v>0.89699183836354202</v>
      </c>
      <c r="O345">
        <v>25.4480286738351</v>
      </c>
      <c r="P345">
        <v>138.89908256880699</v>
      </c>
      <c r="Q345">
        <v>0.19302141525951599</v>
      </c>
    </row>
    <row r="346" spans="1:17" x14ac:dyDescent="0.3">
      <c r="A346" t="s">
        <v>798</v>
      </c>
      <c r="B346" t="s">
        <v>799</v>
      </c>
      <c r="C346" t="s">
        <v>3131</v>
      </c>
      <c r="D346" t="s">
        <v>800</v>
      </c>
      <c r="E346">
        <v>18675.472363950001</v>
      </c>
      <c r="F346">
        <v>1172.55</v>
      </c>
      <c r="G346">
        <v>-30.177336113488199</v>
      </c>
      <c r="H346">
        <v>-13.429832615513901</v>
      </c>
      <c r="I346">
        <v>-15.968107305215799</v>
      </c>
      <c r="J346">
        <v>-3.48757379922277</v>
      </c>
      <c r="K346">
        <v>1288.40054827669</v>
      </c>
      <c r="L346">
        <v>1325.80046088568</v>
      </c>
      <c r="M346">
        <v>45.5504809638241</v>
      </c>
      <c r="N346">
        <v>0.30565373918045302</v>
      </c>
      <c r="O346">
        <v>34.638181740650701</v>
      </c>
      <c r="P346">
        <v>5.6018372585221003</v>
      </c>
      <c r="Q346">
        <v>-2.2309762035118998E-2</v>
      </c>
    </row>
    <row r="347" spans="1:17" x14ac:dyDescent="0.3">
      <c r="A347" t="s">
        <v>801</v>
      </c>
      <c r="B347" t="s">
        <v>802</v>
      </c>
      <c r="C347" t="s">
        <v>3137</v>
      </c>
      <c r="D347" t="s">
        <v>414</v>
      </c>
      <c r="E347">
        <v>18590.266580799998</v>
      </c>
      <c r="F347">
        <v>464</v>
      </c>
      <c r="G347">
        <v>27.927412279134401</v>
      </c>
      <c r="H347">
        <v>-3.7949541276480798</v>
      </c>
      <c r="I347">
        <v>10.9202880077526</v>
      </c>
      <c r="J347">
        <v>-4.9344995035033596</v>
      </c>
      <c r="K347">
        <v>485.68063824209599</v>
      </c>
      <c r="L347">
        <v>450.05709378076398</v>
      </c>
      <c r="M347">
        <v>43.008633423196898</v>
      </c>
      <c r="N347">
        <v>0.71706911686947905</v>
      </c>
      <c r="O347">
        <v>23.7823275862069</v>
      </c>
      <c r="P347">
        <v>51.3866231647634</v>
      </c>
      <c r="Q347">
        <v>1.1748889980959999E-2</v>
      </c>
    </row>
    <row r="348" spans="1:17" x14ac:dyDescent="0.3">
      <c r="A348" t="s">
        <v>803</v>
      </c>
      <c r="B348" t="s">
        <v>804</v>
      </c>
      <c r="C348" t="s">
        <v>3123</v>
      </c>
      <c r="D348" t="s">
        <v>54</v>
      </c>
      <c r="E348">
        <v>18464.8753923</v>
      </c>
      <c r="F348">
        <v>631.29999999999995</v>
      </c>
      <c r="G348">
        <v>-41.803330151026799</v>
      </c>
      <c r="H348">
        <v>-23.889319799665898</v>
      </c>
      <c r="I348">
        <v>-19.006028622216299</v>
      </c>
      <c r="J348">
        <v>-2.5561212446332102</v>
      </c>
      <c r="K348">
        <v>739.18399165568405</v>
      </c>
      <c r="L348">
        <v>744.97054364257394</v>
      </c>
      <c r="M348">
        <v>24.044087470080399</v>
      </c>
      <c r="N348">
        <v>0.43093126565848</v>
      </c>
      <c r="O348">
        <v>49.493109456676699</v>
      </c>
      <c r="P348">
        <v>5.2078993417215198</v>
      </c>
      <c r="Q348">
        <v>2.1748314125436E-2</v>
      </c>
    </row>
    <row r="349" spans="1:17" hidden="1" x14ac:dyDescent="0.3">
      <c r="A349" t="s">
        <v>805</v>
      </c>
      <c r="B349" t="s">
        <v>806</v>
      </c>
      <c r="C349" t="s">
        <v>3138</v>
      </c>
      <c r="D349" t="s">
        <v>208</v>
      </c>
      <c r="E349">
        <v>18462.42248506</v>
      </c>
      <c r="F349">
        <v>16650.45</v>
      </c>
      <c r="G349">
        <v>217.172074248602</v>
      </c>
      <c r="H349">
        <v>55.760728616734603</v>
      </c>
      <c r="I349">
        <v>140.88239718336001</v>
      </c>
      <c r="J349">
        <v>-17.9451812524199</v>
      </c>
      <c r="K349">
        <v>11389.313627573199</v>
      </c>
      <c r="L349">
        <v>8149.9243599234896</v>
      </c>
      <c r="M349">
        <v>61.584239327815403</v>
      </c>
      <c r="N349">
        <v>3.3791501639570898</v>
      </c>
      <c r="O349">
        <v>22.4663597680543</v>
      </c>
      <c r="P349">
        <v>239.73230226176</v>
      </c>
      <c r="Q349">
        <v>0.12821479247443801</v>
      </c>
    </row>
    <row r="350" spans="1:17" x14ac:dyDescent="0.3">
      <c r="A350" t="s">
        <v>807</v>
      </c>
      <c r="B350" t="s">
        <v>808</v>
      </c>
      <c r="C350" t="s">
        <v>3135</v>
      </c>
      <c r="D350" t="s">
        <v>218</v>
      </c>
      <c r="E350">
        <v>18393.802764329899</v>
      </c>
      <c r="F350">
        <v>842.1</v>
      </c>
      <c r="G350">
        <v>23.969550008555299</v>
      </c>
      <c r="H350">
        <v>-0.158852310091497</v>
      </c>
      <c r="I350">
        <v>3.93242742291224</v>
      </c>
      <c r="J350">
        <v>-1.2699567444170099</v>
      </c>
      <c r="K350">
        <v>857.35983981072604</v>
      </c>
      <c r="L350">
        <v>803.87182533243299</v>
      </c>
      <c r="M350">
        <v>43.207782419811601</v>
      </c>
      <c r="N350">
        <v>0.86571951940849701</v>
      </c>
      <c r="O350">
        <v>13.7632110200688</v>
      </c>
      <c r="P350">
        <v>50.093574547723001</v>
      </c>
      <c r="Q350">
        <v>0.164093915064385</v>
      </c>
    </row>
    <row r="351" spans="1:17" x14ac:dyDescent="0.3">
      <c r="A351" t="s">
        <v>809</v>
      </c>
      <c r="B351" t="s">
        <v>810</v>
      </c>
      <c r="C351" t="s">
        <v>3139</v>
      </c>
      <c r="D351" t="s">
        <v>570</v>
      </c>
      <c r="E351">
        <v>18393.650070479998</v>
      </c>
      <c r="F351">
        <v>586.79999999999995</v>
      </c>
      <c r="G351">
        <v>1.83433363988894</v>
      </c>
      <c r="H351">
        <v>3.4769449405859501</v>
      </c>
      <c r="I351">
        <v>-8.4003997524967495</v>
      </c>
      <c r="J351">
        <v>6.0536448670442002</v>
      </c>
      <c r="K351">
        <v>549.839660038023</v>
      </c>
      <c r="L351">
        <v>573.08307266296003</v>
      </c>
      <c r="M351">
        <v>72.113446318067901</v>
      </c>
      <c r="N351">
        <v>2.5176914182774301</v>
      </c>
      <c r="O351">
        <v>33.307770961145202</v>
      </c>
      <c r="P351">
        <v>42.0823244552058</v>
      </c>
      <c r="Q351">
        <v>0.14625180213273201</v>
      </c>
    </row>
    <row r="352" spans="1:17" x14ac:dyDescent="0.3">
      <c r="A352" t="s">
        <v>811</v>
      </c>
      <c r="B352" t="s">
        <v>812</v>
      </c>
      <c r="C352" t="s">
        <v>3125</v>
      </c>
      <c r="D352" t="s">
        <v>120</v>
      </c>
      <c r="E352">
        <v>18384.3115665</v>
      </c>
      <c r="F352">
        <v>734.25</v>
      </c>
      <c r="G352">
        <v>16.545875728645601</v>
      </c>
      <c r="H352">
        <v>-15.2509164622531</v>
      </c>
      <c r="I352">
        <v>30.962719862258002</v>
      </c>
      <c r="J352">
        <v>-8.0139848368601108</v>
      </c>
      <c r="K352">
        <v>839.37662253254598</v>
      </c>
      <c r="L352">
        <v>727.48450660428898</v>
      </c>
      <c r="M352">
        <v>14.1857941242076</v>
      </c>
      <c r="N352">
        <v>0.53836788870975805</v>
      </c>
      <c r="O352">
        <v>37.276132107592701</v>
      </c>
      <c r="P352">
        <v>54.221802142407</v>
      </c>
      <c r="Q352">
        <v>0.138602010223974</v>
      </c>
    </row>
    <row r="353" spans="1:17" x14ac:dyDescent="0.3">
      <c r="A353" t="s">
        <v>813</v>
      </c>
      <c r="B353" t="s">
        <v>814</v>
      </c>
      <c r="C353" t="s">
        <v>3132</v>
      </c>
      <c r="D353" t="s">
        <v>105</v>
      </c>
      <c r="E353">
        <v>18374.1232206799</v>
      </c>
      <c r="F353">
        <v>700.6</v>
      </c>
      <c r="G353">
        <v>9.57579103047164</v>
      </c>
      <c r="H353">
        <v>-0.72768830901707404</v>
      </c>
      <c r="I353">
        <v>10.7002547369587</v>
      </c>
      <c r="J353">
        <v>-6.46733598571438E-2</v>
      </c>
      <c r="K353">
        <v>709.73138359796201</v>
      </c>
      <c r="L353">
        <v>625.86807335176604</v>
      </c>
      <c r="M353">
        <v>43.567420545377203</v>
      </c>
      <c r="N353">
        <v>1.0057121061335701</v>
      </c>
      <c r="O353">
        <v>15.044247787610599</v>
      </c>
      <c r="P353">
        <v>59.173009201408597</v>
      </c>
      <c r="Q353">
        <v>0.14512078607444201</v>
      </c>
    </row>
    <row r="354" spans="1:17" x14ac:dyDescent="0.3">
      <c r="A354" t="s">
        <v>815</v>
      </c>
      <c r="B354" t="s">
        <v>816</v>
      </c>
      <c r="C354" t="s">
        <v>3123</v>
      </c>
      <c r="D354" t="s">
        <v>394</v>
      </c>
      <c r="E354">
        <v>18319.318167469999</v>
      </c>
      <c r="F354">
        <v>1066.7</v>
      </c>
      <c r="G354">
        <v>77.321041100162603</v>
      </c>
      <c r="H354">
        <v>1.5044812930081799</v>
      </c>
      <c r="I354">
        <v>35.9030714377705</v>
      </c>
      <c r="J354">
        <v>3.4106772210085001</v>
      </c>
      <c r="K354">
        <v>1005.19616856962</v>
      </c>
      <c r="L354">
        <v>838.36385875280496</v>
      </c>
      <c r="M354">
        <v>67.331713402841999</v>
      </c>
      <c r="N354">
        <v>0.48520063038958799</v>
      </c>
      <c r="O354">
        <v>11.4652667104153</v>
      </c>
      <c r="P354">
        <v>133.797260273972</v>
      </c>
    </row>
    <row r="355" spans="1:17" hidden="1" x14ac:dyDescent="0.3">
      <c r="A355" t="s">
        <v>817</v>
      </c>
      <c r="B355" t="s">
        <v>818</v>
      </c>
      <c r="C355" t="s">
        <v>3138</v>
      </c>
      <c r="D355" t="s">
        <v>48</v>
      </c>
      <c r="E355">
        <v>18288.090776475001</v>
      </c>
      <c r="F355">
        <v>487.8</v>
      </c>
      <c r="G355">
        <v>-17.8034786335113</v>
      </c>
      <c r="H355">
        <v>17.084609244092299</v>
      </c>
      <c r="I355">
        <v>-2.9266024332291698</v>
      </c>
      <c r="J355">
        <v>1.1896744351595001</v>
      </c>
      <c r="O355">
        <v>5.2685526855268598</v>
      </c>
      <c r="P355">
        <v>16.0737656157049</v>
      </c>
    </row>
    <row r="356" spans="1:17" x14ac:dyDescent="0.3">
      <c r="A356" t="s">
        <v>819</v>
      </c>
      <c r="B356" t="s">
        <v>820</v>
      </c>
      <c r="C356" t="s">
        <v>3136</v>
      </c>
      <c r="D356" t="s">
        <v>134</v>
      </c>
      <c r="E356">
        <v>18244.487689220001</v>
      </c>
      <c r="F356">
        <v>1629.3</v>
      </c>
      <c r="G356">
        <v>71.172635153339996</v>
      </c>
      <c r="H356">
        <v>-8.7524851715350298</v>
      </c>
      <c r="I356">
        <v>-12.8549586320513</v>
      </c>
      <c r="J356">
        <v>-7.2304555793826504</v>
      </c>
      <c r="K356">
        <v>1672.43633534639</v>
      </c>
      <c r="L356">
        <v>1604.12775634749</v>
      </c>
      <c r="M356">
        <v>59.928858115956899</v>
      </c>
      <c r="N356">
        <v>1.11754906281498</v>
      </c>
      <c r="O356">
        <v>32.621580646412298</v>
      </c>
      <c r="P356">
        <v>93.742559236640503</v>
      </c>
      <c r="Q356">
        <v>7.6571321653750996E-2</v>
      </c>
    </row>
    <row r="357" spans="1:17" x14ac:dyDescent="0.3">
      <c r="A357" t="s">
        <v>821</v>
      </c>
      <c r="B357" t="s">
        <v>822</v>
      </c>
      <c r="C357" t="s">
        <v>3136</v>
      </c>
      <c r="D357" t="s">
        <v>134</v>
      </c>
      <c r="E357">
        <v>18239.692798709999</v>
      </c>
      <c r="F357">
        <v>1298.0999999999999</v>
      </c>
      <c r="G357">
        <v>53.827793829165401</v>
      </c>
      <c r="H357">
        <v>-12.347499426519599</v>
      </c>
      <c r="I357">
        <v>-6.2623102987625403</v>
      </c>
      <c r="J357">
        <v>-4.8076646908449696</v>
      </c>
      <c r="K357">
        <v>1402.63653725015</v>
      </c>
      <c r="L357">
        <v>1295.8684098098599</v>
      </c>
      <c r="M357">
        <v>44.630443639093798</v>
      </c>
      <c r="N357">
        <v>0.911722666512084</v>
      </c>
      <c r="O357">
        <v>26.877744395655199</v>
      </c>
      <c r="P357">
        <v>76.588219289892507</v>
      </c>
    </row>
    <row r="358" spans="1:17" x14ac:dyDescent="0.3">
      <c r="A358" t="s">
        <v>823</v>
      </c>
      <c r="B358" t="s">
        <v>824</v>
      </c>
      <c r="C358" t="s">
        <v>3126</v>
      </c>
      <c r="D358" t="s">
        <v>321</v>
      </c>
      <c r="E358">
        <v>18228.082715920002</v>
      </c>
      <c r="F358">
        <v>1122.0999999999999</v>
      </c>
      <c r="G358">
        <v>57.920016563778802</v>
      </c>
      <c r="H358">
        <v>-7.6836069516269001</v>
      </c>
      <c r="I358">
        <v>-14.276769891462401</v>
      </c>
      <c r="J358">
        <v>-6.3774778576564897</v>
      </c>
      <c r="K358">
        <v>1260.2324197708299</v>
      </c>
      <c r="L358">
        <v>1164.32420333036</v>
      </c>
      <c r="M358">
        <v>20.774155508775799</v>
      </c>
      <c r="N358">
        <v>0.47451085127757298</v>
      </c>
      <c r="O358">
        <v>29.132875857766599</v>
      </c>
      <c r="P358">
        <v>79.120440577859299</v>
      </c>
      <c r="Q358">
        <v>0.13969592592431701</v>
      </c>
    </row>
    <row r="359" spans="1:17" x14ac:dyDescent="0.3">
      <c r="A359" t="s">
        <v>825</v>
      </c>
      <c r="B359" t="s">
        <v>826</v>
      </c>
      <c r="C359" t="s">
        <v>3124</v>
      </c>
      <c r="D359" t="s">
        <v>666</v>
      </c>
      <c r="E359">
        <v>18209.093761935899</v>
      </c>
      <c r="F359">
        <v>127.34</v>
      </c>
      <c r="G359">
        <v>70.6733866694656</v>
      </c>
      <c r="H359">
        <v>7.89686170726669</v>
      </c>
      <c r="I359">
        <v>17.896521566517599</v>
      </c>
      <c r="J359">
        <v>-2.4171602431332699</v>
      </c>
      <c r="K359">
        <v>130.83118737107799</v>
      </c>
      <c r="L359">
        <v>118.74851349879</v>
      </c>
      <c r="M359">
        <v>50.509617332944202</v>
      </c>
      <c r="N359">
        <v>0.82668416354499896</v>
      </c>
      <c r="O359">
        <v>34.286163028113698</v>
      </c>
      <c r="P359">
        <v>93.378891419893705</v>
      </c>
      <c r="Q359">
        <v>5.7801797429542001E-2</v>
      </c>
    </row>
    <row r="360" spans="1:17" x14ac:dyDescent="0.3">
      <c r="A360" t="s">
        <v>827</v>
      </c>
      <c r="B360" t="s">
        <v>828</v>
      </c>
      <c r="C360" t="s">
        <v>3127</v>
      </c>
      <c r="D360" t="s">
        <v>51</v>
      </c>
      <c r="E360">
        <v>18033.46759665</v>
      </c>
      <c r="F360">
        <v>1130.3499999999999</v>
      </c>
      <c r="G360">
        <v>148.04361697473399</v>
      </c>
      <c r="H360">
        <v>-2.1787429191989101</v>
      </c>
      <c r="I360">
        <v>53.476932554941797</v>
      </c>
      <c r="J360">
        <v>-4.1476495545523404</v>
      </c>
      <c r="K360">
        <v>1127.36493908641</v>
      </c>
      <c r="L360">
        <v>872.47776585516203</v>
      </c>
      <c r="M360">
        <v>38.4541586581337</v>
      </c>
      <c r="N360">
        <v>0.36683252090927698</v>
      </c>
      <c r="O360">
        <v>15.884460565311599</v>
      </c>
      <c r="P360">
        <v>176.09916951636501</v>
      </c>
      <c r="Q360">
        <v>6.7547902008394001E-2</v>
      </c>
    </row>
    <row r="361" spans="1:17" x14ac:dyDescent="0.3">
      <c r="A361" t="s">
        <v>829</v>
      </c>
      <c r="B361" t="s">
        <v>830</v>
      </c>
      <c r="C361" t="s">
        <v>3132</v>
      </c>
      <c r="D361" t="s">
        <v>831</v>
      </c>
      <c r="E361">
        <v>18024.187160540001</v>
      </c>
      <c r="F361">
        <v>426.8</v>
      </c>
      <c r="G361">
        <v>6.6175281057653299</v>
      </c>
      <c r="H361">
        <v>-14.356900883340399</v>
      </c>
      <c r="I361">
        <v>-29.094078448468402</v>
      </c>
      <c r="J361">
        <v>-3.92571118163352</v>
      </c>
      <c r="K361">
        <v>498.40995734678103</v>
      </c>
      <c r="L361">
        <v>486.81629937506102</v>
      </c>
      <c r="M361">
        <v>24.483782496675499</v>
      </c>
      <c r="N361">
        <v>1.0241495939888201</v>
      </c>
      <c r="O361">
        <v>75.281162136832194</v>
      </c>
      <c r="P361">
        <v>42.029950083194599</v>
      </c>
      <c r="Q361">
        <v>0.22844150689382101</v>
      </c>
    </row>
    <row r="362" spans="1:17" x14ac:dyDescent="0.3">
      <c r="A362" t="s">
        <v>832</v>
      </c>
      <c r="B362" t="s">
        <v>833</v>
      </c>
      <c r="C362" t="s">
        <v>3131</v>
      </c>
      <c r="D362" t="s">
        <v>232</v>
      </c>
      <c r="E362">
        <v>17943.450121434998</v>
      </c>
      <c r="F362">
        <v>412.45</v>
      </c>
      <c r="G362">
        <v>22.7395206584665</v>
      </c>
      <c r="H362">
        <v>-0.98663877141246004</v>
      </c>
      <c r="I362">
        <v>4.10415704466579</v>
      </c>
      <c r="J362">
        <v>0.48015703327473702</v>
      </c>
      <c r="K362">
        <v>433.54396844012098</v>
      </c>
      <c r="L362">
        <v>404.73505611570101</v>
      </c>
      <c r="M362">
        <v>43.596593491082999</v>
      </c>
      <c r="N362">
        <v>0.61788438591269301</v>
      </c>
      <c r="O362">
        <v>40.004849072614803</v>
      </c>
      <c r="P362">
        <v>45.562025763190299</v>
      </c>
      <c r="Q362">
        <v>6.4800074489250001E-2</v>
      </c>
    </row>
    <row r="363" spans="1:17" hidden="1" x14ac:dyDescent="0.3">
      <c r="A363" t="s">
        <v>834</v>
      </c>
      <c r="B363" t="s">
        <v>835</v>
      </c>
      <c r="C363" t="s">
        <v>3123</v>
      </c>
      <c r="D363" t="s">
        <v>54</v>
      </c>
      <c r="E363">
        <v>17915.919385199999</v>
      </c>
      <c r="F363">
        <v>416.8</v>
      </c>
      <c r="G363">
        <v>5.8424199568504598</v>
      </c>
      <c r="H363">
        <v>-1.11690986566364</v>
      </c>
      <c r="I363">
        <v>15.597574804996601</v>
      </c>
      <c r="J363">
        <v>-4.1713686131964502</v>
      </c>
      <c r="K363">
        <v>436.66021768928198</v>
      </c>
      <c r="M363">
        <v>33.431726748156201</v>
      </c>
      <c r="N363">
        <v>0.71877817141963396</v>
      </c>
      <c r="O363">
        <v>23.992322456813699</v>
      </c>
      <c r="P363">
        <v>42.739726027397197</v>
      </c>
    </row>
    <row r="364" spans="1:17" x14ac:dyDescent="0.3">
      <c r="A364" t="s">
        <v>836</v>
      </c>
      <c r="B364" t="s">
        <v>837</v>
      </c>
      <c r="C364" t="s">
        <v>3131</v>
      </c>
      <c r="D364" t="s">
        <v>129</v>
      </c>
      <c r="E364">
        <v>17865.72712521</v>
      </c>
      <c r="F364">
        <v>684.15</v>
      </c>
      <c r="G364">
        <v>165.470651335394</v>
      </c>
      <c r="H364">
        <v>18.106087634584</v>
      </c>
      <c r="I364">
        <v>181.651315010351</v>
      </c>
      <c r="J364">
        <v>6.2117619204739096</v>
      </c>
      <c r="K364">
        <v>607.83767549808397</v>
      </c>
      <c r="L364">
        <v>435.09248360980399</v>
      </c>
      <c r="M364">
        <v>67.024999765836398</v>
      </c>
      <c r="N364">
        <v>1.2556722971326999</v>
      </c>
      <c r="O364">
        <v>5.0939121537674401</v>
      </c>
      <c r="P364">
        <v>366.34402372107201</v>
      </c>
      <c r="Q364">
        <v>0.26187971878775201</v>
      </c>
    </row>
    <row r="365" spans="1:17" x14ac:dyDescent="0.3">
      <c r="A365" t="s">
        <v>838</v>
      </c>
      <c r="B365" t="s">
        <v>839</v>
      </c>
      <c r="C365" t="s">
        <v>3126</v>
      </c>
      <c r="D365" t="s">
        <v>48</v>
      </c>
      <c r="E365">
        <v>17818.286167440001</v>
      </c>
      <c r="F365">
        <v>283.8</v>
      </c>
      <c r="G365">
        <v>52.219181972683899</v>
      </c>
      <c r="H365">
        <v>-7.0569671598403101</v>
      </c>
      <c r="I365">
        <v>-7.6278663070206596</v>
      </c>
      <c r="J365">
        <v>-4.4492682241423402</v>
      </c>
      <c r="K365">
        <v>299.48262390204798</v>
      </c>
      <c r="L365">
        <v>278.79320117960998</v>
      </c>
      <c r="M365">
        <v>43.875068809630299</v>
      </c>
      <c r="N365">
        <v>0.93382169654335401</v>
      </c>
      <c r="O365">
        <v>28.435517970401602</v>
      </c>
      <c r="P365">
        <v>83.511154219204599</v>
      </c>
      <c r="Q365">
        <v>0.15887044889862501</v>
      </c>
    </row>
    <row r="366" spans="1:17" x14ac:dyDescent="0.3">
      <c r="A366" t="s">
        <v>840</v>
      </c>
      <c r="B366" t="s">
        <v>841</v>
      </c>
      <c r="C366" t="s">
        <v>3134</v>
      </c>
      <c r="D366" t="s">
        <v>457</v>
      </c>
      <c r="E366">
        <v>17797.136896700002</v>
      </c>
      <c r="F366">
        <v>7500.5</v>
      </c>
      <c r="G366">
        <v>-8.4330584083251097</v>
      </c>
      <c r="H366">
        <v>-9.3034186361864393</v>
      </c>
      <c r="I366">
        <v>-1.72649300062294</v>
      </c>
      <c r="J366">
        <v>-5.9598060822966801</v>
      </c>
      <c r="K366">
        <v>7955.2252863600597</v>
      </c>
      <c r="L366">
        <v>7625.9576253270698</v>
      </c>
      <c r="M366">
        <v>41.038404583682699</v>
      </c>
      <c r="N366">
        <v>0.27666641150915999</v>
      </c>
      <c r="O366">
        <v>26.507566162255799</v>
      </c>
      <c r="P366">
        <v>36.705792293952499</v>
      </c>
      <c r="Q366">
        <v>-2.0157336087342999E-2</v>
      </c>
    </row>
    <row r="367" spans="1:17" x14ac:dyDescent="0.3">
      <c r="A367" t="s">
        <v>842</v>
      </c>
      <c r="B367" t="s">
        <v>843</v>
      </c>
      <c r="C367" t="s">
        <v>3132</v>
      </c>
      <c r="D367" t="s">
        <v>273</v>
      </c>
      <c r="E367">
        <v>17697.970398519999</v>
      </c>
      <c r="F367">
        <v>553.15</v>
      </c>
      <c r="G367">
        <v>-14.1838356758182</v>
      </c>
      <c r="H367">
        <v>-12.846397734970401</v>
      </c>
      <c r="I367">
        <v>-20.114603015439702</v>
      </c>
      <c r="J367">
        <v>-7.20547054487621</v>
      </c>
      <c r="K367">
        <v>640.17323418254296</v>
      </c>
      <c r="L367">
        <v>638.55613640479601</v>
      </c>
      <c r="M367">
        <v>28.571518423093401</v>
      </c>
      <c r="N367">
        <v>0.56856323588567903</v>
      </c>
      <c r="O367">
        <v>44.436409653800901</v>
      </c>
      <c r="P367">
        <v>9.9483204134366705</v>
      </c>
      <c r="Q367">
        <v>7.7981364476740006E-2</v>
      </c>
    </row>
    <row r="368" spans="1:17" x14ac:dyDescent="0.3">
      <c r="A368" t="s">
        <v>844</v>
      </c>
      <c r="B368" t="s">
        <v>845</v>
      </c>
      <c r="C368" t="s">
        <v>3126</v>
      </c>
      <c r="D368" t="s">
        <v>48</v>
      </c>
      <c r="E368">
        <v>17640.313219439999</v>
      </c>
      <c r="F368">
        <v>187.56</v>
      </c>
      <c r="G368">
        <v>-8.9361284782835195</v>
      </c>
      <c r="H368">
        <v>-10.300066086333301</v>
      </c>
      <c r="I368">
        <v>-38.580829649130301</v>
      </c>
      <c r="J368">
        <v>-5.5916150717937096</v>
      </c>
      <c r="K368">
        <v>216.22173784139599</v>
      </c>
      <c r="L368">
        <v>226.12030702126199</v>
      </c>
      <c r="M368">
        <v>33.410116799731199</v>
      </c>
      <c r="N368">
        <v>0.97354105978739702</v>
      </c>
      <c r="O368">
        <v>87.4600127959053</v>
      </c>
      <c r="P368">
        <v>19.047921294826999</v>
      </c>
      <c r="Q368">
        <v>0.141293862898174</v>
      </c>
    </row>
    <row r="369" spans="1:17" x14ac:dyDescent="0.3">
      <c r="A369" t="s">
        <v>846</v>
      </c>
      <c r="B369" t="s">
        <v>847</v>
      </c>
      <c r="C369" t="s">
        <v>3125</v>
      </c>
      <c r="D369" t="s">
        <v>848</v>
      </c>
      <c r="E369">
        <v>17576.237290320001</v>
      </c>
      <c r="F369">
        <v>2896.2</v>
      </c>
      <c r="G369">
        <v>97.736587170799197</v>
      </c>
      <c r="H369">
        <v>2.3468778705075302</v>
      </c>
      <c r="I369">
        <v>56.666844278248703</v>
      </c>
      <c r="J369">
        <v>2.7194895110499999</v>
      </c>
      <c r="K369">
        <v>2685.1691072004201</v>
      </c>
      <c r="L369">
        <v>2136.6116780897701</v>
      </c>
      <c r="M369">
        <v>67.864200632653805</v>
      </c>
      <c r="N369">
        <v>0.68021015832591802</v>
      </c>
      <c r="O369">
        <v>4.91678751467441</v>
      </c>
      <c r="P369">
        <v>136.30874673629199</v>
      </c>
    </row>
    <row r="370" spans="1:17" x14ac:dyDescent="0.3">
      <c r="A370" t="s">
        <v>849</v>
      </c>
      <c r="B370" t="s">
        <v>850</v>
      </c>
      <c r="C370" t="s">
        <v>3132</v>
      </c>
      <c r="D370" t="s">
        <v>105</v>
      </c>
      <c r="E370">
        <v>17510.6757645</v>
      </c>
      <c r="F370">
        <v>11888.1</v>
      </c>
      <c r="G370">
        <v>95.943655476574605</v>
      </c>
      <c r="H370">
        <v>-5.4356907697677004</v>
      </c>
      <c r="I370">
        <v>40.667398941051303</v>
      </c>
      <c r="J370">
        <v>1.80319012301148</v>
      </c>
      <c r="K370">
        <v>12525.7044884067</v>
      </c>
      <c r="L370">
        <v>11188.670870825899</v>
      </c>
      <c r="M370">
        <v>33.952541590448199</v>
      </c>
      <c r="N370">
        <v>1.3198444581166799</v>
      </c>
      <c r="O370">
        <v>32.082502670737902</v>
      </c>
      <c r="P370">
        <v>123.250704225352</v>
      </c>
    </row>
    <row r="371" spans="1:17" x14ac:dyDescent="0.3">
      <c r="A371" t="s">
        <v>851</v>
      </c>
      <c r="B371" t="s">
        <v>852</v>
      </c>
      <c r="C371" t="s">
        <v>3128</v>
      </c>
      <c r="D371" t="s">
        <v>831</v>
      </c>
      <c r="E371">
        <v>17415.69983265</v>
      </c>
      <c r="F371">
        <v>963.5</v>
      </c>
      <c r="G371">
        <v>5.0051783203114804</v>
      </c>
      <c r="H371">
        <v>-0.71591286874794502</v>
      </c>
      <c r="I371">
        <v>26.864090361952499</v>
      </c>
      <c r="J371">
        <v>1.17031508016576</v>
      </c>
      <c r="K371">
        <v>950.73434280090305</v>
      </c>
      <c r="L371">
        <v>853.94169913977805</v>
      </c>
      <c r="M371">
        <v>60.777652911127198</v>
      </c>
      <c r="N371">
        <v>0.44315891945701902</v>
      </c>
      <c r="O371">
        <v>10.435910742086101</v>
      </c>
      <c r="P371">
        <v>60.036541815463799</v>
      </c>
      <c r="Q371">
        <v>0.19673439085184999</v>
      </c>
    </row>
    <row r="372" spans="1:17" x14ac:dyDescent="0.3">
      <c r="A372" t="s">
        <v>853</v>
      </c>
      <c r="B372" t="s">
        <v>854</v>
      </c>
      <c r="C372" t="s">
        <v>3123</v>
      </c>
      <c r="D372" t="s">
        <v>491</v>
      </c>
      <c r="E372">
        <v>17338.999822000002</v>
      </c>
      <c r="F372">
        <v>408.5</v>
      </c>
      <c r="G372">
        <v>-48.441417320666403</v>
      </c>
      <c r="H372">
        <v>-4.3143021539336104</v>
      </c>
      <c r="I372">
        <v>-3.59293938543721</v>
      </c>
      <c r="J372">
        <v>-5.1360385122474002</v>
      </c>
      <c r="K372">
        <v>443.98737131219298</v>
      </c>
      <c r="L372">
        <v>465.37491773847302</v>
      </c>
      <c r="M372">
        <v>27.126491119711499</v>
      </c>
      <c r="N372">
        <v>0.24746142438701901</v>
      </c>
      <c r="O372">
        <v>60.432833499656503</v>
      </c>
      <c r="P372">
        <v>34.251347443144397</v>
      </c>
      <c r="Q372">
        <v>3.3441922081735999E-2</v>
      </c>
    </row>
    <row r="373" spans="1:17" x14ac:dyDescent="0.3">
      <c r="A373" t="s">
        <v>855</v>
      </c>
      <c r="B373" t="s">
        <v>856</v>
      </c>
      <c r="C373" t="s">
        <v>3132</v>
      </c>
      <c r="D373" t="s">
        <v>273</v>
      </c>
      <c r="E373">
        <v>17304.396109289999</v>
      </c>
      <c r="F373">
        <v>2179.15</v>
      </c>
      <c r="G373">
        <v>106.108246767331</v>
      </c>
      <c r="H373">
        <v>21.651919263104801</v>
      </c>
      <c r="I373">
        <v>21.842614319611901</v>
      </c>
      <c r="J373">
        <v>4.4673791254983604</v>
      </c>
      <c r="K373">
        <v>1909.2773400482499</v>
      </c>
      <c r="L373">
        <v>1658.09163759693</v>
      </c>
      <c r="M373">
        <v>68.197720107993405</v>
      </c>
      <c r="N373">
        <v>1.6347694357421101</v>
      </c>
      <c r="O373">
        <v>23.167289998393802</v>
      </c>
      <c r="P373">
        <v>160.35244922341599</v>
      </c>
      <c r="Q373">
        <v>0.17185826725968101</v>
      </c>
    </row>
    <row r="374" spans="1:17" x14ac:dyDescent="0.3">
      <c r="A374" t="s">
        <v>857</v>
      </c>
      <c r="B374" t="s">
        <v>858</v>
      </c>
      <c r="C374" t="s">
        <v>3126</v>
      </c>
      <c r="D374" t="s">
        <v>48</v>
      </c>
      <c r="E374">
        <v>17292.002160190001</v>
      </c>
      <c r="F374">
        <v>1486.85</v>
      </c>
      <c r="G374">
        <v>87.308670257961197</v>
      </c>
      <c r="H374">
        <v>-7.9450834821262397</v>
      </c>
      <c r="I374">
        <v>26.0592647390568</v>
      </c>
      <c r="J374">
        <v>1.8007616881545701</v>
      </c>
      <c r="K374">
        <v>1566.01129932809</v>
      </c>
      <c r="L374">
        <v>1328.8625618481301</v>
      </c>
      <c r="M374">
        <v>42.959650701699999</v>
      </c>
      <c r="N374">
        <v>0.96014504891936303</v>
      </c>
      <c r="O374">
        <v>22.540942260483501</v>
      </c>
      <c r="P374">
        <v>144.86989459815501</v>
      </c>
      <c r="Q374">
        <v>0.19692580086247199</v>
      </c>
    </row>
    <row r="375" spans="1:17" x14ac:dyDescent="0.3">
      <c r="A375" t="s">
        <v>859</v>
      </c>
      <c r="B375" t="s">
        <v>860</v>
      </c>
      <c r="C375" t="s">
        <v>3128</v>
      </c>
      <c r="D375" t="s">
        <v>211</v>
      </c>
      <c r="E375">
        <v>17260.988153499999</v>
      </c>
      <c r="F375">
        <v>455</v>
      </c>
      <c r="G375">
        <v>-27.232715412298901</v>
      </c>
      <c r="H375">
        <v>-10.1847198472851</v>
      </c>
      <c r="I375">
        <v>-19.994100335350101</v>
      </c>
      <c r="J375">
        <v>-4.1986519518276202</v>
      </c>
      <c r="K375">
        <v>512.68794161493599</v>
      </c>
      <c r="L375">
        <v>521.52184672709802</v>
      </c>
      <c r="M375">
        <v>21.7695449165988</v>
      </c>
      <c r="N375">
        <v>1.2574633595161</v>
      </c>
      <c r="O375">
        <v>36.791208791208703</v>
      </c>
      <c r="P375">
        <v>11.848574237954701</v>
      </c>
      <c r="Q375">
        <v>6.1127161391319997E-2</v>
      </c>
    </row>
    <row r="376" spans="1:17" x14ac:dyDescent="0.3">
      <c r="A376" t="s">
        <v>861</v>
      </c>
      <c r="B376" t="s">
        <v>862</v>
      </c>
      <c r="C376" t="s">
        <v>3125</v>
      </c>
      <c r="D376" t="s">
        <v>265</v>
      </c>
      <c r="E376">
        <v>17187.958705500001</v>
      </c>
      <c r="F376">
        <v>2463.4499999999998</v>
      </c>
      <c r="G376">
        <v>48.818367707483397</v>
      </c>
      <c r="H376">
        <v>-8.8652943925759704</v>
      </c>
      <c r="I376">
        <v>53.353287146015703</v>
      </c>
      <c r="J376">
        <v>-5.8393789014992699</v>
      </c>
      <c r="K376">
        <v>2620.7184515664799</v>
      </c>
      <c r="L376">
        <v>2168.41738584022</v>
      </c>
      <c r="M376">
        <v>26.1137184765645</v>
      </c>
      <c r="N376">
        <v>0.44603605857786999</v>
      </c>
      <c r="O376">
        <v>20.765592969209798</v>
      </c>
      <c r="P376">
        <v>95.620582863495599</v>
      </c>
      <c r="Q376">
        <v>9.3979185492715001E-2</v>
      </c>
    </row>
    <row r="377" spans="1:17" x14ac:dyDescent="0.3">
      <c r="A377" t="s">
        <v>863</v>
      </c>
      <c r="B377" t="s">
        <v>864</v>
      </c>
      <c r="C377" t="s">
        <v>3123</v>
      </c>
      <c r="D377" t="s">
        <v>24</v>
      </c>
      <c r="E377">
        <v>17105.62387616</v>
      </c>
      <c r="F377">
        <v>212.54</v>
      </c>
      <c r="G377">
        <v>20.592106719780698</v>
      </c>
      <c r="H377">
        <v>-0.86746691949589405</v>
      </c>
      <c r="I377">
        <v>2.2033768558087399</v>
      </c>
      <c r="J377">
        <v>-1.5683159105635101</v>
      </c>
      <c r="K377">
        <v>216.82662351313201</v>
      </c>
      <c r="L377">
        <v>200.353515621246</v>
      </c>
      <c r="M377">
        <v>37.487261816930101</v>
      </c>
      <c r="N377">
        <v>0.71140772036851896</v>
      </c>
      <c r="O377">
        <v>12.825821021925201</v>
      </c>
      <c r="P377">
        <v>43.365935919055602</v>
      </c>
      <c r="Q377">
        <v>0.18575121615499701</v>
      </c>
    </row>
    <row r="378" spans="1:17" x14ac:dyDescent="0.3">
      <c r="A378" t="s">
        <v>865</v>
      </c>
      <c r="B378" t="s">
        <v>866</v>
      </c>
      <c r="C378" t="s">
        <v>3132</v>
      </c>
      <c r="D378" t="s">
        <v>544</v>
      </c>
      <c r="E378">
        <v>17079.501352874999</v>
      </c>
      <c r="F378">
        <v>1116.75</v>
      </c>
      <c r="G378">
        <v>3.2260202785311298</v>
      </c>
      <c r="H378">
        <v>-12.3530331492826</v>
      </c>
      <c r="I378">
        <v>-9.4898303617066695</v>
      </c>
      <c r="J378">
        <v>-5.5093213532557401</v>
      </c>
      <c r="K378">
        <v>1270.84362636889</v>
      </c>
      <c r="L378">
        <v>1267.7580882371201</v>
      </c>
      <c r="M378">
        <v>30.343896550336598</v>
      </c>
      <c r="N378">
        <v>0.51335876410193104</v>
      </c>
      <c r="O378">
        <v>52.227445713006396</v>
      </c>
      <c r="P378">
        <v>34.345864661654097</v>
      </c>
      <c r="Q378">
        <v>7.9360431782041996E-2</v>
      </c>
    </row>
    <row r="379" spans="1:17" x14ac:dyDescent="0.3">
      <c r="A379" t="s">
        <v>867</v>
      </c>
      <c r="B379" t="s">
        <v>868</v>
      </c>
      <c r="C379" t="s">
        <v>3132</v>
      </c>
      <c r="D379" t="s">
        <v>544</v>
      </c>
      <c r="E379">
        <v>16899.776327644999</v>
      </c>
      <c r="F379">
        <v>1494.65</v>
      </c>
      <c r="G379">
        <v>-32.536218539463903</v>
      </c>
      <c r="H379">
        <v>-7.7230232375989196</v>
      </c>
      <c r="I379">
        <v>-20.239353073780102</v>
      </c>
      <c r="J379">
        <v>-2.4549526564106099</v>
      </c>
      <c r="K379">
        <v>1597.8799626339201</v>
      </c>
      <c r="L379">
        <v>1607.6487181636501</v>
      </c>
      <c r="M379">
        <v>34.348726938139698</v>
      </c>
      <c r="N379">
        <v>0.27140740682725001</v>
      </c>
      <c r="O379">
        <v>27.2505268792024</v>
      </c>
      <c r="P379">
        <v>14.0692971075326</v>
      </c>
    </row>
    <row r="380" spans="1:17" x14ac:dyDescent="0.3">
      <c r="A380" t="s">
        <v>869</v>
      </c>
      <c r="B380" t="s">
        <v>870</v>
      </c>
      <c r="C380" t="s">
        <v>3133</v>
      </c>
      <c r="D380" t="s">
        <v>105</v>
      </c>
      <c r="E380">
        <v>16847.45940924</v>
      </c>
      <c r="F380">
        <v>923.4</v>
      </c>
      <c r="G380">
        <v>31.657165514323399</v>
      </c>
      <c r="H380">
        <v>-13.628512927853301</v>
      </c>
      <c r="I380">
        <v>-7.9767940136965496</v>
      </c>
      <c r="J380">
        <v>-3.1911913429801499</v>
      </c>
      <c r="K380">
        <v>1022.22778391294</v>
      </c>
      <c r="L380">
        <v>929.74870673536702</v>
      </c>
      <c r="M380">
        <v>26.1510095648567</v>
      </c>
      <c r="N380">
        <v>0.55149788548763201</v>
      </c>
      <c r="O380">
        <v>42.300194931773802</v>
      </c>
      <c r="P380">
        <v>60.591304347825997</v>
      </c>
      <c r="Q380">
        <v>0.231680786138447</v>
      </c>
    </row>
    <row r="381" spans="1:17" x14ac:dyDescent="0.3">
      <c r="A381" t="s">
        <v>871</v>
      </c>
      <c r="B381" t="s">
        <v>872</v>
      </c>
      <c r="C381" t="s">
        <v>3128</v>
      </c>
      <c r="D381" t="s">
        <v>211</v>
      </c>
      <c r="E381">
        <v>16775.129381179999</v>
      </c>
      <c r="F381">
        <v>1418.65</v>
      </c>
      <c r="G381">
        <v>-11.979195015720199</v>
      </c>
      <c r="H381">
        <v>-17.942859632790899</v>
      </c>
      <c r="I381">
        <v>-31.956564287531201</v>
      </c>
      <c r="J381">
        <v>-7.7535159980925403</v>
      </c>
      <c r="K381">
        <v>1667.16123899887</v>
      </c>
      <c r="L381">
        <v>1765.0920890028001</v>
      </c>
      <c r="M381">
        <v>25.1063167332285</v>
      </c>
      <c r="N381">
        <v>0.76744097577398596</v>
      </c>
      <c r="O381">
        <v>71.173298558488597</v>
      </c>
      <c r="P381">
        <v>15.1501623376623</v>
      </c>
      <c r="Q381">
        <v>0.13836806992511</v>
      </c>
    </row>
    <row r="382" spans="1:17" x14ac:dyDescent="0.3">
      <c r="A382" t="s">
        <v>873</v>
      </c>
      <c r="B382" t="s">
        <v>874</v>
      </c>
      <c r="C382" t="s">
        <v>3131</v>
      </c>
      <c r="D382" t="s">
        <v>601</v>
      </c>
      <c r="E382">
        <v>16727.216693300001</v>
      </c>
      <c r="F382">
        <v>1301.45</v>
      </c>
      <c r="G382">
        <v>-40.3152060190111</v>
      </c>
      <c r="H382">
        <v>-7.8278966852830898</v>
      </c>
      <c r="I382">
        <v>-10.551442319866601</v>
      </c>
      <c r="J382">
        <v>-3.2264924559898902</v>
      </c>
      <c r="K382">
        <v>1375.7828968654201</v>
      </c>
      <c r="L382">
        <v>1440.8922432726999</v>
      </c>
      <c r="M382">
        <v>36.746372702145699</v>
      </c>
      <c r="N382">
        <v>0.70492444186429504</v>
      </c>
      <c r="O382">
        <v>32.486841599754101</v>
      </c>
      <c r="P382">
        <v>2.5571315996848001</v>
      </c>
      <c r="Q382">
        <v>-0.14841901089819901</v>
      </c>
    </row>
    <row r="383" spans="1:17" x14ac:dyDescent="0.3">
      <c r="A383" t="s">
        <v>875</v>
      </c>
      <c r="B383" t="s">
        <v>876</v>
      </c>
      <c r="C383" t="s">
        <v>3123</v>
      </c>
      <c r="D383" t="s">
        <v>208</v>
      </c>
      <c r="E383">
        <v>16603.01442535</v>
      </c>
      <c r="F383">
        <v>1301.75</v>
      </c>
      <c r="G383">
        <v>45.661288585856298</v>
      </c>
      <c r="H383">
        <v>3.9243953739144302</v>
      </c>
      <c r="I383">
        <v>34.533119180478202</v>
      </c>
      <c r="J383">
        <v>-1.5529945952170301</v>
      </c>
      <c r="K383">
        <v>1254.2049712998801</v>
      </c>
      <c r="L383">
        <v>1082.0951116722699</v>
      </c>
      <c r="M383">
        <v>51.472400308632103</v>
      </c>
      <c r="N383">
        <v>0.62042385583195903</v>
      </c>
      <c r="O383">
        <v>7.5475321682350698</v>
      </c>
      <c r="P383">
        <v>67.902747323616595</v>
      </c>
      <c r="Q383">
        <v>1.5260415246199E-2</v>
      </c>
    </row>
    <row r="384" spans="1:17" hidden="1" x14ac:dyDescent="0.3">
      <c r="A384" t="s">
        <v>877</v>
      </c>
      <c r="B384" t="s">
        <v>878</v>
      </c>
      <c r="C384" t="s">
        <v>3138</v>
      </c>
      <c r="D384" t="s">
        <v>497</v>
      </c>
      <c r="E384">
        <v>16572.120264599998</v>
      </c>
      <c r="F384">
        <v>3639</v>
      </c>
      <c r="G384">
        <v>24.856517019406201</v>
      </c>
      <c r="H384">
        <v>-2.96387480460282</v>
      </c>
      <c r="I384">
        <v>36.013175874584903</v>
      </c>
      <c r="J384">
        <v>-3.3461196981667398</v>
      </c>
      <c r="K384">
        <v>3793.92252548023</v>
      </c>
      <c r="L384">
        <v>3232.5905648800599</v>
      </c>
      <c r="M384">
        <v>31.640739181260699</v>
      </c>
      <c r="N384">
        <v>0.63543291020699899</v>
      </c>
      <c r="O384">
        <v>28.4418796372629</v>
      </c>
      <c r="P384">
        <v>60.5205116894574</v>
      </c>
      <c r="Q384">
        <v>5.5510243105333E-2</v>
      </c>
    </row>
    <row r="385" spans="1:17" x14ac:dyDescent="0.3">
      <c r="A385" t="s">
        <v>879</v>
      </c>
      <c r="B385" t="s">
        <v>880</v>
      </c>
      <c r="C385" t="s">
        <v>3123</v>
      </c>
      <c r="D385" t="s">
        <v>208</v>
      </c>
      <c r="E385">
        <v>16513.426757354999</v>
      </c>
      <c r="F385">
        <v>3978.15</v>
      </c>
      <c r="G385">
        <v>42.971067112503398</v>
      </c>
      <c r="H385">
        <v>-1.7015833335588899</v>
      </c>
      <c r="I385">
        <v>-7.3827757142218902</v>
      </c>
      <c r="J385">
        <v>1.35398001802511</v>
      </c>
      <c r="K385">
        <v>3960.4148804043002</v>
      </c>
      <c r="L385">
        <v>3621.0427697668902</v>
      </c>
      <c r="M385">
        <v>50.62105993798</v>
      </c>
      <c r="N385">
        <v>0.62604415679111602</v>
      </c>
      <c r="O385">
        <v>10.1517036813594</v>
      </c>
      <c r="P385">
        <v>79.111231174444498</v>
      </c>
      <c r="Q385">
        <v>0.26553463882519901</v>
      </c>
    </row>
    <row r="386" spans="1:17" x14ac:dyDescent="0.3">
      <c r="A386" t="s">
        <v>881</v>
      </c>
      <c r="B386" t="s">
        <v>882</v>
      </c>
      <c r="C386" t="s">
        <v>3137</v>
      </c>
      <c r="D386" t="s">
        <v>497</v>
      </c>
      <c r="E386">
        <v>16497.9374088</v>
      </c>
      <c r="F386">
        <v>3326.9</v>
      </c>
      <c r="G386">
        <v>-28.525058481697702</v>
      </c>
      <c r="H386">
        <v>0.57174517373303702</v>
      </c>
      <c r="I386">
        <v>-6.4796959270885699</v>
      </c>
      <c r="J386">
        <v>-3.0266820667634202</v>
      </c>
      <c r="K386">
        <v>3365.48177525138</v>
      </c>
      <c r="L386">
        <v>3452.4200844226998</v>
      </c>
      <c r="M386">
        <v>48.123378526868301</v>
      </c>
      <c r="N386">
        <v>0.55609705737791904</v>
      </c>
      <c r="O386">
        <v>19.6143557065135</v>
      </c>
      <c r="P386">
        <v>15.6800361619638</v>
      </c>
      <c r="Q386">
        <v>-4.5454299013675002E-2</v>
      </c>
    </row>
    <row r="387" spans="1:17" x14ac:dyDescent="0.3">
      <c r="A387" t="s">
        <v>883</v>
      </c>
      <c r="B387" t="s">
        <v>884</v>
      </c>
      <c r="C387" t="s">
        <v>3122</v>
      </c>
      <c r="D387" t="s">
        <v>21</v>
      </c>
      <c r="E387">
        <v>16465.474485700001</v>
      </c>
      <c r="F387">
        <v>725.8</v>
      </c>
      <c r="G387">
        <v>14.4239263819942</v>
      </c>
      <c r="H387">
        <v>6.5968797970859701</v>
      </c>
      <c r="I387">
        <v>11.072006268493601</v>
      </c>
      <c r="J387">
        <v>-0.46515386031655498</v>
      </c>
      <c r="K387">
        <v>714.33246366517199</v>
      </c>
      <c r="L387">
        <v>670.31873915952895</v>
      </c>
      <c r="M387">
        <v>58.1668806436561</v>
      </c>
      <c r="N387">
        <v>0.62954699367003497</v>
      </c>
      <c r="O387">
        <v>15.6654725819785</v>
      </c>
      <c r="P387">
        <v>41.206225680933798</v>
      </c>
      <c r="Q387">
        <v>5.4414043080279001E-2</v>
      </c>
    </row>
    <row r="388" spans="1:17" x14ac:dyDescent="0.3">
      <c r="A388" t="s">
        <v>885</v>
      </c>
      <c r="B388" t="s">
        <v>886</v>
      </c>
      <c r="C388" t="s">
        <v>3131</v>
      </c>
      <c r="D388" t="s">
        <v>40</v>
      </c>
      <c r="E388">
        <v>16450.412907149999</v>
      </c>
      <c r="F388">
        <v>757.3</v>
      </c>
      <c r="G388">
        <v>-22.397394672577899</v>
      </c>
      <c r="H388">
        <v>-9.6286018523120092</v>
      </c>
      <c r="I388">
        <v>-23.277565290169498</v>
      </c>
      <c r="J388">
        <v>-7.9937903282515101</v>
      </c>
      <c r="K388">
        <v>852.84024396180303</v>
      </c>
      <c r="L388">
        <v>860.12286732522796</v>
      </c>
      <c r="M388">
        <v>14.523310104887701</v>
      </c>
      <c r="N388">
        <v>1.1996813134684401</v>
      </c>
      <c r="O388">
        <v>35.349267133236502</v>
      </c>
      <c r="P388">
        <v>6.4820022497187697</v>
      </c>
    </row>
    <row r="389" spans="1:17" hidden="1" x14ac:dyDescent="0.3">
      <c r="A389" t="s">
        <v>887</v>
      </c>
      <c r="B389" t="s">
        <v>888</v>
      </c>
      <c r="C389" t="s">
        <v>3135</v>
      </c>
      <c r="D389" t="s">
        <v>889</v>
      </c>
      <c r="E389">
        <v>16141.8403909399</v>
      </c>
      <c r="F389">
        <v>1520.2</v>
      </c>
      <c r="G389">
        <v>-12.572199242550999</v>
      </c>
      <c r="H389">
        <v>-6.3357475210687504</v>
      </c>
      <c r="I389">
        <v>3.13737168490111</v>
      </c>
      <c r="J389">
        <v>-5.0758918013534604</v>
      </c>
      <c r="K389">
        <v>1653.16883255473</v>
      </c>
      <c r="M389">
        <v>31.0080025982131</v>
      </c>
      <c r="N389">
        <v>1.0015588645381599</v>
      </c>
      <c r="O389">
        <v>31.627417445073</v>
      </c>
      <c r="P389">
        <v>23.427921893394998</v>
      </c>
    </row>
    <row r="390" spans="1:17" x14ac:dyDescent="0.3">
      <c r="A390" t="s">
        <v>890</v>
      </c>
      <c r="B390" t="s">
        <v>891</v>
      </c>
      <c r="C390" t="s">
        <v>3137</v>
      </c>
      <c r="D390" t="s">
        <v>414</v>
      </c>
      <c r="E390">
        <v>16111.733604749999</v>
      </c>
      <c r="F390">
        <v>1276.3</v>
      </c>
      <c r="G390">
        <v>91.797319591699903</v>
      </c>
      <c r="H390">
        <v>30.392627369005801</v>
      </c>
      <c r="I390">
        <v>124.06583260891099</v>
      </c>
      <c r="J390">
        <v>-2.2284093561767202</v>
      </c>
      <c r="K390">
        <v>1152.5076615770699</v>
      </c>
      <c r="L390">
        <v>890.40998224062105</v>
      </c>
      <c r="M390">
        <v>53.347823405844998</v>
      </c>
      <c r="N390">
        <v>0.78560174491401402</v>
      </c>
      <c r="O390">
        <v>10.001567029695201</v>
      </c>
      <c r="P390">
        <v>183.62222222222201</v>
      </c>
      <c r="Q390">
        <v>0.126378595441132</v>
      </c>
    </row>
    <row r="391" spans="1:17" x14ac:dyDescent="0.3">
      <c r="A391" t="s">
        <v>892</v>
      </c>
      <c r="B391" t="s">
        <v>893</v>
      </c>
      <c r="C391" t="s">
        <v>3127</v>
      </c>
      <c r="D391" t="s">
        <v>248</v>
      </c>
      <c r="E391">
        <v>16094.468720000001</v>
      </c>
      <c r="F391">
        <v>1584.85</v>
      </c>
      <c r="G391">
        <v>18.442826466755999</v>
      </c>
      <c r="H391">
        <v>16.104234100542499</v>
      </c>
      <c r="I391">
        <v>20.0620700868744</v>
      </c>
      <c r="J391">
        <v>-5.9634820017648504</v>
      </c>
      <c r="K391">
        <v>1468.44492639895</v>
      </c>
      <c r="L391">
        <v>1311.36250974311</v>
      </c>
      <c r="M391">
        <v>52.975302326601501</v>
      </c>
      <c r="N391">
        <v>0.85577629203919903</v>
      </c>
      <c r="O391">
        <v>6.5589803451430804</v>
      </c>
      <c r="P391">
        <v>48.255378858746397</v>
      </c>
      <c r="Q391">
        <v>0.157620887592195</v>
      </c>
    </row>
    <row r="392" spans="1:17" x14ac:dyDescent="0.3">
      <c r="A392" t="s">
        <v>894</v>
      </c>
      <c r="B392" t="s">
        <v>895</v>
      </c>
      <c r="C392" t="s">
        <v>3132</v>
      </c>
      <c r="D392" t="s">
        <v>273</v>
      </c>
      <c r="E392">
        <v>16068.19347</v>
      </c>
      <c r="F392">
        <v>15040.9</v>
      </c>
      <c r="G392">
        <v>-5.4958421639495398</v>
      </c>
      <c r="H392">
        <v>-6.7720130965215803</v>
      </c>
      <c r="I392">
        <v>-17.677397082282301</v>
      </c>
      <c r="J392">
        <v>-2.46873030806006</v>
      </c>
      <c r="K392">
        <v>16125.5981936593</v>
      </c>
      <c r="L392">
        <v>15640.5181643344</v>
      </c>
      <c r="M392">
        <v>21.177536739529401</v>
      </c>
      <c r="N392">
        <v>0.91309175320045899</v>
      </c>
      <c r="O392">
        <v>27.651603295015502</v>
      </c>
      <c r="P392">
        <v>16.2801844600523</v>
      </c>
      <c r="Q392">
        <v>6.0716706834788997E-2</v>
      </c>
    </row>
    <row r="393" spans="1:17" x14ac:dyDescent="0.3">
      <c r="A393" t="s">
        <v>896</v>
      </c>
      <c r="B393" t="s">
        <v>897</v>
      </c>
      <c r="C393" t="s">
        <v>3132</v>
      </c>
      <c r="D393" t="s">
        <v>464</v>
      </c>
      <c r="E393">
        <v>15971.04816615</v>
      </c>
      <c r="F393">
        <v>258.3</v>
      </c>
      <c r="G393">
        <v>5.2364054644211597</v>
      </c>
      <c r="H393">
        <v>-17.585345053416098</v>
      </c>
      <c r="I393">
        <v>-23.454775513888301</v>
      </c>
      <c r="J393">
        <v>-4.9369184170970604</v>
      </c>
      <c r="K393">
        <v>290.16823718663898</v>
      </c>
      <c r="L393">
        <v>280.47778464541398</v>
      </c>
      <c r="M393">
        <v>23.1582656380406</v>
      </c>
      <c r="N393">
        <v>0.36096619385983603</v>
      </c>
      <c r="O393">
        <v>37.7855207123499</v>
      </c>
      <c r="P393">
        <v>30.4545454545454</v>
      </c>
      <c r="Q393">
        <v>2.0152636369412998E-2</v>
      </c>
    </row>
    <row r="394" spans="1:17" x14ac:dyDescent="0.3">
      <c r="A394" t="s">
        <v>898</v>
      </c>
      <c r="B394" t="s">
        <v>899</v>
      </c>
      <c r="C394" t="s">
        <v>3132</v>
      </c>
      <c r="D394" t="s">
        <v>831</v>
      </c>
      <c r="E394">
        <v>15888.0014175</v>
      </c>
      <c r="F394">
        <v>3815.15</v>
      </c>
      <c r="G394">
        <v>36.524660081496599</v>
      </c>
      <c r="H394">
        <v>-5.6608509084141501</v>
      </c>
      <c r="I394">
        <v>-22.1106687111658</v>
      </c>
      <c r="J394">
        <v>-3.7912077398181401</v>
      </c>
      <c r="K394">
        <v>3901.2841719042799</v>
      </c>
      <c r="L394">
        <v>3702.6602036634099</v>
      </c>
      <c r="M394">
        <v>44.1537722074602</v>
      </c>
      <c r="N394">
        <v>0.99180812171478805</v>
      </c>
      <c r="O394">
        <v>43.847555141999599</v>
      </c>
      <c r="P394">
        <v>60.739414366968603</v>
      </c>
      <c r="Q394">
        <v>0.109356146253609</v>
      </c>
    </row>
    <row r="395" spans="1:17" x14ac:dyDescent="0.3">
      <c r="A395" t="s">
        <v>900</v>
      </c>
      <c r="B395" t="s">
        <v>901</v>
      </c>
      <c r="C395" t="s">
        <v>3132</v>
      </c>
      <c r="D395" t="s">
        <v>129</v>
      </c>
      <c r="E395">
        <v>15847.304780639901</v>
      </c>
      <c r="F395">
        <v>1763.4</v>
      </c>
      <c r="G395">
        <v>112.659661194376</v>
      </c>
      <c r="H395">
        <v>-3.6054282281683698</v>
      </c>
      <c r="I395">
        <v>68.834048710655594</v>
      </c>
      <c r="J395">
        <v>-3.0814707852107102</v>
      </c>
      <c r="K395">
        <v>1757.35972771915</v>
      </c>
      <c r="L395">
        <v>1391.7954101494199</v>
      </c>
      <c r="M395">
        <v>44.077540033202602</v>
      </c>
      <c r="N395">
        <v>0.58504910378483399</v>
      </c>
      <c r="O395">
        <v>13.2868322558693</v>
      </c>
      <c r="P395">
        <v>156.28951384346999</v>
      </c>
      <c r="Q395">
        <v>0.204803456633251</v>
      </c>
    </row>
    <row r="396" spans="1:17" x14ac:dyDescent="0.3">
      <c r="A396" t="s">
        <v>902</v>
      </c>
      <c r="B396" t="s">
        <v>903</v>
      </c>
      <c r="C396" t="s">
        <v>570</v>
      </c>
      <c r="D396" t="s">
        <v>570</v>
      </c>
      <c r="E396">
        <v>15821.138801519999</v>
      </c>
      <c r="F396">
        <v>31.44</v>
      </c>
      <c r="G396">
        <v>-36.155337791890098</v>
      </c>
      <c r="H396">
        <v>-5.7777184449955996</v>
      </c>
      <c r="I396">
        <v>-23.274905584495901</v>
      </c>
      <c r="J396">
        <v>-3.68995519080404</v>
      </c>
      <c r="K396">
        <v>34.242761104633502</v>
      </c>
      <c r="L396">
        <v>36.6915436158014</v>
      </c>
      <c r="M396">
        <v>30.0601751343366</v>
      </c>
      <c r="N396">
        <v>0.733472167645974</v>
      </c>
      <c r="O396">
        <v>68.256997455470696</v>
      </c>
      <c r="P396">
        <v>1.1908593498551601</v>
      </c>
      <c r="Q396">
        <v>-8.5198131176581995E-2</v>
      </c>
    </row>
    <row r="397" spans="1:17" x14ac:dyDescent="0.3">
      <c r="A397" t="s">
        <v>904</v>
      </c>
      <c r="B397" t="s">
        <v>905</v>
      </c>
      <c r="C397" t="s">
        <v>3127</v>
      </c>
      <c r="D397" t="s">
        <v>51</v>
      </c>
      <c r="E397">
        <v>15799.625</v>
      </c>
      <c r="F397">
        <v>6319.85</v>
      </c>
      <c r="G397">
        <v>14.805177905642299</v>
      </c>
      <c r="H397">
        <v>-12.4945907050401</v>
      </c>
      <c r="I397">
        <v>4.0566200277826301</v>
      </c>
      <c r="J397">
        <v>-8.2052110433576892</v>
      </c>
      <c r="K397">
        <v>7124.1380897271001</v>
      </c>
      <c r="L397">
        <v>6425.0984064366903</v>
      </c>
      <c r="M397">
        <v>22.995036857028399</v>
      </c>
      <c r="N397">
        <v>0.40116622642947702</v>
      </c>
      <c r="O397">
        <v>28.784702168564099</v>
      </c>
      <c r="P397">
        <v>37.367139783076503</v>
      </c>
      <c r="Q397">
        <v>7.8542717135318005E-2</v>
      </c>
    </row>
    <row r="398" spans="1:17" hidden="1" x14ac:dyDescent="0.3">
      <c r="A398" t="s">
        <v>906</v>
      </c>
      <c r="B398" t="s">
        <v>907</v>
      </c>
      <c r="C398" t="s">
        <v>3138</v>
      </c>
      <c r="D398" t="s">
        <v>601</v>
      </c>
      <c r="E398">
        <v>15797.64266756</v>
      </c>
      <c r="F398">
        <v>634.6</v>
      </c>
      <c r="G398">
        <v>-49.960006575666299</v>
      </c>
      <c r="H398">
        <v>-16.337447979232198</v>
      </c>
      <c r="I398">
        <v>-29.5434641594623</v>
      </c>
      <c r="J398">
        <v>-7.8738743255910899</v>
      </c>
      <c r="K398">
        <v>757.18573762610401</v>
      </c>
      <c r="L398">
        <v>813.257210495751</v>
      </c>
      <c r="M398">
        <v>10.0983183503487</v>
      </c>
      <c r="N398">
        <v>1.47553326617253</v>
      </c>
      <c r="O398">
        <v>49.543019224708402</v>
      </c>
      <c r="P398">
        <v>0.95450206808780302</v>
      </c>
      <c r="Q398">
        <v>-0.214828790460556</v>
      </c>
    </row>
    <row r="399" spans="1:17" x14ac:dyDescent="0.3">
      <c r="A399" t="s">
        <v>908</v>
      </c>
      <c r="B399" t="s">
        <v>909</v>
      </c>
      <c r="C399" t="s">
        <v>3137</v>
      </c>
      <c r="D399" t="s">
        <v>497</v>
      </c>
      <c r="E399">
        <v>15773.9444524799</v>
      </c>
      <c r="F399">
        <v>5144.8</v>
      </c>
      <c r="G399">
        <v>0.65670976296625805</v>
      </c>
      <c r="H399">
        <v>-2.0868053760839298</v>
      </c>
      <c r="I399">
        <v>11.481846039837199</v>
      </c>
      <c r="J399">
        <v>-3.09633700253872</v>
      </c>
      <c r="K399">
        <v>5006.6332490992299</v>
      </c>
      <c r="L399">
        <v>4917.8556397298798</v>
      </c>
      <c r="M399">
        <v>65.730226210947805</v>
      </c>
      <c r="N399">
        <v>1.1386105228993499</v>
      </c>
      <c r="O399">
        <v>15.822772508163499</v>
      </c>
      <c r="P399">
        <v>27.9482715742352</v>
      </c>
      <c r="Q399">
        <v>2.2318895620808001E-2</v>
      </c>
    </row>
    <row r="400" spans="1:17" x14ac:dyDescent="0.3">
      <c r="A400" t="s">
        <v>910</v>
      </c>
      <c r="B400" t="s">
        <v>911</v>
      </c>
      <c r="C400" t="s">
        <v>3123</v>
      </c>
      <c r="D400" t="s">
        <v>565</v>
      </c>
      <c r="E400">
        <v>15761.899897200001</v>
      </c>
      <c r="F400">
        <v>315.39999999999998</v>
      </c>
      <c r="G400">
        <v>-11.005263764342899</v>
      </c>
      <c r="H400">
        <v>-11.3949608547465</v>
      </c>
      <c r="I400">
        <v>-3.04169927348324</v>
      </c>
      <c r="J400">
        <v>-1.1485770971101701</v>
      </c>
      <c r="K400">
        <v>340.11920021777502</v>
      </c>
      <c r="L400">
        <v>329.91655979517299</v>
      </c>
      <c r="M400">
        <v>26.074832474888201</v>
      </c>
      <c r="N400">
        <v>0.286458654843672</v>
      </c>
      <c r="O400">
        <v>27.346227013316401</v>
      </c>
      <c r="P400">
        <v>12.022731308826099</v>
      </c>
      <c r="Q400">
        <v>-1.8371673716309999E-2</v>
      </c>
    </row>
    <row r="401" spans="1:17" x14ac:dyDescent="0.3">
      <c r="A401" t="s">
        <v>912</v>
      </c>
      <c r="B401" t="s">
        <v>913</v>
      </c>
      <c r="C401" t="s">
        <v>3122</v>
      </c>
      <c r="D401" t="s">
        <v>21</v>
      </c>
      <c r="E401">
        <v>15757.0582241799</v>
      </c>
      <c r="F401">
        <v>2801</v>
      </c>
      <c r="G401">
        <v>220.41474847054201</v>
      </c>
      <c r="H401">
        <v>3.7936459022338802</v>
      </c>
      <c r="I401">
        <v>24.6179245078966</v>
      </c>
      <c r="J401">
        <v>2.6141923278974999</v>
      </c>
      <c r="K401">
        <v>2645.2635151272898</v>
      </c>
      <c r="L401">
        <v>2189.6767052628902</v>
      </c>
      <c r="M401">
        <v>57.713614390056001</v>
      </c>
      <c r="N401">
        <v>1.24281389796343</v>
      </c>
      <c r="O401">
        <v>6.3905747947161604</v>
      </c>
      <c r="P401">
        <v>248.383084577114</v>
      </c>
    </row>
    <row r="402" spans="1:17" x14ac:dyDescent="0.3">
      <c r="A402" t="s">
        <v>914</v>
      </c>
      <c r="B402" t="s">
        <v>915</v>
      </c>
      <c r="C402" t="s">
        <v>3132</v>
      </c>
      <c r="D402" t="s">
        <v>312</v>
      </c>
      <c r="E402">
        <v>15754.33656</v>
      </c>
      <c r="F402">
        <v>1375.3</v>
      </c>
      <c r="G402">
        <v>50.152033362163998</v>
      </c>
      <c r="H402">
        <v>-20.903665934816999</v>
      </c>
      <c r="I402">
        <v>9.5248794415372799</v>
      </c>
      <c r="J402">
        <v>-4.8949709174037999</v>
      </c>
      <c r="K402">
        <v>1618.51622306228</v>
      </c>
      <c r="L402">
        <v>1508.33371694776</v>
      </c>
      <c r="M402">
        <v>27.666440036968801</v>
      </c>
      <c r="N402">
        <v>0.37373216901890399</v>
      </c>
      <c r="O402">
        <v>106.049589180542</v>
      </c>
      <c r="P402">
        <v>104.21709109807701</v>
      </c>
      <c r="Q402">
        <v>0.16080897298084501</v>
      </c>
    </row>
    <row r="403" spans="1:17" x14ac:dyDescent="0.3">
      <c r="A403" t="s">
        <v>916</v>
      </c>
      <c r="B403" t="s">
        <v>917</v>
      </c>
      <c r="C403" t="s">
        <v>3135</v>
      </c>
      <c r="D403" t="s">
        <v>719</v>
      </c>
      <c r="E403">
        <v>15747.715196499999</v>
      </c>
      <c r="F403">
        <v>382.75</v>
      </c>
      <c r="G403">
        <v>23.381976909385799</v>
      </c>
      <c r="H403">
        <v>6.2259729641144403</v>
      </c>
      <c r="I403">
        <v>12.869182434574499</v>
      </c>
      <c r="J403">
        <v>-3.6557176358962802</v>
      </c>
      <c r="K403">
        <v>389.08076506674098</v>
      </c>
      <c r="L403">
        <v>360.64623080521397</v>
      </c>
      <c r="M403">
        <v>39.347001793539697</v>
      </c>
      <c r="N403">
        <v>0.58679302038616798</v>
      </c>
      <c r="O403">
        <v>23.945133899412099</v>
      </c>
      <c r="P403">
        <v>48.525417151726799</v>
      </c>
      <c r="Q403">
        <v>0.20708232416736799</v>
      </c>
    </row>
    <row r="404" spans="1:17" x14ac:dyDescent="0.3">
      <c r="A404" t="s">
        <v>918</v>
      </c>
      <c r="B404" t="s">
        <v>919</v>
      </c>
      <c r="C404" t="s">
        <v>3128</v>
      </c>
      <c r="D404" t="s">
        <v>211</v>
      </c>
      <c r="E404">
        <v>15698.7477439799</v>
      </c>
      <c r="F404">
        <v>645.79999999999995</v>
      </c>
      <c r="G404">
        <v>-8.4169908985441406</v>
      </c>
      <c r="H404">
        <v>-4.8868192083168402</v>
      </c>
      <c r="I404">
        <v>2.72498591789163</v>
      </c>
      <c r="J404">
        <v>-2.5514095095204401</v>
      </c>
      <c r="K404">
        <v>696.29293674093606</v>
      </c>
      <c r="L404">
        <v>649.51318465625195</v>
      </c>
      <c r="M404">
        <v>28.081198321525399</v>
      </c>
      <c r="N404">
        <v>0.22641821128143999</v>
      </c>
      <c r="O404">
        <v>29.134406937132201</v>
      </c>
      <c r="P404">
        <v>28.760841391685702</v>
      </c>
      <c r="Q404">
        <v>2.1629638989390999E-2</v>
      </c>
    </row>
    <row r="405" spans="1:17" x14ac:dyDescent="0.3">
      <c r="A405" t="s">
        <v>920</v>
      </c>
      <c r="B405" t="s">
        <v>921</v>
      </c>
      <c r="C405" t="s">
        <v>3137</v>
      </c>
      <c r="D405" t="s">
        <v>497</v>
      </c>
      <c r="E405">
        <v>15619.14188625</v>
      </c>
      <c r="F405">
        <v>430.85</v>
      </c>
      <c r="G405">
        <v>-37.990599428254797</v>
      </c>
      <c r="H405">
        <v>-14.240880951986</v>
      </c>
      <c r="I405">
        <v>-37.427405603237602</v>
      </c>
      <c r="J405">
        <v>-4.64400687133812</v>
      </c>
      <c r="K405">
        <v>518.75831617658901</v>
      </c>
      <c r="L405">
        <v>595.40330088881399</v>
      </c>
      <c r="M405">
        <v>31.300112814300199</v>
      </c>
      <c r="N405">
        <v>2.4068671060043898</v>
      </c>
      <c r="O405">
        <v>78.542416154113894</v>
      </c>
      <c r="P405">
        <v>1.9522006625650701</v>
      </c>
      <c r="Q405">
        <v>-0.12864422230463199</v>
      </c>
    </row>
    <row r="406" spans="1:17" x14ac:dyDescent="0.3">
      <c r="A406" t="s">
        <v>922</v>
      </c>
      <c r="B406" t="s">
        <v>923</v>
      </c>
      <c r="C406" t="s">
        <v>3123</v>
      </c>
      <c r="D406" t="s">
        <v>54</v>
      </c>
      <c r="E406">
        <v>15569.092091556</v>
      </c>
      <c r="F406">
        <v>186.62</v>
      </c>
      <c r="G406">
        <v>-22.093718392322401</v>
      </c>
      <c r="H406">
        <v>-0.96749107359249398</v>
      </c>
      <c r="I406">
        <v>-21.976939602082901</v>
      </c>
      <c r="J406">
        <v>-3.9359374161160501</v>
      </c>
      <c r="K406">
        <v>200.25131463366401</v>
      </c>
      <c r="L406">
        <v>207.34609675318501</v>
      </c>
      <c r="M406">
        <v>35.500550414765101</v>
      </c>
      <c r="N406">
        <v>0.19085727451328299</v>
      </c>
      <c r="O406">
        <v>54.994105669274397</v>
      </c>
      <c r="P406">
        <v>4.84858699926962</v>
      </c>
      <c r="Q406">
        <v>3.7482017968852997E-2</v>
      </c>
    </row>
    <row r="407" spans="1:17" x14ac:dyDescent="0.3">
      <c r="A407" t="s">
        <v>924</v>
      </c>
      <c r="B407" t="s">
        <v>925</v>
      </c>
      <c r="C407" t="s">
        <v>3134</v>
      </c>
      <c r="D407" t="s">
        <v>451</v>
      </c>
      <c r="E407">
        <v>15540.919310654999</v>
      </c>
      <c r="F407">
        <v>1088.55</v>
      </c>
      <c r="G407">
        <v>15.5590569228013</v>
      </c>
      <c r="H407">
        <v>-11.3694775998653</v>
      </c>
      <c r="I407">
        <v>0.405409376133952</v>
      </c>
      <c r="J407">
        <v>-4.6929493667811002</v>
      </c>
      <c r="K407">
        <v>1219.58105220366</v>
      </c>
      <c r="L407">
        <v>1153.5568238287699</v>
      </c>
      <c r="M407">
        <v>32.513755365916197</v>
      </c>
      <c r="N407">
        <v>1.0898088385367599</v>
      </c>
      <c r="O407">
        <v>41.812502870791398</v>
      </c>
      <c r="P407">
        <v>37.939555217639203</v>
      </c>
      <c r="Q407">
        <v>0.159679906041678</v>
      </c>
    </row>
    <row r="408" spans="1:17" x14ac:dyDescent="0.3">
      <c r="A408" t="s">
        <v>926</v>
      </c>
      <c r="B408" t="s">
        <v>927</v>
      </c>
      <c r="C408" t="s">
        <v>3128</v>
      </c>
      <c r="D408" t="s">
        <v>547</v>
      </c>
      <c r="E408">
        <v>15538.162698029901</v>
      </c>
      <c r="F408">
        <v>538</v>
      </c>
      <c r="G408">
        <v>36.156983839020398</v>
      </c>
      <c r="H408">
        <v>-6.3428503924492396</v>
      </c>
      <c r="I408">
        <v>-5.2620296596503904</v>
      </c>
      <c r="J408">
        <v>-3.3447195276008701</v>
      </c>
      <c r="K408">
        <v>574.64739856748997</v>
      </c>
      <c r="L408">
        <v>530.53643490344996</v>
      </c>
      <c r="M408">
        <v>54.884686984655701</v>
      </c>
      <c r="N408">
        <v>0.952849961583774</v>
      </c>
      <c r="O408">
        <v>34.572490706319599</v>
      </c>
      <c r="P408">
        <v>62.980914874280501</v>
      </c>
      <c r="Q408">
        <v>0.22005240961488801</v>
      </c>
    </row>
    <row r="409" spans="1:17" x14ac:dyDescent="0.3">
      <c r="A409" t="s">
        <v>928</v>
      </c>
      <c r="B409" t="s">
        <v>929</v>
      </c>
      <c r="C409" t="s">
        <v>3122</v>
      </c>
      <c r="D409" t="s">
        <v>21</v>
      </c>
      <c r="E409">
        <v>15536.663678139999</v>
      </c>
      <c r="F409">
        <v>561.70000000000005</v>
      </c>
      <c r="G409">
        <v>-30.770698578309499</v>
      </c>
      <c r="H409">
        <v>-6.1587573750231899</v>
      </c>
      <c r="I409">
        <v>-12.380321540213901</v>
      </c>
      <c r="J409">
        <v>-3.81463407502067</v>
      </c>
      <c r="K409">
        <v>586.26139064117501</v>
      </c>
      <c r="L409">
        <v>623.15398361265295</v>
      </c>
      <c r="M409">
        <v>50.927040170132102</v>
      </c>
      <c r="N409">
        <v>0.44096524554474997</v>
      </c>
      <c r="O409">
        <v>53.435997863628202</v>
      </c>
      <c r="P409">
        <v>4.7361551370501598</v>
      </c>
      <c r="Q409">
        <v>7.1131674660170003E-3</v>
      </c>
    </row>
    <row r="410" spans="1:17" hidden="1" x14ac:dyDescent="0.3">
      <c r="A410" t="s">
        <v>930</v>
      </c>
      <c r="B410" t="s">
        <v>931</v>
      </c>
      <c r="C410" t="s">
        <v>3138</v>
      </c>
      <c r="D410" t="s">
        <v>730</v>
      </c>
      <c r="E410">
        <v>15502.9956089399</v>
      </c>
      <c r="F410">
        <v>858.18</v>
      </c>
      <c r="G410">
        <v>6.29169687612183E-2</v>
      </c>
      <c r="H410">
        <v>-2.8542645279443102</v>
      </c>
      <c r="I410">
        <v>1.42162086510224</v>
      </c>
      <c r="J410">
        <v>-2.04131921380554</v>
      </c>
      <c r="K410">
        <v>872.11735412238102</v>
      </c>
      <c r="L410">
        <v>838.83063332885001</v>
      </c>
      <c r="M410">
        <v>63.673105172010501</v>
      </c>
      <c r="N410">
        <v>0.88477958511045796</v>
      </c>
      <c r="O410">
        <v>9.4059521312545193</v>
      </c>
      <c r="P410">
        <v>21.881524193662901</v>
      </c>
      <c r="Q410">
        <v>-2.790653939747E-3</v>
      </c>
    </row>
    <row r="411" spans="1:17" x14ac:dyDescent="0.3">
      <c r="A411" t="s">
        <v>932</v>
      </c>
      <c r="B411" t="s">
        <v>933</v>
      </c>
      <c r="C411" t="s">
        <v>3132</v>
      </c>
      <c r="D411" t="s">
        <v>273</v>
      </c>
      <c r="E411">
        <v>15475.518190055</v>
      </c>
      <c r="F411">
        <v>1066.45</v>
      </c>
      <c r="G411">
        <v>78.932605574041801</v>
      </c>
      <c r="H411">
        <v>-6.2906699429515198</v>
      </c>
      <c r="I411">
        <v>-23.624077852744499</v>
      </c>
      <c r="J411">
        <v>-9.7304437051993506</v>
      </c>
      <c r="K411">
        <v>1164.40357708478</v>
      </c>
      <c r="L411">
        <v>1086.855163249</v>
      </c>
      <c r="M411">
        <v>35.438488510649599</v>
      </c>
      <c r="N411">
        <v>1.0836815990066799</v>
      </c>
      <c r="O411">
        <v>35.965117914576297</v>
      </c>
      <c r="P411">
        <v>102.61233019853699</v>
      </c>
      <c r="Q411">
        <v>0.18362280451020799</v>
      </c>
    </row>
    <row r="412" spans="1:17" x14ac:dyDescent="0.3">
      <c r="A412" t="s">
        <v>934</v>
      </c>
      <c r="B412" t="s">
        <v>935</v>
      </c>
      <c r="C412" t="s">
        <v>3134</v>
      </c>
      <c r="D412" t="s">
        <v>719</v>
      </c>
      <c r="E412">
        <v>15349.495513495</v>
      </c>
      <c r="F412">
        <v>3314.85</v>
      </c>
      <c r="G412">
        <v>5.5027871344389103</v>
      </c>
      <c r="H412">
        <v>15.267536178475501</v>
      </c>
      <c r="I412">
        <v>37.117674950611203</v>
      </c>
      <c r="J412">
        <v>-1.4481148754250199</v>
      </c>
      <c r="K412">
        <v>3002.8460098799301</v>
      </c>
      <c r="L412">
        <v>2634.7981975046901</v>
      </c>
      <c r="M412">
        <v>56.018298128456003</v>
      </c>
      <c r="N412">
        <v>0.89934874961005096</v>
      </c>
      <c r="O412">
        <v>3.86593661854985</v>
      </c>
      <c r="P412">
        <v>56.804635761589402</v>
      </c>
      <c r="Q412">
        <v>8.6263197332011002E-2</v>
      </c>
    </row>
    <row r="413" spans="1:17" x14ac:dyDescent="0.3">
      <c r="A413" t="s">
        <v>936</v>
      </c>
      <c r="B413" t="s">
        <v>937</v>
      </c>
      <c r="C413" t="s">
        <v>3131</v>
      </c>
      <c r="D413" t="s">
        <v>938</v>
      </c>
      <c r="E413">
        <v>15332.158039899999</v>
      </c>
      <c r="F413">
        <v>699.8</v>
      </c>
      <c r="G413">
        <v>-10.4493846064761</v>
      </c>
      <c r="H413">
        <v>-18.996331403181401</v>
      </c>
      <c r="I413">
        <v>-1.1124664653020999</v>
      </c>
      <c r="J413">
        <v>-7.8537542453252902</v>
      </c>
      <c r="K413">
        <v>819.85203754321196</v>
      </c>
      <c r="L413">
        <v>756.57799235053596</v>
      </c>
      <c r="M413">
        <v>5.4840826201344202</v>
      </c>
      <c r="N413">
        <v>0.847858347586808</v>
      </c>
      <c r="O413">
        <v>33.609602743640998</v>
      </c>
      <c r="P413">
        <v>12.4899533837003</v>
      </c>
      <c r="Q413">
        <v>-1.9564923678227999E-2</v>
      </c>
    </row>
    <row r="414" spans="1:17" hidden="1" x14ac:dyDescent="0.3">
      <c r="A414" t="s">
        <v>939</v>
      </c>
      <c r="B414" t="s">
        <v>940</v>
      </c>
      <c r="C414" t="s">
        <v>3127</v>
      </c>
      <c r="D414" t="s">
        <v>394</v>
      </c>
      <c r="E414">
        <v>15320.388243269999</v>
      </c>
      <c r="F414">
        <v>640.29999999999995</v>
      </c>
      <c r="G414">
        <v>-8.4101250830376504</v>
      </c>
      <c r="H414">
        <v>2.1204672018072301E-2</v>
      </c>
      <c r="I414">
        <v>16.365096488601701</v>
      </c>
      <c r="J414">
        <v>-3.7442868275188999</v>
      </c>
      <c r="K414">
        <v>654.48625701494495</v>
      </c>
      <c r="M414">
        <v>40.6438018341195</v>
      </c>
      <c r="N414">
        <v>0.48382447218742802</v>
      </c>
      <c r="O414">
        <v>14.9929720443542</v>
      </c>
      <c r="P414">
        <v>36.205062752605798</v>
      </c>
    </row>
    <row r="415" spans="1:17" hidden="1" x14ac:dyDescent="0.3">
      <c r="A415" t="s">
        <v>941</v>
      </c>
      <c r="B415" t="s">
        <v>942</v>
      </c>
      <c r="C415" t="s">
        <v>3138</v>
      </c>
      <c r="D415" t="s">
        <v>48</v>
      </c>
      <c r="E415">
        <v>15280.46208402</v>
      </c>
      <c r="F415">
        <v>1465.8</v>
      </c>
      <c r="G415">
        <v>414.83927407896402</v>
      </c>
      <c r="H415">
        <v>-11.7441690364506</v>
      </c>
      <c r="I415">
        <v>-28.029191928974999</v>
      </c>
      <c r="J415">
        <v>-7.2456833664537399</v>
      </c>
      <c r="K415">
        <v>1595.56612815988</v>
      </c>
      <c r="L415">
        <v>1520.84946954875</v>
      </c>
      <c r="M415">
        <v>44.5036667854082</v>
      </c>
      <c r="N415">
        <v>1.0124627030364901</v>
      </c>
      <c r="O415">
        <v>107.241779233183</v>
      </c>
      <c r="P415">
        <v>446.736292428198</v>
      </c>
      <c r="Q415">
        <v>0.27363216800960399</v>
      </c>
    </row>
    <row r="416" spans="1:17" x14ac:dyDescent="0.3">
      <c r="A416" t="s">
        <v>943</v>
      </c>
      <c r="B416" t="s">
        <v>944</v>
      </c>
      <c r="C416" t="s">
        <v>3122</v>
      </c>
      <c r="D416" t="s">
        <v>21</v>
      </c>
      <c r="E416">
        <v>15227.0443086</v>
      </c>
      <c r="F416">
        <v>548.5</v>
      </c>
      <c r="G416">
        <v>-36.435883625192403</v>
      </c>
      <c r="H416">
        <v>-9.39905818936146</v>
      </c>
      <c r="I416">
        <v>-0.17163664735919801</v>
      </c>
      <c r="J416">
        <v>-5.96922873849004</v>
      </c>
      <c r="K416">
        <v>603.89317241263598</v>
      </c>
      <c r="L416">
        <v>625.88256006466702</v>
      </c>
      <c r="M416">
        <v>31.394555790931999</v>
      </c>
      <c r="N416">
        <v>0.78668913808099294</v>
      </c>
      <c r="O416">
        <v>58.614402917046398</v>
      </c>
      <c r="P416">
        <v>16.801533219761499</v>
      </c>
      <c r="Q416">
        <v>6.9046468461199995E-2</v>
      </c>
    </row>
    <row r="417" spans="1:17" x14ac:dyDescent="0.3">
      <c r="A417" t="s">
        <v>945</v>
      </c>
      <c r="B417" t="s">
        <v>946</v>
      </c>
      <c r="C417" t="s">
        <v>3134</v>
      </c>
      <c r="D417" t="s">
        <v>947</v>
      </c>
      <c r="E417">
        <v>15220.366397139</v>
      </c>
      <c r="F417">
        <v>194.69</v>
      </c>
      <c r="G417">
        <v>1.73658095956762</v>
      </c>
      <c r="H417">
        <v>11.4192751232235</v>
      </c>
      <c r="I417">
        <v>-13.6336438783039</v>
      </c>
      <c r="J417">
        <v>-3.0751570282146599</v>
      </c>
      <c r="K417">
        <v>188.484322305803</v>
      </c>
      <c r="L417">
        <v>193.19677594280799</v>
      </c>
      <c r="M417">
        <v>59.540513006883202</v>
      </c>
      <c r="N417">
        <v>1.0032045414891899</v>
      </c>
      <c r="O417">
        <v>22.0144845652062</v>
      </c>
      <c r="P417">
        <v>23.927434754933099</v>
      </c>
      <c r="Q417">
        <v>2.0084689555825999E-2</v>
      </c>
    </row>
    <row r="418" spans="1:17" x14ac:dyDescent="0.3">
      <c r="A418" t="s">
        <v>948</v>
      </c>
      <c r="B418" t="s">
        <v>949</v>
      </c>
      <c r="C418" t="s">
        <v>3123</v>
      </c>
      <c r="D418" t="s">
        <v>139</v>
      </c>
      <c r="E418">
        <v>15158.8280958</v>
      </c>
      <c r="F418">
        <v>58</v>
      </c>
      <c r="G418">
        <v>125.054674254689</v>
      </c>
      <c r="H418">
        <v>7.6068584282610399</v>
      </c>
      <c r="I418">
        <v>-8.0692325783731995</v>
      </c>
      <c r="J418">
        <v>5.6170716053867503E-2</v>
      </c>
      <c r="K418">
        <v>61.9767102417022</v>
      </c>
      <c r="L418">
        <v>57.0711013598618</v>
      </c>
      <c r="M418">
        <v>42.613141191222503</v>
      </c>
      <c r="N418">
        <v>1.14140012458758</v>
      </c>
      <c r="O418">
        <v>57.586206896551701</v>
      </c>
      <c r="P418">
        <v>145.76271186440599</v>
      </c>
      <c r="Q418">
        <v>0.13977841642737901</v>
      </c>
    </row>
    <row r="419" spans="1:17" x14ac:dyDescent="0.3">
      <c r="A419" t="s">
        <v>950</v>
      </c>
      <c r="B419" t="s">
        <v>951</v>
      </c>
      <c r="C419" t="s">
        <v>3122</v>
      </c>
      <c r="D419" t="s">
        <v>245</v>
      </c>
      <c r="E419">
        <v>15129.980092629999</v>
      </c>
      <c r="F419">
        <v>1101.8</v>
      </c>
      <c r="G419">
        <v>48.303305049174398</v>
      </c>
      <c r="H419">
        <v>-10.417117789942701</v>
      </c>
      <c r="I419">
        <v>12.373577544302099</v>
      </c>
      <c r="J419">
        <v>-9.89339194333464</v>
      </c>
      <c r="K419">
        <v>1213.18242979673</v>
      </c>
      <c r="L419">
        <v>1014.43684776231</v>
      </c>
      <c r="M419">
        <v>31.977663435840299</v>
      </c>
      <c r="N419">
        <v>1.0008204283372399</v>
      </c>
      <c r="O419">
        <v>40.497367943365397</v>
      </c>
      <c r="P419">
        <v>78.429149797570801</v>
      </c>
      <c r="Q419">
        <v>0.14698312102753999</v>
      </c>
    </row>
    <row r="420" spans="1:17" x14ac:dyDescent="0.3">
      <c r="A420" t="s">
        <v>952</v>
      </c>
      <c r="B420" t="s">
        <v>953</v>
      </c>
      <c r="C420" t="s">
        <v>3126</v>
      </c>
      <c r="D420" t="s">
        <v>48</v>
      </c>
      <c r="E420">
        <v>15101.11889559</v>
      </c>
      <c r="F420">
        <v>1561.3</v>
      </c>
      <c r="G420">
        <v>25.675254833066901</v>
      </c>
      <c r="H420">
        <v>0.21588948800162699</v>
      </c>
      <c r="I420">
        <v>-9.5546843180039893</v>
      </c>
      <c r="J420">
        <v>-1.82419574821584</v>
      </c>
      <c r="K420">
        <v>1600.43363181627</v>
      </c>
      <c r="L420">
        <v>1524.35347757002</v>
      </c>
      <c r="M420">
        <v>43.404838634549101</v>
      </c>
      <c r="N420">
        <v>0.81668525366985001</v>
      </c>
      <c r="O420">
        <v>19.131492986613701</v>
      </c>
      <c r="P420">
        <v>52.329381921069299</v>
      </c>
      <c r="Q420">
        <v>-4.6211778068964003E-2</v>
      </c>
    </row>
    <row r="421" spans="1:17" x14ac:dyDescent="0.3">
      <c r="A421" t="s">
        <v>954</v>
      </c>
      <c r="B421" t="s">
        <v>955</v>
      </c>
      <c r="C421" t="s">
        <v>3127</v>
      </c>
      <c r="D421" t="s">
        <v>51</v>
      </c>
      <c r="E421">
        <v>14926.796802000001</v>
      </c>
      <c r="F421">
        <v>1963.75</v>
      </c>
      <c r="G421">
        <v>40.232298180563099</v>
      </c>
      <c r="H421">
        <v>5.4291577641373197</v>
      </c>
      <c r="I421">
        <v>46.057404427170098</v>
      </c>
      <c r="J421">
        <v>-2.59795885921314</v>
      </c>
      <c r="K421">
        <v>1919.9804620837599</v>
      </c>
      <c r="L421">
        <v>1630.31400804495</v>
      </c>
      <c r="M421">
        <v>47.802242193983297</v>
      </c>
      <c r="N421">
        <v>0.27297704195068201</v>
      </c>
      <c r="O421">
        <v>10.8465945257797</v>
      </c>
      <c r="P421">
        <v>66.702037351443096</v>
      </c>
      <c r="Q421">
        <v>0.114295797826467</v>
      </c>
    </row>
    <row r="422" spans="1:17" hidden="1" x14ac:dyDescent="0.3">
      <c r="A422" t="s">
        <v>956</v>
      </c>
      <c r="B422" t="s">
        <v>957</v>
      </c>
      <c r="C422" t="s">
        <v>3138</v>
      </c>
      <c r="D422" t="s">
        <v>155</v>
      </c>
      <c r="E422">
        <v>14863.981340265</v>
      </c>
      <c r="F422">
        <v>245.65</v>
      </c>
      <c r="G422">
        <v>-23.6341371776935</v>
      </c>
      <c r="H422">
        <v>-2.4727378381668301</v>
      </c>
      <c r="I422">
        <v>-8.7572609774113701</v>
      </c>
      <c r="J422">
        <v>-1.65433721270945</v>
      </c>
      <c r="O422">
        <v>12.700997353958799</v>
      </c>
      <c r="P422">
        <v>7.81215712091287</v>
      </c>
    </row>
    <row r="423" spans="1:17" x14ac:dyDescent="0.3">
      <c r="A423" t="s">
        <v>958</v>
      </c>
      <c r="B423" t="s">
        <v>959</v>
      </c>
      <c r="C423" t="s">
        <v>3137</v>
      </c>
      <c r="D423" t="s">
        <v>280</v>
      </c>
      <c r="E423">
        <v>14849.37884136</v>
      </c>
      <c r="F423">
        <v>393.4</v>
      </c>
      <c r="G423">
        <v>41.288187354526102</v>
      </c>
      <c r="H423">
        <v>-14.770028460045801</v>
      </c>
      <c r="I423">
        <v>42.798421651865702</v>
      </c>
      <c r="J423">
        <v>-4.2002006106059202</v>
      </c>
      <c r="K423">
        <v>439.09492840875902</v>
      </c>
      <c r="L423">
        <v>364.11448756979303</v>
      </c>
      <c r="M423">
        <v>39.280481741498498</v>
      </c>
      <c r="N423">
        <v>0.40015084168085102</v>
      </c>
      <c r="O423">
        <v>48.5510930350788</v>
      </c>
      <c r="P423">
        <v>88.229665071770299</v>
      </c>
      <c r="Q423">
        <v>0.13702671900225399</v>
      </c>
    </row>
    <row r="424" spans="1:17" x14ac:dyDescent="0.3">
      <c r="A424" t="s">
        <v>960</v>
      </c>
      <c r="B424" t="s">
        <v>961</v>
      </c>
      <c r="C424" t="s">
        <v>3125</v>
      </c>
      <c r="D424" t="s">
        <v>40</v>
      </c>
      <c r="E424">
        <v>14842.5733904799</v>
      </c>
      <c r="F424">
        <v>405.35</v>
      </c>
      <c r="G424">
        <v>-28.849063380949602</v>
      </c>
      <c r="H424">
        <v>-18.975481113052499</v>
      </c>
      <c r="I424">
        <v>-11.560021287587899</v>
      </c>
      <c r="J424">
        <v>-6.8061596760261303</v>
      </c>
      <c r="K424">
        <v>496.32469930875101</v>
      </c>
      <c r="L424">
        <v>477.54155093928102</v>
      </c>
      <c r="M424">
        <v>13.779649235277301</v>
      </c>
      <c r="N424">
        <v>1.2651619075965701</v>
      </c>
      <c r="O424">
        <v>46.996422844455303</v>
      </c>
      <c r="P424">
        <v>10.509814612868</v>
      </c>
      <c r="Q424">
        <v>0.11381810332063599</v>
      </c>
    </row>
    <row r="425" spans="1:17" x14ac:dyDescent="0.3">
      <c r="A425" t="s">
        <v>962</v>
      </c>
      <c r="B425" t="s">
        <v>963</v>
      </c>
      <c r="C425" t="s">
        <v>3137</v>
      </c>
      <c r="D425" t="s">
        <v>964</v>
      </c>
      <c r="E425">
        <v>14761.1580939299</v>
      </c>
      <c r="F425">
        <v>825.65</v>
      </c>
      <c r="G425">
        <v>47.4853559864424</v>
      </c>
      <c r="H425">
        <v>6.7084674160517901</v>
      </c>
      <c r="I425">
        <v>21.679548638137899</v>
      </c>
      <c r="J425">
        <v>4.9438687991740196</v>
      </c>
      <c r="K425">
        <v>804.39054256443399</v>
      </c>
      <c r="L425">
        <v>729.56775432030202</v>
      </c>
      <c r="M425">
        <v>59.904065204599199</v>
      </c>
      <c r="N425">
        <v>1.0708029935728101</v>
      </c>
      <c r="O425">
        <v>6.03766729243626</v>
      </c>
      <c r="P425">
        <v>75.074215436810803</v>
      </c>
      <c r="Q425">
        <v>6.558821986584E-2</v>
      </c>
    </row>
    <row r="426" spans="1:17" x14ac:dyDescent="0.3">
      <c r="A426" t="s">
        <v>965</v>
      </c>
      <c r="B426" t="s">
        <v>966</v>
      </c>
      <c r="C426" t="s">
        <v>3132</v>
      </c>
      <c r="D426" t="s">
        <v>831</v>
      </c>
      <c r="E426">
        <v>14750.81780904</v>
      </c>
      <c r="F426">
        <v>1095.3</v>
      </c>
      <c r="G426">
        <v>-7.5673776048173202</v>
      </c>
      <c r="H426">
        <v>-1.80725104905227</v>
      </c>
      <c r="I426">
        <v>-17.793947872891799</v>
      </c>
      <c r="J426">
        <v>-4.1991419535141299</v>
      </c>
      <c r="K426">
        <v>1201.55781346763</v>
      </c>
      <c r="L426">
        <v>1200.68519512032</v>
      </c>
      <c r="M426">
        <v>38.831643089073303</v>
      </c>
      <c r="N426">
        <v>0.51988378868222296</v>
      </c>
      <c r="O426">
        <v>73.189993609056899</v>
      </c>
      <c r="P426">
        <v>40.261237034191304</v>
      </c>
      <c r="Q426">
        <v>0.224395864030935</v>
      </c>
    </row>
    <row r="427" spans="1:17" x14ac:dyDescent="0.3">
      <c r="A427" t="s">
        <v>967</v>
      </c>
      <c r="B427" t="s">
        <v>968</v>
      </c>
      <c r="C427" t="s">
        <v>3133</v>
      </c>
      <c r="D427" t="s">
        <v>105</v>
      </c>
      <c r="E427">
        <v>14588.584578</v>
      </c>
      <c r="F427">
        <v>414</v>
      </c>
      <c r="G427">
        <v>58.204793094359196</v>
      </c>
      <c r="H427">
        <v>-11.657823180140801</v>
      </c>
      <c r="I427">
        <v>46.832137486732996</v>
      </c>
      <c r="J427">
        <v>-5.7070306368011803</v>
      </c>
      <c r="K427">
        <v>431.27840080857999</v>
      </c>
      <c r="L427">
        <v>330.976670577699</v>
      </c>
      <c r="M427">
        <v>32.565351714279601</v>
      </c>
      <c r="N427">
        <v>0.47230645725053699</v>
      </c>
      <c r="O427">
        <v>26.811594202898501</v>
      </c>
      <c r="P427">
        <v>129.68099861303699</v>
      </c>
      <c r="Q427">
        <v>0.17549343015350399</v>
      </c>
    </row>
    <row r="428" spans="1:17" x14ac:dyDescent="0.3">
      <c r="A428" t="s">
        <v>969</v>
      </c>
      <c r="B428" t="s">
        <v>970</v>
      </c>
      <c r="C428" t="s">
        <v>3132</v>
      </c>
      <c r="D428" t="s">
        <v>971</v>
      </c>
      <c r="E428">
        <v>14580.429290100001</v>
      </c>
      <c r="F428">
        <v>1225.1500000000001</v>
      </c>
      <c r="G428">
        <v>26.352414131090001</v>
      </c>
      <c r="H428">
        <v>-10.293088783588001</v>
      </c>
      <c r="I428">
        <v>-25.412082340560499</v>
      </c>
      <c r="J428">
        <v>-4.2961752270330402</v>
      </c>
      <c r="K428">
        <v>1305.00826124593</v>
      </c>
      <c r="L428">
        <v>1260.59950033737</v>
      </c>
      <c r="M428">
        <v>40.8481450336579</v>
      </c>
      <c r="N428">
        <v>0.80039419624365504</v>
      </c>
      <c r="O428">
        <v>38.350406072725697</v>
      </c>
      <c r="P428">
        <v>57.070512820512803</v>
      </c>
      <c r="Q428">
        <v>0.19309599673921299</v>
      </c>
    </row>
    <row r="429" spans="1:17" x14ac:dyDescent="0.3">
      <c r="A429" t="s">
        <v>972</v>
      </c>
      <c r="B429" t="s">
        <v>973</v>
      </c>
      <c r="C429" t="s">
        <v>3123</v>
      </c>
      <c r="D429" t="s">
        <v>974</v>
      </c>
      <c r="E429">
        <v>14504.384261175001</v>
      </c>
      <c r="F429">
        <v>163.11000000000001</v>
      </c>
      <c r="G429">
        <v>-8.3246701667665501</v>
      </c>
      <c r="H429">
        <v>-11.4237473395442</v>
      </c>
      <c r="I429">
        <v>-0.221775089885452</v>
      </c>
      <c r="J429">
        <v>-2.3116150717937001</v>
      </c>
      <c r="K429">
        <v>183.173705545296</v>
      </c>
      <c r="L429">
        <v>175.76046784922801</v>
      </c>
      <c r="M429">
        <v>31.5175277619227</v>
      </c>
      <c r="N429">
        <v>0.26036705521286002</v>
      </c>
      <c r="O429">
        <v>49.837532953221697</v>
      </c>
      <c r="P429">
        <v>25.276497695852498</v>
      </c>
      <c r="Q429">
        <v>-7.5667009752618003E-2</v>
      </c>
    </row>
    <row r="430" spans="1:17" x14ac:dyDescent="0.3">
      <c r="A430" t="s">
        <v>975</v>
      </c>
      <c r="B430" t="s">
        <v>976</v>
      </c>
      <c r="C430" t="s">
        <v>3140</v>
      </c>
      <c r="D430" t="s">
        <v>977</v>
      </c>
      <c r="E430">
        <v>14392.191394719999</v>
      </c>
      <c r="F430">
        <v>1465.7</v>
      </c>
      <c r="G430">
        <v>-32.112208795689803</v>
      </c>
      <c r="H430">
        <v>-6.4861562543698001</v>
      </c>
      <c r="I430">
        <v>3.1631851715547099</v>
      </c>
      <c r="J430">
        <v>-2.4049021930318202</v>
      </c>
      <c r="K430">
        <v>1530.1153843427201</v>
      </c>
      <c r="L430">
        <v>1510.21662572638</v>
      </c>
      <c r="M430">
        <v>45.317703578357502</v>
      </c>
      <c r="N430">
        <v>0.77871395830982804</v>
      </c>
      <c r="O430">
        <v>24.8823087944326</v>
      </c>
      <c r="P430">
        <v>21.715661850191001</v>
      </c>
      <c r="Q430">
        <v>-2.4936801800800001E-2</v>
      </c>
    </row>
    <row r="431" spans="1:17" x14ac:dyDescent="0.3">
      <c r="A431" t="s">
        <v>978</v>
      </c>
      <c r="B431" t="s">
        <v>979</v>
      </c>
      <c r="C431" t="s">
        <v>3132</v>
      </c>
      <c r="D431" t="s">
        <v>48</v>
      </c>
      <c r="E431">
        <v>14322.715816960001</v>
      </c>
      <c r="F431">
        <v>779.2</v>
      </c>
      <c r="G431">
        <v>-4.1758213986070896</v>
      </c>
      <c r="H431">
        <v>-9.7704764684433201</v>
      </c>
      <c r="I431">
        <v>42.624456995181497</v>
      </c>
      <c r="J431">
        <v>-3.6930643471560298</v>
      </c>
      <c r="K431">
        <v>728.59781919561999</v>
      </c>
      <c r="L431">
        <v>659.64671110216602</v>
      </c>
      <c r="M431">
        <v>70.454808613721198</v>
      </c>
      <c r="N431">
        <v>1.1117355411471499</v>
      </c>
      <c r="O431">
        <v>6.0959958932238196</v>
      </c>
      <c r="P431">
        <v>73.928571428571402</v>
      </c>
      <c r="Q431">
        <v>0.10445106729692601</v>
      </c>
    </row>
    <row r="432" spans="1:17" x14ac:dyDescent="0.3">
      <c r="A432" t="s">
        <v>980</v>
      </c>
      <c r="B432" t="s">
        <v>981</v>
      </c>
      <c r="C432" t="s">
        <v>3133</v>
      </c>
      <c r="D432" t="s">
        <v>982</v>
      </c>
      <c r="E432">
        <v>14225.02686955</v>
      </c>
      <c r="F432">
        <v>2090.75</v>
      </c>
      <c r="G432">
        <v>68.845393219361597</v>
      </c>
      <c r="H432">
        <v>-12.6476339126797</v>
      </c>
      <c r="I432">
        <v>98.330378866004594</v>
      </c>
      <c r="J432">
        <v>-5.8998503659113499</v>
      </c>
      <c r="K432">
        <v>2187.7789968154898</v>
      </c>
      <c r="L432">
        <v>1704.21146065277</v>
      </c>
      <c r="M432">
        <v>43.225145003898398</v>
      </c>
      <c r="N432">
        <v>0.61881598708838603</v>
      </c>
      <c r="O432">
        <v>29.140260672007599</v>
      </c>
      <c r="P432">
        <v>186.40410958904101</v>
      </c>
      <c r="Q432">
        <v>0.23438829480491699</v>
      </c>
    </row>
    <row r="433" spans="1:17" x14ac:dyDescent="0.3">
      <c r="A433" t="s">
        <v>983</v>
      </c>
      <c r="B433" t="s">
        <v>984</v>
      </c>
      <c r="C433" t="s">
        <v>3123</v>
      </c>
      <c r="D433" t="s">
        <v>54</v>
      </c>
      <c r="E433">
        <v>14207.9700636</v>
      </c>
      <c r="F433">
        <v>890.55</v>
      </c>
      <c r="G433">
        <v>-67.952804695984796</v>
      </c>
      <c r="H433">
        <v>-12.572549057200501</v>
      </c>
      <c r="I433">
        <v>-42.576730185163697</v>
      </c>
      <c r="J433">
        <v>-4.2196245665376901</v>
      </c>
      <c r="K433">
        <v>1033.50160245285</v>
      </c>
      <c r="L433">
        <v>1240.8630887274101</v>
      </c>
      <c r="M433">
        <v>38.484201269279197</v>
      </c>
      <c r="N433">
        <v>0.822110922271861</v>
      </c>
      <c r="O433">
        <v>101.673123350738</v>
      </c>
      <c r="P433">
        <v>3.5523255813953298</v>
      </c>
      <c r="Q433">
        <v>4.5403485683606998E-2</v>
      </c>
    </row>
    <row r="434" spans="1:17" hidden="1" x14ac:dyDescent="0.3">
      <c r="A434" t="s">
        <v>985</v>
      </c>
      <c r="B434" t="s">
        <v>986</v>
      </c>
      <c r="C434" t="s">
        <v>3138</v>
      </c>
      <c r="D434" t="s">
        <v>987</v>
      </c>
      <c r="E434">
        <v>14187.482556000001</v>
      </c>
      <c r="F434">
        <v>1401.1</v>
      </c>
      <c r="G434">
        <v>5492.7099434322599</v>
      </c>
      <c r="H434">
        <v>63.108283260303601</v>
      </c>
      <c r="I434">
        <v>551.53592779039604</v>
      </c>
      <c r="J434">
        <v>9.2389497122594495</v>
      </c>
      <c r="K434">
        <v>815.89889901304605</v>
      </c>
      <c r="L434">
        <v>413.31724714778602</v>
      </c>
      <c r="M434">
        <v>94.208103300885497</v>
      </c>
      <c r="N434">
        <v>4.2910280386533302</v>
      </c>
      <c r="O434">
        <v>0</v>
      </c>
      <c r="P434">
        <v>5513.3814102564002</v>
      </c>
    </row>
    <row r="435" spans="1:17" x14ac:dyDescent="0.3">
      <c r="A435" t="s">
        <v>988</v>
      </c>
      <c r="B435" t="s">
        <v>989</v>
      </c>
      <c r="C435" t="s">
        <v>570</v>
      </c>
      <c r="D435" t="s">
        <v>570</v>
      </c>
      <c r="E435">
        <v>14136.326985719999</v>
      </c>
      <c r="F435">
        <v>148.9</v>
      </c>
      <c r="G435">
        <v>-28.672702536227199</v>
      </c>
      <c r="H435">
        <v>-6.0800805562716702</v>
      </c>
      <c r="I435">
        <v>-2.2479981342972</v>
      </c>
      <c r="J435">
        <v>-3.68988864417086</v>
      </c>
      <c r="K435">
        <v>160.55796910128899</v>
      </c>
      <c r="L435">
        <v>157.64541001187001</v>
      </c>
      <c r="M435">
        <v>39.648182959957701</v>
      </c>
      <c r="N435">
        <v>0.31371746494216302</v>
      </c>
      <c r="O435">
        <v>43.015446608462</v>
      </c>
      <c r="P435">
        <v>21.402364451691799</v>
      </c>
      <c r="Q435">
        <v>-3.9892602340889996E-3</v>
      </c>
    </row>
    <row r="436" spans="1:17" hidden="1" x14ac:dyDescent="0.3">
      <c r="A436" t="s">
        <v>990</v>
      </c>
      <c r="B436" t="s">
        <v>991</v>
      </c>
      <c r="C436" t="s">
        <v>3138</v>
      </c>
      <c r="D436" t="s">
        <v>60</v>
      </c>
      <c r="E436">
        <v>14079.483235829999</v>
      </c>
      <c r="F436">
        <v>35.049999999999997</v>
      </c>
      <c r="G436">
        <v>47.031882458148402</v>
      </c>
      <c r="H436">
        <v>-12.8193681527589</v>
      </c>
      <c r="I436">
        <v>26.4695603195301</v>
      </c>
      <c r="J436">
        <v>-5.97097350972955</v>
      </c>
      <c r="K436">
        <v>39.037293431919899</v>
      </c>
      <c r="L436">
        <v>32.331014677226797</v>
      </c>
      <c r="M436">
        <v>33.361680569506397</v>
      </c>
      <c r="N436">
        <v>0.36020637146644102</v>
      </c>
      <c r="O436">
        <v>53.038516405135503</v>
      </c>
      <c r="P436">
        <v>80.670103092783506</v>
      </c>
      <c r="Q436">
        <v>9.0696796304317998E-2</v>
      </c>
    </row>
    <row r="437" spans="1:17" x14ac:dyDescent="0.3">
      <c r="A437" t="s">
        <v>992</v>
      </c>
      <c r="B437" t="s">
        <v>993</v>
      </c>
      <c r="C437" t="s">
        <v>3127</v>
      </c>
      <c r="D437" t="s">
        <v>51</v>
      </c>
      <c r="E437">
        <v>13986.8990202899</v>
      </c>
      <c r="F437">
        <v>308.64999999999998</v>
      </c>
      <c r="G437">
        <v>100.34536095959599</v>
      </c>
      <c r="H437">
        <v>13.5531908328991</v>
      </c>
      <c r="I437">
        <v>79.302860650496697</v>
      </c>
      <c r="J437">
        <v>-2.3141584243948699</v>
      </c>
      <c r="K437">
        <v>282.38242482893202</v>
      </c>
      <c r="L437">
        <v>218.596272768261</v>
      </c>
      <c r="M437">
        <v>64.512380840546101</v>
      </c>
      <c r="N437">
        <v>1.07337724238183</v>
      </c>
      <c r="O437">
        <v>6.5284302608132201</v>
      </c>
      <c r="P437">
        <v>137.423076923076</v>
      </c>
      <c r="Q437">
        <v>0.20262731283714899</v>
      </c>
    </row>
    <row r="438" spans="1:17" x14ac:dyDescent="0.3">
      <c r="A438" t="s">
        <v>994</v>
      </c>
      <c r="B438" t="s">
        <v>995</v>
      </c>
      <c r="C438" t="s">
        <v>3125</v>
      </c>
      <c r="D438" t="s">
        <v>996</v>
      </c>
      <c r="E438">
        <v>13984.133292675</v>
      </c>
      <c r="F438">
        <v>727.35</v>
      </c>
      <c r="G438">
        <v>27.661356669274799</v>
      </c>
      <c r="H438">
        <v>-4.1969883769951197</v>
      </c>
      <c r="I438">
        <v>26.139020839946699</v>
      </c>
      <c r="J438">
        <v>-2.8470472301713099</v>
      </c>
      <c r="K438">
        <v>744.79818970573501</v>
      </c>
      <c r="L438">
        <v>684.15175236406196</v>
      </c>
      <c r="M438">
        <v>51.010821380636898</v>
      </c>
      <c r="N438">
        <v>0.31575513108929598</v>
      </c>
      <c r="O438">
        <v>20.533443321646999</v>
      </c>
      <c r="P438">
        <v>52.7885726289255</v>
      </c>
      <c r="Q438">
        <v>4.4464619747099999E-3</v>
      </c>
    </row>
    <row r="439" spans="1:17" x14ac:dyDescent="0.3">
      <c r="A439" t="s">
        <v>997</v>
      </c>
      <c r="B439" t="s">
        <v>998</v>
      </c>
      <c r="C439" t="s">
        <v>3127</v>
      </c>
      <c r="D439" t="s">
        <v>51</v>
      </c>
      <c r="E439">
        <v>13942.85371191</v>
      </c>
      <c r="F439">
        <v>6054.05</v>
      </c>
      <c r="G439">
        <v>2.4465700583696099</v>
      </c>
      <c r="H439">
        <v>-7.5003228768959298</v>
      </c>
      <c r="I439">
        <v>2.77260554539532</v>
      </c>
      <c r="J439">
        <v>-3.1516345112882802</v>
      </c>
      <c r="K439">
        <v>6593.0252368051697</v>
      </c>
      <c r="L439">
        <v>6174.7685035355198</v>
      </c>
      <c r="M439">
        <v>20.3134116747473</v>
      </c>
      <c r="N439">
        <v>0.69973651093516098</v>
      </c>
      <c r="O439">
        <v>25.535798349864901</v>
      </c>
      <c r="P439">
        <v>28.972910615145398</v>
      </c>
      <c r="Q439">
        <v>5.8454954634989996E-3</v>
      </c>
    </row>
    <row r="440" spans="1:17" x14ac:dyDescent="0.3">
      <c r="A440" t="s">
        <v>999</v>
      </c>
      <c r="B440" t="s">
        <v>1000</v>
      </c>
      <c r="C440" t="s">
        <v>3132</v>
      </c>
      <c r="D440" t="s">
        <v>273</v>
      </c>
      <c r="E440">
        <v>13895.76008</v>
      </c>
      <c r="F440">
        <v>4401.8500000000004</v>
      </c>
      <c r="G440">
        <v>29.9272536247211</v>
      </c>
      <c r="H440">
        <v>-2.2214860258588498</v>
      </c>
      <c r="I440">
        <v>-15.934325851637499</v>
      </c>
      <c r="J440">
        <v>-0.317390265592154</v>
      </c>
      <c r="K440">
        <v>4244.5229793544704</v>
      </c>
      <c r="L440">
        <v>4029.3578131039098</v>
      </c>
      <c r="M440">
        <v>66.190400074345206</v>
      </c>
      <c r="N440">
        <v>2.0644871699249601</v>
      </c>
      <c r="O440">
        <v>13.588604791167301</v>
      </c>
      <c r="P440">
        <v>52.786310546502101</v>
      </c>
      <c r="Q440">
        <v>0.17283529633780401</v>
      </c>
    </row>
    <row r="441" spans="1:17" x14ac:dyDescent="0.3">
      <c r="A441" t="s">
        <v>1001</v>
      </c>
      <c r="B441" t="s">
        <v>1002</v>
      </c>
      <c r="C441" t="s">
        <v>3132</v>
      </c>
      <c r="D441" t="s">
        <v>273</v>
      </c>
      <c r="E441">
        <v>13884.8489716</v>
      </c>
      <c r="F441">
        <v>797.8</v>
      </c>
      <c r="G441">
        <v>-1.4972316425038299</v>
      </c>
      <c r="H441">
        <v>-7.1408142980047904</v>
      </c>
      <c r="I441">
        <v>-19.651176632309699</v>
      </c>
      <c r="J441">
        <v>-3.5998445135427799</v>
      </c>
      <c r="K441">
        <v>850.69117828698995</v>
      </c>
      <c r="L441">
        <v>840.17078123215003</v>
      </c>
      <c r="M441">
        <v>41.299336931571403</v>
      </c>
      <c r="N441">
        <v>0.89923058739570105</v>
      </c>
      <c r="O441">
        <v>32.865379794434702</v>
      </c>
      <c r="P441">
        <v>25.7566204287515</v>
      </c>
      <c r="Q441">
        <v>0.14222874446194</v>
      </c>
    </row>
    <row r="442" spans="1:17" hidden="1" x14ac:dyDescent="0.3">
      <c r="A442" t="s">
        <v>1003</v>
      </c>
      <c r="B442" t="s">
        <v>1004</v>
      </c>
      <c r="C442" t="s">
        <v>3138</v>
      </c>
      <c r="D442" t="s">
        <v>175</v>
      </c>
      <c r="E442">
        <v>13844.398678665</v>
      </c>
      <c r="F442">
        <v>922.45</v>
      </c>
      <c r="G442">
        <v>343.68795930220398</v>
      </c>
      <c r="H442">
        <v>14.6359751082071</v>
      </c>
      <c r="I442">
        <v>47.042788217986299</v>
      </c>
      <c r="J442">
        <v>2.9313734339534099</v>
      </c>
      <c r="K442">
        <v>835.23114969433095</v>
      </c>
      <c r="L442">
        <v>646.368364721749</v>
      </c>
      <c r="M442">
        <v>51.580888064855102</v>
      </c>
      <c r="N442">
        <v>0.62206317407909695</v>
      </c>
      <c r="O442">
        <v>13.2852729145211</v>
      </c>
      <c r="P442">
        <v>419.39752252252202</v>
      </c>
      <c r="Q442">
        <v>0.27871548317873401</v>
      </c>
    </row>
    <row r="443" spans="1:17" x14ac:dyDescent="0.3">
      <c r="A443" t="s">
        <v>1005</v>
      </c>
      <c r="B443" t="s">
        <v>1006</v>
      </c>
      <c r="C443" t="s">
        <v>3127</v>
      </c>
      <c r="D443" t="s">
        <v>51</v>
      </c>
      <c r="E443">
        <v>13832.814340950001</v>
      </c>
      <c r="F443">
        <v>1504.25</v>
      </c>
      <c r="G443">
        <v>188.30460383416499</v>
      </c>
      <c r="H443">
        <v>-5.92194983971814</v>
      </c>
      <c r="I443">
        <v>61.427909515092303</v>
      </c>
      <c r="J443">
        <v>4.9369006915785896</v>
      </c>
      <c r="K443">
        <v>1446.42620508908</v>
      </c>
      <c r="L443">
        <v>1122.8340966753999</v>
      </c>
      <c r="M443">
        <v>55.719632885500801</v>
      </c>
      <c r="N443">
        <v>0.85886269936226001</v>
      </c>
      <c r="O443">
        <v>11.3511716802393</v>
      </c>
      <c r="P443">
        <v>212.08506224066301</v>
      </c>
      <c r="Q443">
        <v>0.13028686467246001</v>
      </c>
    </row>
    <row r="444" spans="1:17" x14ac:dyDescent="0.3">
      <c r="A444" t="s">
        <v>1007</v>
      </c>
      <c r="B444" t="s">
        <v>1008</v>
      </c>
      <c r="C444" t="s">
        <v>3137</v>
      </c>
      <c r="D444" t="s">
        <v>497</v>
      </c>
      <c r="E444">
        <v>13806.91439229</v>
      </c>
      <c r="F444">
        <v>1299.3</v>
      </c>
      <c r="G444">
        <v>-24.323537566797601</v>
      </c>
      <c r="H444">
        <v>-17.1208834261618</v>
      </c>
      <c r="I444">
        <v>-12.621410272485599</v>
      </c>
      <c r="J444">
        <v>-4.1663785749978599</v>
      </c>
      <c r="K444">
        <v>1471.34935888684</v>
      </c>
      <c r="L444">
        <v>1465.9707782862099</v>
      </c>
      <c r="M444">
        <v>27.363705251194698</v>
      </c>
      <c r="N444">
        <v>0.69721942497400302</v>
      </c>
      <c r="O444">
        <v>30.070037712614401</v>
      </c>
      <c r="P444">
        <v>4.5293644408688598</v>
      </c>
      <c r="Q444">
        <v>-0.110226201640338</v>
      </c>
    </row>
    <row r="445" spans="1:17" x14ac:dyDescent="0.3">
      <c r="A445" t="s">
        <v>1009</v>
      </c>
      <c r="B445" t="s">
        <v>1010</v>
      </c>
      <c r="C445" t="s">
        <v>3135</v>
      </c>
      <c r="D445" t="s">
        <v>117</v>
      </c>
      <c r="E445">
        <v>13662.855201939999</v>
      </c>
      <c r="F445">
        <v>2278.85</v>
      </c>
      <c r="G445">
        <v>-33.297210626602002</v>
      </c>
      <c r="H445">
        <v>-8.4689177925634809</v>
      </c>
      <c r="I445">
        <v>-18.687582233674298</v>
      </c>
      <c r="J445">
        <v>-2.79915397164031</v>
      </c>
      <c r="K445">
        <v>2613.6488685740101</v>
      </c>
      <c r="L445">
        <v>2721.1548673662601</v>
      </c>
      <c r="M445">
        <v>30.706312544919601</v>
      </c>
      <c r="N445">
        <v>0.58895037141458495</v>
      </c>
      <c r="O445">
        <v>40.351493077648797</v>
      </c>
      <c r="P445">
        <v>2.19058295964125</v>
      </c>
      <c r="Q445">
        <v>-9.7300983925884002E-2</v>
      </c>
    </row>
    <row r="446" spans="1:17" x14ac:dyDescent="0.3">
      <c r="A446" t="s">
        <v>1011</v>
      </c>
      <c r="B446" t="s">
        <v>1012</v>
      </c>
      <c r="C446" t="s">
        <v>3127</v>
      </c>
      <c r="D446" t="s">
        <v>51</v>
      </c>
      <c r="E446">
        <v>13560.5296602</v>
      </c>
      <c r="F446">
        <v>559.5</v>
      </c>
      <c r="G446">
        <v>33.375890004045601</v>
      </c>
      <c r="H446">
        <v>-5.8115915296403902</v>
      </c>
      <c r="I446">
        <v>25.2972556741658</v>
      </c>
      <c r="J446">
        <v>8.7959435997645802E-2</v>
      </c>
      <c r="K446">
        <v>570.72338711707903</v>
      </c>
      <c r="L446">
        <v>521.06275351970805</v>
      </c>
      <c r="M446">
        <v>53.140537164918598</v>
      </c>
      <c r="N446">
        <v>0.46904874556029702</v>
      </c>
      <c r="O446">
        <v>28.865058087578198</v>
      </c>
      <c r="P446">
        <v>55.373507359066899</v>
      </c>
      <c r="Q446">
        <v>6.3824995975534995E-2</v>
      </c>
    </row>
    <row r="447" spans="1:17" x14ac:dyDescent="0.3">
      <c r="A447" t="s">
        <v>1013</v>
      </c>
      <c r="B447" t="s">
        <v>1014</v>
      </c>
      <c r="C447" t="s">
        <v>3129</v>
      </c>
      <c r="D447" t="s">
        <v>105</v>
      </c>
      <c r="E447">
        <v>13466.790212780001</v>
      </c>
      <c r="F447">
        <v>928.1</v>
      </c>
      <c r="G447">
        <v>125.593847363705</v>
      </c>
      <c r="H447">
        <v>-1.3707566450497599</v>
      </c>
      <c r="I447">
        <v>76.025372154074901</v>
      </c>
      <c r="J447">
        <v>1.17329362502016E-2</v>
      </c>
      <c r="K447">
        <v>970.59940112459606</v>
      </c>
      <c r="L447">
        <v>790.39404483432395</v>
      </c>
      <c r="M447">
        <v>43.638049067350799</v>
      </c>
      <c r="N447">
        <v>0.45884875744123099</v>
      </c>
      <c r="O447">
        <v>45.221420105592003</v>
      </c>
      <c r="P447">
        <v>147.823765020026</v>
      </c>
      <c r="Q447">
        <v>0.19851420394571401</v>
      </c>
    </row>
    <row r="448" spans="1:17" hidden="1" x14ac:dyDescent="0.3">
      <c r="A448" t="s">
        <v>1015</v>
      </c>
      <c r="B448" t="s">
        <v>1016</v>
      </c>
      <c r="C448" t="s">
        <v>3138</v>
      </c>
      <c r="D448" t="s">
        <v>43</v>
      </c>
      <c r="E448">
        <v>13465.18455326</v>
      </c>
      <c r="F448">
        <v>73.7</v>
      </c>
      <c r="G448">
        <v>-21.684706489103501</v>
      </c>
      <c r="H448">
        <v>-3.9242647226942502</v>
      </c>
      <c r="I448">
        <v>-6.22690621424701</v>
      </c>
      <c r="J448">
        <v>-0.82143215335057995</v>
      </c>
      <c r="O448">
        <v>9.9050203527815306</v>
      </c>
      <c r="P448">
        <v>6.4875018060974003</v>
      </c>
    </row>
    <row r="449" spans="1:17" x14ac:dyDescent="0.3">
      <c r="A449" t="s">
        <v>1017</v>
      </c>
      <c r="B449" t="s">
        <v>1018</v>
      </c>
      <c r="C449" t="s">
        <v>3126</v>
      </c>
      <c r="D449" t="s">
        <v>394</v>
      </c>
      <c r="E449">
        <v>13228.61887935</v>
      </c>
      <c r="F449">
        <v>275.25</v>
      </c>
      <c r="G449">
        <v>-4.5704910074320102</v>
      </c>
      <c r="H449">
        <v>-6.3381641316575399</v>
      </c>
      <c r="I449">
        <v>-30.620481652133101</v>
      </c>
      <c r="J449">
        <v>-1.33515784519543</v>
      </c>
      <c r="K449">
        <v>303.05943274217901</v>
      </c>
      <c r="L449">
        <v>315.88064511895601</v>
      </c>
      <c r="M449">
        <v>39.982856504583999</v>
      </c>
      <c r="N449">
        <v>0.29639026270769597</v>
      </c>
      <c r="O449">
        <v>50.036330608537597</v>
      </c>
      <c r="P449">
        <v>19.2332683560753</v>
      </c>
      <c r="Q449">
        <v>7.4099252632819995E-2</v>
      </c>
    </row>
    <row r="450" spans="1:17" hidden="1" x14ac:dyDescent="0.3">
      <c r="A450" t="s">
        <v>1019</v>
      </c>
      <c r="B450" t="s">
        <v>1020</v>
      </c>
      <c r="C450" t="s">
        <v>3138</v>
      </c>
      <c r="D450" t="s">
        <v>139</v>
      </c>
      <c r="E450">
        <v>13117.082213226</v>
      </c>
      <c r="F450">
        <v>28.02</v>
      </c>
      <c r="G450">
        <v>-24.2867464967266</v>
      </c>
      <c r="H450">
        <v>-6.70667138921696</v>
      </c>
      <c r="I450">
        <v>-10.228424184575401</v>
      </c>
      <c r="J450">
        <v>-4.3445400545879203</v>
      </c>
      <c r="O450">
        <v>17.309064953604501</v>
      </c>
      <c r="P450">
        <v>3.7009622501850501</v>
      </c>
    </row>
    <row r="451" spans="1:17" x14ac:dyDescent="0.3">
      <c r="A451" t="s">
        <v>1021</v>
      </c>
      <c r="B451" t="s">
        <v>1022</v>
      </c>
      <c r="C451" t="s">
        <v>3133</v>
      </c>
      <c r="D451" t="s">
        <v>105</v>
      </c>
      <c r="E451">
        <v>13085.15512025</v>
      </c>
      <c r="F451">
        <v>44.65</v>
      </c>
      <c r="G451">
        <v>-14.2352332127059</v>
      </c>
      <c r="H451">
        <v>-4.4764607197932804</v>
      </c>
      <c r="I451">
        <v>-37.522419370043401</v>
      </c>
      <c r="J451">
        <v>0.203839473660829</v>
      </c>
      <c r="K451">
        <v>48.750599144205701</v>
      </c>
      <c r="L451">
        <v>52.945808985636901</v>
      </c>
      <c r="M451">
        <v>38.842335557262203</v>
      </c>
      <c r="N451">
        <v>0.79098326586890999</v>
      </c>
      <c r="O451">
        <v>65.061590145576702</v>
      </c>
      <c r="P451">
        <v>7.8502415458937103</v>
      </c>
    </row>
    <row r="452" spans="1:17" x14ac:dyDescent="0.3">
      <c r="A452" t="s">
        <v>1023</v>
      </c>
      <c r="B452" t="s">
        <v>1024</v>
      </c>
      <c r="C452" t="s">
        <v>3124</v>
      </c>
      <c r="D452" t="s">
        <v>27</v>
      </c>
      <c r="E452">
        <v>13062.827071813999</v>
      </c>
      <c r="F452">
        <v>66.819999999999993</v>
      </c>
      <c r="G452">
        <v>-42.792678945360301</v>
      </c>
      <c r="H452">
        <v>-12.2431433954249</v>
      </c>
      <c r="I452">
        <v>-18.675946556069398</v>
      </c>
      <c r="J452">
        <v>-3.22974966447376</v>
      </c>
      <c r="K452">
        <v>76.616834203550397</v>
      </c>
      <c r="L452">
        <v>82.742189662180294</v>
      </c>
      <c r="M452">
        <v>30.449920701226301</v>
      </c>
      <c r="N452">
        <v>0.32761513740955001</v>
      </c>
      <c r="O452">
        <v>66.716551930559703</v>
      </c>
      <c r="P452">
        <v>2.7209838585703099</v>
      </c>
      <c r="Q452">
        <v>-3.4893084125309998E-3</v>
      </c>
    </row>
    <row r="453" spans="1:17" x14ac:dyDescent="0.3">
      <c r="A453" t="s">
        <v>1025</v>
      </c>
      <c r="B453" t="s">
        <v>1026</v>
      </c>
      <c r="C453" t="s">
        <v>3137</v>
      </c>
      <c r="D453" t="s">
        <v>497</v>
      </c>
      <c r="E453">
        <v>12988.015491939999</v>
      </c>
      <c r="F453">
        <v>690.7</v>
      </c>
      <c r="G453">
        <v>2.93268492960989</v>
      </c>
      <c r="H453">
        <v>-9.2337968280138991</v>
      </c>
      <c r="I453">
        <v>-5.1094594285307604</v>
      </c>
      <c r="J453">
        <v>-2.0417711743131299</v>
      </c>
      <c r="K453">
        <v>771.62638794607506</v>
      </c>
      <c r="L453">
        <v>740.79600019526401</v>
      </c>
      <c r="M453">
        <v>24.824908657610202</v>
      </c>
      <c r="N453">
        <v>0.68390503505983402</v>
      </c>
      <c r="O453">
        <v>34.153757058057003</v>
      </c>
      <c r="P453">
        <v>32.508393285371703</v>
      </c>
      <c r="Q453">
        <v>0.108767157907072</v>
      </c>
    </row>
    <row r="454" spans="1:17" x14ac:dyDescent="0.3">
      <c r="A454" t="s">
        <v>1027</v>
      </c>
      <c r="B454" t="s">
        <v>1028</v>
      </c>
      <c r="C454" t="s">
        <v>3123</v>
      </c>
      <c r="D454" t="s">
        <v>565</v>
      </c>
      <c r="E454">
        <v>12959.0025372</v>
      </c>
      <c r="F454">
        <v>1637.4</v>
      </c>
      <c r="G454">
        <v>-10.3085106013193</v>
      </c>
      <c r="H454">
        <v>-2.76964747565642</v>
      </c>
      <c r="I454">
        <v>-3.5880427633123602</v>
      </c>
      <c r="J454">
        <v>-2.4224056823492801</v>
      </c>
      <c r="K454">
        <v>1704.58542063345</v>
      </c>
      <c r="L454">
        <v>1680.2320296923001</v>
      </c>
      <c r="M454">
        <v>29.8759469895503</v>
      </c>
      <c r="N454">
        <v>0.62055209964063696</v>
      </c>
      <c r="O454">
        <v>20.859289116892601</v>
      </c>
      <c r="P454">
        <v>25.279265493496499</v>
      </c>
      <c r="Q454">
        <v>-9.5540984800448994E-2</v>
      </c>
    </row>
    <row r="455" spans="1:17" hidden="1" x14ac:dyDescent="0.3">
      <c r="A455" t="s">
        <v>1029</v>
      </c>
      <c r="B455" t="s">
        <v>1030</v>
      </c>
      <c r="C455" t="s">
        <v>3138</v>
      </c>
      <c r="D455" t="s">
        <v>1031</v>
      </c>
      <c r="E455">
        <v>12906.893384999599</v>
      </c>
      <c r="F455">
        <v>100</v>
      </c>
      <c r="G455">
        <v>-20.671466824148101</v>
      </c>
      <c r="M455">
        <v>50</v>
      </c>
      <c r="N455">
        <v>1</v>
      </c>
      <c r="O455">
        <v>0</v>
      </c>
      <c r="P455">
        <v>0</v>
      </c>
    </row>
    <row r="456" spans="1:17" x14ac:dyDescent="0.3">
      <c r="A456" t="s">
        <v>1032</v>
      </c>
      <c r="B456" t="s">
        <v>1033</v>
      </c>
      <c r="C456" t="s">
        <v>3123</v>
      </c>
      <c r="D456" t="s">
        <v>54</v>
      </c>
      <c r="E456">
        <v>12827.718317994901</v>
      </c>
      <c r="F456">
        <v>151.55000000000001</v>
      </c>
      <c r="G456">
        <v>-21.796466824148101</v>
      </c>
      <c r="H456">
        <v>4.6158309635493699</v>
      </c>
      <c r="I456">
        <v>-20.916405241620101</v>
      </c>
      <c r="J456">
        <v>-4.4862328917846703</v>
      </c>
      <c r="K456">
        <v>170.75339985103199</v>
      </c>
      <c r="L456">
        <v>180.739288732652</v>
      </c>
      <c r="M456">
        <v>40.6223536318317</v>
      </c>
      <c r="N456">
        <v>1.3440371483342699</v>
      </c>
      <c r="O456">
        <v>52.029033322335799</v>
      </c>
      <c r="P456">
        <v>9.5410191543187697</v>
      </c>
      <c r="Q456">
        <v>-3.0252327484962E-2</v>
      </c>
    </row>
    <row r="457" spans="1:17" x14ac:dyDescent="0.3">
      <c r="A457" t="s">
        <v>1034</v>
      </c>
      <c r="B457" t="s">
        <v>1035</v>
      </c>
      <c r="C457" t="s">
        <v>3127</v>
      </c>
      <c r="D457" t="s">
        <v>51</v>
      </c>
      <c r="E457">
        <v>12812.64871503</v>
      </c>
      <c r="F457">
        <v>1045.6500000000001</v>
      </c>
      <c r="G457">
        <v>46.552265784199797</v>
      </c>
      <c r="H457">
        <v>-0.63052681257699095</v>
      </c>
      <c r="I457">
        <v>19.846743109987901</v>
      </c>
      <c r="J457">
        <v>-1.8225512872110099</v>
      </c>
      <c r="K457">
        <v>1079.90298333034</v>
      </c>
      <c r="L457">
        <v>945.19694948345705</v>
      </c>
      <c r="M457">
        <v>37.688530052454198</v>
      </c>
      <c r="N457">
        <v>0.288324708531498</v>
      </c>
      <c r="O457">
        <v>27.681346530865898</v>
      </c>
      <c r="P457">
        <v>68.5988390841664</v>
      </c>
      <c r="Q457">
        <v>4.8644609754078E-2</v>
      </c>
    </row>
    <row r="458" spans="1:17" x14ac:dyDescent="0.3">
      <c r="A458" t="s">
        <v>1036</v>
      </c>
      <c r="B458" t="s">
        <v>1037</v>
      </c>
      <c r="C458" t="s">
        <v>3132</v>
      </c>
      <c r="D458" t="s">
        <v>85</v>
      </c>
      <c r="E458">
        <v>12781.140122700001</v>
      </c>
      <c r="F458">
        <v>2283</v>
      </c>
      <c r="G458">
        <v>3.4585897221763</v>
      </c>
      <c r="H458">
        <v>-1.33199714195507</v>
      </c>
      <c r="I458">
        <v>-30.9556271582614</v>
      </c>
      <c r="J458">
        <v>3.37345820583948</v>
      </c>
      <c r="K458">
        <v>2420.2731639966801</v>
      </c>
      <c r="L458">
        <v>2537.6676650277</v>
      </c>
      <c r="M458">
        <v>50.605233279657298</v>
      </c>
      <c r="N458">
        <v>1.12297691738351</v>
      </c>
      <c r="O458">
        <v>60.096364432763899</v>
      </c>
      <c r="P458">
        <v>30.382638492290098</v>
      </c>
      <c r="Q458">
        <v>0.117202588428877</v>
      </c>
    </row>
    <row r="459" spans="1:17" x14ac:dyDescent="0.3">
      <c r="A459" t="s">
        <v>1038</v>
      </c>
      <c r="B459" t="s">
        <v>1039</v>
      </c>
      <c r="C459" t="s">
        <v>3123</v>
      </c>
      <c r="D459" t="s">
        <v>208</v>
      </c>
      <c r="E459">
        <v>12728.827498799999</v>
      </c>
      <c r="F459">
        <v>3074.1</v>
      </c>
      <c r="G459">
        <v>123.295042441357</v>
      </c>
      <c r="H459">
        <v>10.004588447894999</v>
      </c>
      <c r="I459">
        <v>87.751968590388103</v>
      </c>
      <c r="J459">
        <v>-5.6587669077182801</v>
      </c>
      <c r="K459">
        <v>2716.9107897620302</v>
      </c>
      <c r="L459">
        <v>2114.6310589664199</v>
      </c>
      <c r="M459">
        <v>60.021121470705502</v>
      </c>
      <c r="N459">
        <v>0.87004574513825705</v>
      </c>
      <c r="O459">
        <v>21.5054812790735</v>
      </c>
      <c r="P459">
        <v>170.84581497797299</v>
      </c>
      <c r="Q459">
        <v>0.18567385093480099</v>
      </c>
    </row>
    <row r="460" spans="1:17" x14ac:dyDescent="0.3">
      <c r="A460" t="s">
        <v>1040</v>
      </c>
      <c r="B460" t="s">
        <v>1041</v>
      </c>
      <c r="C460" t="s">
        <v>3123</v>
      </c>
      <c r="D460" t="s">
        <v>24</v>
      </c>
      <c r="E460">
        <v>12724.743310719999</v>
      </c>
      <c r="F460">
        <v>171.8</v>
      </c>
      <c r="G460">
        <v>-5.2144775768363498</v>
      </c>
      <c r="H460">
        <v>6.1228359214820696</v>
      </c>
      <c r="I460">
        <v>13.5938735873917</v>
      </c>
      <c r="J460">
        <v>-2.3616984974981601</v>
      </c>
      <c r="K460">
        <v>168.622484131622</v>
      </c>
      <c r="L460">
        <v>159.131006322941</v>
      </c>
      <c r="M460">
        <v>47.044201983990497</v>
      </c>
      <c r="N460">
        <v>0.66370051065199398</v>
      </c>
      <c r="O460">
        <v>6.0768335273573904</v>
      </c>
      <c r="P460">
        <v>37.001594896331703</v>
      </c>
      <c r="Q460">
        <v>-1.9426369383240001E-3</v>
      </c>
    </row>
    <row r="461" spans="1:17" x14ac:dyDescent="0.3">
      <c r="A461" t="s">
        <v>1042</v>
      </c>
      <c r="B461" t="s">
        <v>1043</v>
      </c>
      <c r="C461" t="s">
        <v>3123</v>
      </c>
      <c r="D461" t="s">
        <v>491</v>
      </c>
      <c r="E461">
        <v>12709.773821167901</v>
      </c>
      <c r="F461">
        <v>131.91</v>
      </c>
      <c r="G461">
        <v>38.256244019225299</v>
      </c>
      <c r="H461">
        <v>-9.0307509798466494</v>
      </c>
      <c r="I461">
        <v>54.096318467042998</v>
      </c>
      <c r="J461">
        <v>-2.0813500992149001E-2</v>
      </c>
      <c r="K461">
        <v>134.23298679813701</v>
      </c>
      <c r="L461">
        <v>110.129792020846</v>
      </c>
      <c r="M461">
        <v>42.218660279312402</v>
      </c>
      <c r="N461">
        <v>0.33423363537383</v>
      </c>
      <c r="O461">
        <v>27.928132817830299</v>
      </c>
      <c r="P461">
        <v>91.173913043478194</v>
      </c>
      <c r="Q461">
        <v>6.0965525845242001E-2</v>
      </c>
    </row>
    <row r="462" spans="1:17" x14ac:dyDescent="0.3">
      <c r="A462" t="s">
        <v>1044</v>
      </c>
      <c r="B462" t="s">
        <v>1045</v>
      </c>
      <c r="C462" t="s">
        <v>570</v>
      </c>
      <c r="D462" t="s">
        <v>570</v>
      </c>
      <c r="E462">
        <v>12707.786586</v>
      </c>
      <c r="F462">
        <v>439.45</v>
      </c>
      <c r="G462">
        <v>-15.790798566391601</v>
      </c>
      <c r="H462">
        <v>-1.3943443149185799</v>
      </c>
      <c r="I462">
        <v>-5.3373955158536903</v>
      </c>
      <c r="J462">
        <v>-5.08203568399367</v>
      </c>
      <c r="K462">
        <v>467.62956765535802</v>
      </c>
      <c r="L462">
        <v>460.48277371477502</v>
      </c>
      <c r="M462">
        <v>27.208415399798799</v>
      </c>
      <c r="N462">
        <v>0.59816202329950496</v>
      </c>
      <c r="O462">
        <v>34.713846854022002</v>
      </c>
      <c r="P462">
        <v>17.217924779941299</v>
      </c>
      <c r="Q462">
        <v>3.9104178051040002E-3</v>
      </c>
    </row>
    <row r="463" spans="1:17" hidden="1" x14ac:dyDescent="0.3">
      <c r="A463" t="s">
        <v>1046</v>
      </c>
      <c r="B463" t="s">
        <v>1047</v>
      </c>
      <c r="C463" t="s">
        <v>3138</v>
      </c>
      <c r="D463" t="s">
        <v>129</v>
      </c>
      <c r="E463">
        <v>12600.91935102</v>
      </c>
      <c r="F463">
        <v>414.7</v>
      </c>
      <c r="G463">
        <v>55.534184333701802</v>
      </c>
      <c r="H463">
        <v>1.62155710924179</v>
      </c>
      <c r="I463">
        <v>22.834441634198399</v>
      </c>
      <c r="J463">
        <v>-1.27527488442298</v>
      </c>
      <c r="K463">
        <v>407.007250034778</v>
      </c>
      <c r="L463">
        <v>348.99550942210601</v>
      </c>
      <c r="M463">
        <v>52.688464166972302</v>
      </c>
      <c r="N463">
        <v>0.44462565624454198</v>
      </c>
      <c r="O463">
        <v>14.914395948878701</v>
      </c>
      <c r="P463">
        <v>102.787286063569</v>
      </c>
      <c r="Q463">
        <v>0.178362802969151</v>
      </c>
    </row>
    <row r="464" spans="1:17" x14ac:dyDescent="0.3">
      <c r="A464" t="s">
        <v>1048</v>
      </c>
      <c r="B464" t="s">
        <v>1049</v>
      </c>
      <c r="C464" t="s">
        <v>3132</v>
      </c>
      <c r="D464" t="s">
        <v>175</v>
      </c>
      <c r="E464">
        <v>12587.71407335</v>
      </c>
      <c r="F464">
        <v>564.85</v>
      </c>
      <c r="G464">
        <v>7.2963628088377801</v>
      </c>
      <c r="H464">
        <v>-3.3615340228336299</v>
      </c>
      <c r="I464">
        <v>-7.0489064317415604</v>
      </c>
      <c r="J464">
        <v>-0.18227934468419399</v>
      </c>
      <c r="K464">
        <v>604.31728515810801</v>
      </c>
      <c r="L464">
        <v>571.88637294488205</v>
      </c>
      <c r="M464">
        <v>44.615991056592499</v>
      </c>
      <c r="N464">
        <v>0.55837472391265697</v>
      </c>
      <c r="O464">
        <v>30.848897937505502</v>
      </c>
      <c r="P464">
        <v>42.9457168163988</v>
      </c>
      <c r="Q464">
        <v>0.176128015017322</v>
      </c>
    </row>
    <row r="465" spans="1:17" x14ac:dyDescent="0.3">
      <c r="A465" t="s">
        <v>1050</v>
      </c>
      <c r="B465" t="s">
        <v>1051</v>
      </c>
      <c r="C465" t="s">
        <v>3127</v>
      </c>
      <c r="D465" t="s">
        <v>248</v>
      </c>
      <c r="E465">
        <v>12517.20233283</v>
      </c>
      <c r="F465">
        <v>1219.6500000000001</v>
      </c>
      <c r="G465">
        <v>79.3695369481988</v>
      </c>
      <c r="H465">
        <v>20.788811618648001</v>
      </c>
      <c r="I465">
        <v>50.380580641900004</v>
      </c>
      <c r="J465">
        <v>7.2192290440411604</v>
      </c>
      <c r="K465">
        <v>985.62043312459195</v>
      </c>
      <c r="L465">
        <v>827.56685002973904</v>
      </c>
      <c r="M465">
        <v>76.677791281991304</v>
      </c>
      <c r="N465">
        <v>2.1671615780974198</v>
      </c>
      <c r="O465">
        <v>2.4843192719222702</v>
      </c>
      <c r="P465">
        <v>109.99483471074301</v>
      </c>
      <c r="Q465">
        <v>7.3256199275397005E-2</v>
      </c>
    </row>
    <row r="466" spans="1:17" x14ac:dyDescent="0.3">
      <c r="A466" t="s">
        <v>1052</v>
      </c>
      <c r="B466" t="s">
        <v>1053</v>
      </c>
      <c r="C466" t="s">
        <v>3128</v>
      </c>
      <c r="D466" t="s">
        <v>273</v>
      </c>
      <c r="E466">
        <v>12430.19007798</v>
      </c>
      <c r="F466">
        <v>5210.6000000000004</v>
      </c>
      <c r="G466">
        <v>-20.231974168301701</v>
      </c>
      <c r="H466">
        <v>-13.5596831850747</v>
      </c>
      <c r="I466">
        <v>15.235791239926501</v>
      </c>
      <c r="J466">
        <v>2.2211863173421502</v>
      </c>
      <c r="K466">
        <v>5435.7454250175697</v>
      </c>
      <c r="L466">
        <v>5198.0734999077404</v>
      </c>
      <c r="M466">
        <v>61.695103559044703</v>
      </c>
      <c r="N466">
        <v>0.63343681345134095</v>
      </c>
      <c r="O466">
        <v>36.668521859286798</v>
      </c>
      <c r="P466">
        <v>37.771843312489203</v>
      </c>
      <c r="Q466">
        <v>0.10304155430175101</v>
      </c>
    </row>
    <row r="467" spans="1:17" x14ac:dyDescent="0.3">
      <c r="A467" t="s">
        <v>1054</v>
      </c>
      <c r="B467" t="s">
        <v>1055</v>
      </c>
      <c r="C467" t="s">
        <v>3140</v>
      </c>
      <c r="D467" t="s">
        <v>1056</v>
      </c>
      <c r="E467">
        <v>12268.152143208001</v>
      </c>
      <c r="F467">
        <v>84.3</v>
      </c>
      <c r="G467">
        <v>-17.991807871651201</v>
      </c>
      <c r="H467">
        <v>7.7094889934414503</v>
      </c>
      <c r="I467">
        <v>-3.30218940806057</v>
      </c>
      <c r="J467">
        <v>-1.8046832536119</v>
      </c>
      <c r="K467">
        <v>83.503940126701394</v>
      </c>
      <c r="L467">
        <v>85.594185712562094</v>
      </c>
      <c r="M467">
        <v>40.0405768906245</v>
      </c>
      <c r="N467">
        <v>0.89338414909552499</v>
      </c>
      <c r="O467">
        <v>60.972716488730697</v>
      </c>
      <c r="P467">
        <v>17.002081887578001</v>
      </c>
      <c r="Q467">
        <v>1.0459833782451E-2</v>
      </c>
    </row>
    <row r="468" spans="1:17" x14ac:dyDescent="0.3">
      <c r="A468" t="s">
        <v>1057</v>
      </c>
      <c r="B468" t="s">
        <v>1058</v>
      </c>
      <c r="C468" t="s">
        <v>3132</v>
      </c>
      <c r="D468" t="s">
        <v>105</v>
      </c>
      <c r="E468">
        <v>12222.841128739999</v>
      </c>
      <c r="F468">
        <v>182.71</v>
      </c>
      <c r="G468">
        <v>17.035798777298901</v>
      </c>
      <c r="H468">
        <v>-4.7739126261942104</v>
      </c>
      <c r="I468">
        <v>-9.2962278901594892</v>
      </c>
      <c r="J468">
        <v>-3.3590317158706902</v>
      </c>
      <c r="K468">
        <v>192.55669890911801</v>
      </c>
      <c r="L468">
        <v>182.48891867334399</v>
      </c>
      <c r="M468">
        <v>35.083278972508197</v>
      </c>
      <c r="N468">
        <v>0.49081083208727799</v>
      </c>
      <c r="O468">
        <v>33.977341141699902</v>
      </c>
      <c r="P468">
        <v>41.921702656516999</v>
      </c>
      <c r="Q468">
        <v>0.135432094666562</v>
      </c>
    </row>
    <row r="469" spans="1:17" x14ac:dyDescent="0.3">
      <c r="A469" t="s">
        <v>1059</v>
      </c>
      <c r="B469" t="s">
        <v>1060</v>
      </c>
      <c r="C469" t="s">
        <v>3131</v>
      </c>
      <c r="D469" t="s">
        <v>436</v>
      </c>
      <c r="E469">
        <v>12217.832300374999</v>
      </c>
      <c r="F469">
        <v>2499.25</v>
      </c>
      <c r="G469">
        <v>-9.7493700319273096</v>
      </c>
      <c r="H469">
        <v>4.5351679100803999</v>
      </c>
      <c r="I469">
        <v>14.451265663271</v>
      </c>
      <c r="J469">
        <v>3.2665904140268398</v>
      </c>
      <c r="K469">
        <v>2355.7077436377399</v>
      </c>
      <c r="L469">
        <v>2184.5259089879601</v>
      </c>
      <c r="M469">
        <v>80.216663846367794</v>
      </c>
      <c r="N469">
        <v>0.77980174239373901</v>
      </c>
      <c r="O469">
        <v>8.0324097229168707</v>
      </c>
      <c r="P469">
        <v>51.598325852238197</v>
      </c>
      <c r="Q469">
        <v>0.195605915784826</v>
      </c>
    </row>
    <row r="470" spans="1:17" x14ac:dyDescent="0.3">
      <c r="A470" t="s">
        <v>1061</v>
      </c>
      <c r="B470" t="s">
        <v>1062</v>
      </c>
      <c r="C470" t="s">
        <v>3125</v>
      </c>
      <c r="D470" t="s">
        <v>120</v>
      </c>
      <c r="E470">
        <v>12194.14591544</v>
      </c>
      <c r="F470">
        <v>1916.35</v>
      </c>
      <c r="G470">
        <v>2.6973811495860001</v>
      </c>
      <c r="H470">
        <v>3.2061468527923598</v>
      </c>
      <c r="I470">
        <v>5.0187207358933996</v>
      </c>
      <c r="J470">
        <v>-3.0424054848482802</v>
      </c>
      <c r="K470">
        <v>1976.63754933378</v>
      </c>
      <c r="L470">
        <v>1911.2910993591299</v>
      </c>
      <c r="M470">
        <v>47.381375740719697</v>
      </c>
      <c r="N470">
        <v>1.0006158064227899</v>
      </c>
      <c r="O470">
        <v>29.621415712161099</v>
      </c>
      <c r="P470">
        <v>33.066000069437202</v>
      </c>
      <c r="Q470">
        <v>-5.2281262587360003E-2</v>
      </c>
    </row>
    <row r="471" spans="1:17" hidden="1" x14ac:dyDescent="0.3">
      <c r="A471" t="s">
        <v>1063</v>
      </c>
      <c r="B471" t="s">
        <v>1064</v>
      </c>
      <c r="C471" t="s">
        <v>3138</v>
      </c>
      <c r="D471" t="s">
        <v>175</v>
      </c>
      <c r="E471">
        <v>12123.051044845</v>
      </c>
      <c r="F471">
        <v>10062.65</v>
      </c>
      <c r="G471">
        <v>189.75292050400401</v>
      </c>
      <c r="H471">
        <v>-13.060556854613001</v>
      </c>
      <c r="I471">
        <v>40.022953591701501</v>
      </c>
      <c r="J471">
        <v>-5.41754099771964</v>
      </c>
      <c r="K471">
        <v>11412.9295833019</v>
      </c>
      <c r="L471">
        <v>8997.6817004117893</v>
      </c>
      <c r="M471">
        <v>20.025122748370801</v>
      </c>
      <c r="N471">
        <v>0.74143174122620803</v>
      </c>
      <c r="O471">
        <v>38.1345868136127</v>
      </c>
      <c r="P471">
        <v>208.561397053186</v>
      </c>
      <c r="Q471">
        <v>0.22841162194807499</v>
      </c>
    </row>
    <row r="472" spans="1:17" x14ac:dyDescent="0.3">
      <c r="A472" t="s">
        <v>1065</v>
      </c>
      <c r="B472" t="s">
        <v>1066</v>
      </c>
      <c r="C472" t="s">
        <v>3125</v>
      </c>
      <c r="D472" t="s">
        <v>361</v>
      </c>
      <c r="E472">
        <v>12101.765098399999</v>
      </c>
      <c r="F472">
        <v>348.5</v>
      </c>
      <c r="G472">
        <v>48.509256067418001</v>
      </c>
      <c r="H472">
        <v>-12.069910124630701</v>
      </c>
      <c r="I472">
        <v>57.858849150728901</v>
      </c>
      <c r="J472">
        <v>-2.7182169588518699</v>
      </c>
      <c r="K472">
        <v>375.65179540227302</v>
      </c>
      <c r="L472">
        <v>304.49025438562302</v>
      </c>
      <c r="M472">
        <v>36.054791248755201</v>
      </c>
      <c r="N472">
        <v>0.58369074828415801</v>
      </c>
      <c r="O472">
        <v>28.5365853658536</v>
      </c>
      <c r="P472">
        <v>117.8125</v>
      </c>
      <c r="Q472">
        <v>0.18122151666300801</v>
      </c>
    </row>
    <row r="473" spans="1:17" hidden="1" x14ac:dyDescent="0.3">
      <c r="A473" t="s">
        <v>1067</v>
      </c>
      <c r="B473" t="s">
        <v>1068</v>
      </c>
      <c r="C473" t="s">
        <v>3138</v>
      </c>
      <c r="D473" t="s">
        <v>436</v>
      </c>
      <c r="E473">
        <v>12078.227016589901</v>
      </c>
      <c r="F473">
        <v>1983.1</v>
      </c>
      <c r="G473">
        <v>-51.549821651614202</v>
      </c>
      <c r="H473">
        <v>-17.5008962517404</v>
      </c>
      <c r="I473">
        <v>-36.672945451331998</v>
      </c>
      <c r="J473">
        <v>-9.8123384390471298</v>
      </c>
      <c r="K473">
        <v>2256.5711546973898</v>
      </c>
      <c r="M473">
        <v>33.030184874619799</v>
      </c>
      <c r="O473">
        <v>56.320911703897899</v>
      </c>
      <c r="P473">
        <v>3.65627368476073</v>
      </c>
    </row>
    <row r="474" spans="1:17" x14ac:dyDescent="0.3">
      <c r="A474" t="s">
        <v>1069</v>
      </c>
      <c r="B474" t="s">
        <v>1070</v>
      </c>
      <c r="C474" t="s">
        <v>3130</v>
      </c>
      <c r="D474" t="s">
        <v>69</v>
      </c>
      <c r="E474">
        <v>12073.663752164999</v>
      </c>
      <c r="F474">
        <v>338.05</v>
      </c>
      <c r="G474">
        <v>-25.480116703220499</v>
      </c>
      <c r="H474">
        <v>-0.52369404818010401</v>
      </c>
      <c r="I474">
        <v>-0.76118997138818401</v>
      </c>
      <c r="J474">
        <v>-1.2165775680433299</v>
      </c>
      <c r="K474">
        <v>346.51914557439898</v>
      </c>
      <c r="L474">
        <v>345.23536214110101</v>
      </c>
      <c r="M474">
        <v>44.5757086122277</v>
      </c>
      <c r="N474">
        <v>0.17725304860685101</v>
      </c>
      <c r="O474">
        <v>17.734063008430699</v>
      </c>
      <c r="P474">
        <v>16.048746996223802</v>
      </c>
      <c r="Q474">
        <v>-9.7282066455823005E-2</v>
      </c>
    </row>
    <row r="475" spans="1:17" x14ac:dyDescent="0.3">
      <c r="A475" t="s">
        <v>1071</v>
      </c>
      <c r="B475" t="s">
        <v>1072</v>
      </c>
      <c r="C475" t="s">
        <v>3132</v>
      </c>
      <c r="D475" t="s">
        <v>105</v>
      </c>
      <c r="E475">
        <v>11973.313572900001</v>
      </c>
      <c r="F475">
        <v>392.9</v>
      </c>
      <c r="G475">
        <v>-0.99434224297243601</v>
      </c>
      <c r="H475">
        <v>-3.4341750180273598</v>
      </c>
      <c r="I475">
        <v>5.6031978649346303</v>
      </c>
      <c r="J475">
        <v>1.79376742394174</v>
      </c>
      <c r="K475">
        <v>387.63808240262898</v>
      </c>
      <c r="L475">
        <v>358.33714944844399</v>
      </c>
      <c r="M475">
        <v>47.7569261278935</v>
      </c>
      <c r="N475">
        <v>0.35840231064268602</v>
      </c>
      <c r="O475">
        <v>14.7874777297022</v>
      </c>
      <c r="P475">
        <v>43.893059879143003</v>
      </c>
      <c r="Q475">
        <v>0.16677357381684901</v>
      </c>
    </row>
    <row r="476" spans="1:17" x14ac:dyDescent="0.3">
      <c r="A476" t="s">
        <v>1073</v>
      </c>
      <c r="B476" t="s">
        <v>1074</v>
      </c>
      <c r="C476" t="s">
        <v>3124</v>
      </c>
      <c r="D476" t="s">
        <v>1075</v>
      </c>
      <c r="E476">
        <v>11707.833087360001</v>
      </c>
      <c r="F476">
        <v>364.8</v>
      </c>
      <c r="G476">
        <v>8.8969934848555496</v>
      </c>
      <c r="H476">
        <v>-8.2813943751516206</v>
      </c>
      <c r="I476">
        <v>-20.550987399190198</v>
      </c>
      <c r="J476">
        <v>-3.9081656877551398</v>
      </c>
      <c r="K476">
        <v>416.925118735985</v>
      </c>
      <c r="L476">
        <v>409.01095429238097</v>
      </c>
      <c r="M476">
        <v>27.703603037608399</v>
      </c>
      <c r="N476">
        <v>0.443692736203606</v>
      </c>
      <c r="O476">
        <v>69.353070175438503</v>
      </c>
      <c r="P476">
        <v>38.5754985754985</v>
      </c>
      <c r="Q476">
        <v>0.107342977448574</v>
      </c>
    </row>
    <row r="477" spans="1:17" hidden="1" x14ac:dyDescent="0.3">
      <c r="A477" t="s">
        <v>1076</v>
      </c>
      <c r="B477" t="s">
        <v>1077</v>
      </c>
      <c r="C477" t="s">
        <v>3138</v>
      </c>
      <c r="D477" t="s">
        <v>270</v>
      </c>
      <c r="E477">
        <v>11644.856289219901</v>
      </c>
      <c r="F477">
        <v>850.3</v>
      </c>
      <c r="G477">
        <v>-11.8057646093229</v>
      </c>
      <c r="H477">
        <v>-1.0282260139167101</v>
      </c>
      <c r="I477">
        <v>13.7554972495961</v>
      </c>
      <c r="J477">
        <v>-1.9022833015709599</v>
      </c>
      <c r="K477">
        <v>873.86908575006396</v>
      </c>
      <c r="L477">
        <v>838.86222873930899</v>
      </c>
      <c r="M477">
        <v>43.499645848672102</v>
      </c>
      <c r="N477">
        <v>0.41551474294740698</v>
      </c>
      <c r="O477">
        <v>20.545689756556499</v>
      </c>
      <c r="P477">
        <v>31.391485745190401</v>
      </c>
      <c r="Q477">
        <v>-7.4204655977720996E-2</v>
      </c>
    </row>
    <row r="478" spans="1:17" hidden="1" x14ac:dyDescent="0.3">
      <c r="A478" t="s">
        <v>1078</v>
      </c>
      <c r="B478" t="s">
        <v>1079</v>
      </c>
      <c r="C478" t="s">
        <v>3138</v>
      </c>
      <c r="D478" t="s">
        <v>72</v>
      </c>
      <c r="E478">
        <v>11516.9498752</v>
      </c>
      <c r="F478">
        <v>86.01</v>
      </c>
      <c r="G478">
        <v>-33.067066742665098</v>
      </c>
      <c r="H478">
        <v>-0.36993043382449597</v>
      </c>
      <c r="I478">
        <v>-17.822820142123099</v>
      </c>
      <c r="J478">
        <v>-3.1397084127157302</v>
      </c>
      <c r="K478">
        <v>89.656269747788798</v>
      </c>
      <c r="L478">
        <v>94.472162151686604</v>
      </c>
      <c r="M478">
        <v>13.715137464591701</v>
      </c>
      <c r="N478">
        <v>0.75011482041262001</v>
      </c>
      <c r="O478">
        <v>20.9161725380769</v>
      </c>
      <c r="P478">
        <v>0.13971358714634999</v>
      </c>
    </row>
    <row r="479" spans="1:17" x14ac:dyDescent="0.3">
      <c r="A479" t="s">
        <v>1080</v>
      </c>
      <c r="B479" t="s">
        <v>1081</v>
      </c>
      <c r="C479" t="s">
        <v>3128</v>
      </c>
      <c r="D479" t="s">
        <v>417</v>
      </c>
      <c r="E479">
        <v>11506.23091986</v>
      </c>
      <c r="F479">
        <v>2844.55</v>
      </c>
      <c r="G479">
        <v>14.902729491653799</v>
      </c>
      <c r="H479">
        <v>-4.8041120948430196</v>
      </c>
      <c r="I479">
        <v>13.714274177411101</v>
      </c>
      <c r="J479">
        <v>-1.6097731194404299</v>
      </c>
      <c r="K479">
        <v>2844.2695007830498</v>
      </c>
      <c r="L479">
        <v>2678.6578079167898</v>
      </c>
      <c r="M479">
        <v>55.5895228287878</v>
      </c>
      <c r="N479">
        <v>0.39183767462054703</v>
      </c>
      <c r="O479">
        <v>14.710586911813801</v>
      </c>
      <c r="P479">
        <v>38.017952450266797</v>
      </c>
      <c r="Q479">
        <v>9.3539534715065001E-2</v>
      </c>
    </row>
    <row r="480" spans="1:17" x14ac:dyDescent="0.3">
      <c r="A480" t="s">
        <v>1082</v>
      </c>
      <c r="B480" t="s">
        <v>1083</v>
      </c>
      <c r="C480" t="s">
        <v>3121</v>
      </c>
      <c r="D480" t="s">
        <v>188</v>
      </c>
      <c r="E480">
        <v>11433.527803499999</v>
      </c>
      <c r="F480">
        <v>1157.5</v>
      </c>
      <c r="G480">
        <v>-10.709575090710601</v>
      </c>
      <c r="H480">
        <v>-25.837313567748499</v>
      </c>
      <c r="I480">
        <v>-16.6326741240971</v>
      </c>
      <c r="J480">
        <v>-7.0442510726338803</v>
      </c>
      <c r="K480">
        <v>1537.85238832092</v>
      </c>
      <c r="L480">
        <v>1533.3943826406501</v>
      </c>
      <c r="M480">
        <v>20.218620221529399</v>
      </c>
      <c r="N480">
        <v>1.6457258416424601</v>
      </c>
      <c r="O480">
        <v>71.749460043196507</v>
      </c>
      <c r="P480">
        <v>13.753623900545399</v>
      </c>
      <c r="Q480">
        <v>7.2946856294970001E-3</v>
      </c>
    </row>
    <row r="481" spans="1:17" x14ac:dyDescent="0.3">
      <c r="A481" t="s">
        <v>1084</v>
      </c>
      <c r="B481" t="s">
        <v>1085</v>
      </c>
      <c r="C481" t="s">
        <v>3128</v>
      </c>
      <c r="D481" t="s">
        <v>232</v>
      </c>
      <c r="E481">
        <v>11405.528809834999</v>
      </c>
      <c r="F481">
        <v>1389.55</v>
      </c>
      <c r="G481">
        <v>-7.3421064745256102</v>
      </c>
      <c r="H481">
        <v>-15.271103737739899</v>
      </c>
      <c r="I481">
        <v>-28.3370249169065</v>
      </c>
      <c r="J481">
        <v>-1.2927402476024299</v>
      </c>
      <c r="K481">
        <v>1593.2482260137101</v>
      </c>
      <c r="L481">
        <v>1606.67151091505</v>
      </c>
      <c r="M481">
        <v>17.253663171015798</v>
      </c>
      <c r="N481">
        <v>0.57615264224546003</v>
      </c>
      <c r="O481">
        <v>59.904285560073298</v>
      </c>
      <c r="P481">
        <v>18.013503758121299</v>
      </c>
      <c r="Q481">
        <v>5.0529623868035001E-2</v>
      </c>
    </row>
    <row r="482" spans="1:17" x14ac:dyDescent="0.3">
      <c r="A482" t="s">
        <v>1086</v>
      </c>
      <c r="B482" t="s">
        <v>1087</v>
      </c>
      <c r="C482" t="s">
        <v>3123</v>
      </c>
      <c r="D482" t="s">
        <v>565</v>
      </c>
      <c r="E482">
        <v>11362.723218274999</v>
      </c>
      <c r="F482">
        <v>155.79</v>
      </c>
      <c r="G482">
        <v>-25.2974885834658</v>
      </c>
      <c r="H482">
        <v>14.189881685141</v>
      </c>
      <c r="I482">
        <v>-12.255112989522001</v>
      </c>
      <c r="J482">
        <v>20.2888703132326</v>
      </c>
      <c r="K482">
        <v>149.88282401028101</v>
      </c>
      <c r="L482">
        <v>159.05652577465</v>
      </c>
      <c r="M482">
        <v>65.705939948865407</v>
      </c>
      <c r="N482">
        <v>1.3587323106618401</v>
      </c>
      <c r="O482">
        <v>34.345836239266703</v>
      </c>
      <c r="P482">
        <v>19.205754074527501</v>
      </c>
      <c r="Q482">
        <v>-3.6866394026631E-2</v>
      </c>
    </row>
    <row r="483" spans="1:17" x14ac:dyDescent="0.3">
      <c r="A483" t="s">
        <v>1088</v>
      </c>
      <c r="B483" t="s">
        <v>1089</v>
      </c>
      <c r="C483" t="s">
        <v>3128</v>
      </c>
      <c r="D483" t="s">
        <v>211</v>
      </c>
      <c r="E483">
        <v>11353.480360305</v>
      </c>
      <c r="F483">
        <v>482.55</v>
      </c>
      <c r="G483">
        <v>19.264262068635901</v>
      </c>
      <c r="H483">
        <v>-5.9996714513404701</v>
      </c>
      <c r="I483">
        <v>7.4003425218060102</v>
      </c>
      <c r="J483">
        <v>-4.2932197843673503</v>
      </c>
      <c r="K483">
        <v>521.39719323042902</v>
      </c>
      <c r="L483">
        <v>479.196605375584</v>
      </c>
      <c r="M483">
        <v>37.901449332418402</v>
      </c>
      <c r="N483">
        <v>0.35800147009128902</v>
      </c>
      <c r="O483">
        <v>35.115532069215597</v>
      </c>
      <c r="P483">
        <v>44.044776119402897</v>
      </c>
      <c r="Q483">
        <v>0.117538990828777</v>
      </c>
    </row>
    <row r="484" spans="1:17" x14ac:dyDescent="0.3">
      <c r="A484" t="s">
        <v>1090</v>
      </c>
      <c r="B484" t="s">
        <v>1091</v>
      </c>
      <c r="C484" t="s">
        <v>3132</v>
      </c>
      <c r="D484" t="s">
        <v>273</v>
      </c>
      <c r="E484">
        <v>11320.34860888</v>
      </c>
      <c r="F484">
        <v>1701.4</v>
      </c>
      <c r="G484">
        <v>49.179786045972598</v>
      </c>
      <c r="H484">
        <v>-0.75888666235373403</v>
      </c>
      <c r="I484">
        <v>7.5980582481390204</v>
      </c>
      <c r="J484">
        <v>-6.1721845037266698</v>
      </c>
      <c r="K484">
        <v>1886.74231995542</v>
      </c>
      <c r="L484">
        <v>1628.28311266691</v>
      </c>
      <c r="M484">
        <v>29.001630649690899</v>
      </c>
      <c r="N484">
        <v>2.13529254252364</v>
      </c>
      <c r="O484">
        <v>36.881391794992297</v>
      </c>
      <c r="P484">
        <v>76.502930649929894</v>
      </c>
      <c r="Q484">
        <v>0.118919792622071</v>
      </c>
    </row>
    <row r="485" spans="1:17" x14ac:dyDescent="0.3">
      <c r="A485" t="s">
        <v>1092</v>
      </c>
      <c r="B485" t="s">
        <v>1093</v>
      </c>
      <c r="C485" t="s">
        <v>3140</v>
      </c>
      <c r="D485" t="s">
        <v>616</v>
      </c>
      <c r="E485">
        <v>11254.40604414</v>
      </c>
      <c r="F485">
        <v>117.17</v>
      </c>
      <c r="G485">
        <v>-73.671867947292895</v>
      </c>
      <c r="H485">
        <v>-4.2718455837016398</v>
      </c>
      <c r="I485">
        <v>-28.326822028824701</v>
      </c>
      <c r="J485">
        <v>0.61547174603541099</v>
      </c>
      <c r="K485">
        <v>126.108799604231</v>
      </c>
      <c r="L485">
        <v>151.635563993256</v>
      </c>
      <c r="M485">
        <v>42.139343970430701</v>
      </c>
      <c r="N485">
        <v>0.73179641721351596</v>
      </c>
      <c r="O485">
        <v>155.782196808056</v>
      </c>
      <c r="P485">
        <v>2.4571528506470699</v>
      </c>
      <c r="Q485">
        <v>-0.132937399821659</v>
      </c>
    </row>
    <row r="486" spans="1:17" x14ac:dyDescent="0.3">
      <c r="A486" t="s">
        <v>1094</v>
      </c>
      <c r="B486" t="s">
        <v>1095</v>
      </c>
      <c r="C486" t="s">
        <v>3123</v>
      </c>
      <c r="D486" t="s">
        <v>565</v>
      </c>
      <c r="E486">
        <v>11222.229654999999</v>
      </c>
      <c r="F486">
        <v>842.8</v>
      </c>
      <c r="G486">
        <v>-10.702782064231601</v>
      </c>
      <c r="H486">
        <v>-2.2789641045233502</v>
      </c>
      <c r="I486">
        <v>8.1743072801231307</v>
      </c>
      <c r="J486">
        <v>-1.2623267005515699</v>
      </c>
      <c r="K486">
        <v>853.24170346373501</v>
      </c>
      <c r="L486">
        <v>823.38796392985898</v>
      </c>
      <c r="M486">
        <v>51.793946236340403</v>
      </c>
      <c r="N486">
        <v>0.37950122109578599</v>
      </c>
      <c r="O486">
        <v>12.927147603227301</v>
      </c>
      <c r="P486">
        <v>23.9411764705882</v>
      </c>
      <c r="Q486">
        <v>3.2784875664621002E-2</v>
      </c>
    </row>
    <row r="487" spans="1:17" x14ac:dyDescent="0.3">
      <c r="A487" t="s">
        <v>1096</v>
      </c>
      <c r="B487" t="s">
        <v>1097</v>
      </c>
      <c r="C487" t="s">
        <v>3126</v>
      </c>
      <c r="D487" t="s">
        <v>287</v>
      </c>
      <c r="E487">
        <v>11206.223731419999</v>
      </c>
      <c r="F487">
        <v>479.95</v>
      </c>
      <c r="G487">
        <v>31.790413734936902</v>
      </c>
      <c r="H487">
        <v>-20.787704584283901</v>
      </c>
      <c r="I487">
        <v>-44.759428164401399</v>
      </c>
      <c r="J487">
        <v>-6.8441403243189596</v>
      </c>
      <c r="K487">
        <v>579.01166787970499</v>
      </c>
      <c r="L487">
        <v>595.34033525376901</v>
      </c>
      <c r="M487">
        <v>28.336412984800699</v>
      </c>
      <c r="N487">
        <v>0.708250189127556</v>
      </c>
      <c r="O487">
        <v>72.517970621939696</v>
      </c>
      <c r="P487">
        <v>59.983333333333299</v>
      </c>
      <c r="Q487">
        <v>1.6405940778445999E-2</v>
      </c>
    </row>
    <row r="488" spans="1:17" x14ac:dyDescent="0.3">
      <c r="A488" t="s">
        <v>1098</v>
      </c>
      <c r="B488" t="s">
        <v>1099</v>
      </c>
      <c r="C488" t="s">
        <v>3129</v>
      </c>
      <c r="D488" t="s">
        <v>155</v>
      </c>
      <c r="E488">
        <v>11171.13788801</v>
      </c>
      <c r="F488">
        <v>16.34</v>
      </c>
      <c r="G488">
        <v>2.64928789283295</v>
      </c>
      <c r="H488">
        <v>-12.231610298117801</v>
      </c>
      <c r="I488">
        <v>-21.3501461794216</v>
      </c>
      <c r="J488">
        <v>-4.15571763589627</v>
      </c>
      <c r="K488">
        <v>18.2407482663703</v>
      </c>
      <c r="L488">
        <v>17.468237609626001</v>
      </c>
      <c r="M488">
        <v>25.161333255354499</v>
      </c>
      <c r="N488">
        <v>0.81349466125085601</v>
      </c>
      <c r="O488">
        <v>46.878824969400199</v>
      </c>
      <c r="P488">
        <v>33.387755102040799</v>
      </c>
      <c r="Q488">
        <v>0.115007138304421</v>
      </c>
    </row>
    <row r="489" spans="1:17" x14ac:dyDescent="0.3">
      <c r="A489" t="s">
        <v>1100</v>
      </c>
      <c r="B489" t="s">
        <v>1101</v>
      </c>
      <c r="C489" t="s">
        <v>3134</v>
      </c>
      <c r="D489" t="s">
        <v>91</v>
      </c>
      <c r="E489">
        <v>11160</v>
      </c>
      <c r="F489">
        <v>74.400000000000006</v>
      </c>
      <c r="G489">
        <v>19.690782937529601</v>
      </c>
      <c r="H489">
        <v>-4.5019879264213998</v>
      </c>
      <c r="I489">
        <v>-7.5767688416878096</v>
      </c>
      <c r="J489">
        <v>-5.2933809318329503</v>
      </c>
      <c r="K489">
        <v>82.189790696417404</v>
      </c>
      <c r="L489">
        <v>80.312079614270203</v>
      </c>
      <c r="M489">
        <v>36.085673801758098</v>
      </c>
      <c r="N489">
        <v>1.4341471392063601</v>
      </c>
      <c r="O489">
        <v>77.150537634408593</v>
      </c>
      <c r="P489">
        <v>49.098196392785503</v>
      </c>
      <c r="Q489">
        <v>6.6967565214798006E-2</v>
      </c>
    </row>
    <row r="490" spans="1:17" x14ac:dyDescent="0.3">
      <c r="A490" t="s">
        <v>1102</v>
      </c>
      <c r="B490" t="s">
        <v>1103</v>
      </c>
      <c r="C490" t="s">
        <v>3131</v>
      </c>
      <c r="D490" t="s">
        <v>111</v>
      </c>
      <c r="E490">
        <v>11083.792380000001</v>
      </c>
      <c r="F490">
        <v>802</v>
      </c>
      <c r="G490">
        <v>45.679048639769299</v>
      </c>
      <c r="H490">
        <v>-11.720312513624499</v>
      </c>
      <c r="I490">
        <v>4.1814121186776596</v>
      </c>
      <c r="J490">
        <v>-4.4453176605956397</v>
      </c>
      <c r="K490">
        <v>840.98795087549399</v>
      </c>
      <c r="L490">
        <v>721.532564345168</v>
      </c>
      <c r="M490">
        <v>23.212843832623602</v>
      </c>
      <c r="N490">
        <v>0.71504898674336304</v>
      </c>
      <c r="O490">
        <v>22.194513715710698</v>
      </c>
      <c r="P490">
        <v>83.503031689737995</v>
      </c>
    </row>
    <row r="491" spans="1:17" x14ac:dyDescent="0.3">
      <c r="A491" t="s">
        <v>1104</v>
      </c>
      <c r="B491" t="s">
        <v>1105</v>
      </c>
      <c r="C491" t="s">
        <v>3130</v>
      </c>
      <c r="D491" t="s">
        <v>69</v>
      </c>
      <c r="E491">
        <v>11040.087785625001</v>
      </c>
      <c r="F491">
        <v>356.25</v>
      </c>
      <c r="G491">
        <v>42.567548588780198</v>
      </c>
      <c r="H491">
        <v>0.49549163773059901</v>
      </c>
      <c r="I491">
        <v>65.232773754434405</v>
      </c>
      <c r="J491">
        <v>-1.19546340229738</v>
      </c>
      <c r="K491">
        <v>357.33543866790802</v>
      </c>
      <c r="L491">
        <v>308.850447487775</v>
      </c>
      <c r="M491">
        <v>43.034335669052098</v>
      </c>
      <c r="N491">
        <v>0.72933422528233605</v>
      </c>
      <c r="O491">
        <v>8.0701754385964897</v>
      </c>
      <c r="P491">
        <v>106.461895102868</v>
      </c>
      <c r="Q491">
        <v>7.0681961304095001E-2</v>
      </c>
    </row>
    <row r="492" spans="1:17" hidden="1" x14ac:dyDescent="0.3">
      <c r="A492" t="s">
        <v>1106</v>
      </c>
      <c r="B492" t="s">
        <v>1107</v>
      </c>
      <c r="C492" t="s">
        <v>3138</v>
      </c>
      <c r="D492" t="s">
        <v>51</v>
      </c>
      <c r="E492">
        <v>11031.09217245</v>
      </c>
      <c r="F492">
        <v>4789.75</v>
      </c>
      <c r="G492">
        <v>-22.991238415868299</v>
      </c>
      <c r="H492">
        <v>0.21876913943185999</v>
      </c>
      <c r="I492">
        <v>-8.1143622155862403</v>
      </c>
      <c r="J492">
        <v>-2.1181490684769502</v>
      </c>
      <c r="M492">
        <v>34.989904953254999</v>
      </c>
      <c r="O492">
        <v>12.2188005637037</v>
      </c>
      <c r="P492">
        <v>13.7289121582315</v>
      </c>
    </row>
    <row r="493" spans="1:17" x14ac:dyDescent="0.3">
      <c r="A493" t="s">
        <v>1108</v>
      </c>
      <c r="B493" t="s">
        <v>1109</v>
      </c>
      <c r="C493" t="s">
        <v>3136</v>
      </c>
      <c r="D493" t="s">
        <v>436</v>
      </c>
      <c r="E493">
        <v>10996.29294413</v>
      </c>
      <c r="F493">
        <v>1652.3</v>
      </c>
      <c r="G493">
        <v>20.2043811326098</v>
      </c>
      <c r="H493">
        <v>-12.9641135856962</v>
      </c>
      <c r="I493">
        <v>16.912688965834</v>
      </c>
      <c r="J493">
        <v>-7.0417028695606598</v>
      </c>
      <c r="K493">
        <v>1659.8079901875201</v>
      </c>
      <c r="L493">
        <v>1561.9973876628601</v>
      </c>
      <c r="M493">
        <v>63.344703933289097</v>
      </c>
      <c r="N493">
        <v>0.92694795375231198</v>
      </c>
      <c r="O493">
        <v>44.041638927555503</v>
      </c>
      <c r="P493">
        <v>83.920691920646803</v>
      </c>
      <c r="Q493">
        <v>0.168212660799612</v>
      </c>
    </row>
    <row r="494" spans="1:17" x14ac:dyDescent="0.3">
      <c r="A494" t="s">
        <v>1110</v>
      </c>
      <c r="B494" t="s">
        <v>1111</v>
      </c>
      <c r="C494" t="s">
        <v>3132</v>
      </c>
      <c r="D494" t="s">
        <v>280</v>
      </c>
      <c r="E494">
        <v>10963.715214510001</v>
      </c>
      <c r="F494">
        <v>4719.1499999999996</v>
      </c>
      <c r="G494">
        <v>215.019954430653</v>
      </c>
      <c r="H494">
        <v>23.389247927164298</v>
      </c>
      <c r="I494">
        <v>178.08966961013999</v>
      </c>
      <c r="J494">
        <v>5.8944960393173798</v>
      </c>
      <c r="K494">
        <v>3824.5513560837298</v>
      </c>
      <c r="L494">
        <v>2784.0877744949098</v>
      </c>
      <c r="M494">
        <v>74.590055142218006</v>
      </c>
      <c r="N494">
        <v>1.6140627126314799</v>
      </c>
      <c r="O494">
        <v>3.1976097390419902</v>
      </c>
      <c r="P494">
        <v>263.71098265895898</v>
      </c>
      <c r="Q494">
        <v>0.16753364593587999</v>
      </c>
    </row>
    <row r="495" spans="1:17" x14ac:dyDescent="0.3">
      <c r="A495" t="s">
        <v>1112</v>
      </c>
      <c r="B495" t="s">
        <v>1113</v>
      </c>
      <c r="C495" t="s">
        <v>3135</v>
      </c>
      <c r="D495" t="s">
        <v>494</v>
      </c>
      <c r="E495">
        <v>10958.999827600001</v>
      </c>
      <c r="F495">
        <v>705.1</v>
      </c>
      <c r="G495">
        <v>-39.6999463831743</v>
      </c>
      <c r="H495">
        <v>-17.7543613441429</v>
      </c>
      <c r="I495">
        <v>-24.4587964146146</v>
      </c>
      <c r="J495">
        <v>-1.6768362918774999</v>
      </c>
      <c r="K495">
        <v>795.86407450197601</v>
      </c>
      <c r="L495">
        <v>821.71560105567596</v>
      </c>
      <c r="M495">
        <v>31.8550744657454</v>
      </c>
      <c r="N495">
        <v>0.87738025048403201</v>
      </c>
      <c r="O495">
        <v>35.7254290171606</v>
      </c>
      <c r="P495">
        <v>4.5444436207279804</v>
      </c>
      <c r="Q495">
        <v>-1.029749838024E-3</v>
      </c>
    </row>
    <row r="496" spans="1:17" x14ac:dyDescent="0.3">
      <c r="A496" t="s">
        <v>1114</v>
      </c>
      <c r="B496" t="s">
        <v>1115</v>
      </c>
      <c r="C496" t="s">
        <v>3140</v>
      </c>
      <c r="D496" t="s">
        <v>1056</v>
      </c>
      <c r="E496">
        <v>10851.6236751</v>
      </c>
      <c r="F496">
        <v>848.9</v>
      </c>
      <c r="G496">
        <v>109.16992995047499</v>
      </c>
      <c r="H496">
        <v>13.745941563773</v>
      </c>
      <c r="I496">
        <v>94.441286248406598</v>
      </c>
      <c r="J496">
        <v>-8.6767443821385406</v>
      </c>
      <c r="K496">
        <v>806.61118202105104</v>
      </c>
      <c r="L496">
        <v>616.70711588477798</v>
      </c>
      <c r="M496">
        <v>39.765813959803999</v>
      </c>
      <c r="N496">
        <v>0.65248233743428796</v>
      </c>
      <c r="O496">
        <v>11.909529979974</v>
      </c>
      <c r="P496">
        <v>152.686411668403</v>
      </c>
      <c r="Q496">
        <v>0.19915395567823399</v>
      </c>
    </row>
    <row r="497" spans="1:17" x14ac:dyDescent="0.3">
      <c r="A497" t="s">
        <v>1116</v>
      </c>
      <c r="B497" t="s">
        <v>1117</v>
      </c>
      <c r="C497" t="s">
        <v>3122</v>
      </c>
      <c r="D497" t="s">
        <v>21</v>
      </c>
      <c r="E497">
        <v>10803.060662309999</v>
      </c>
      <c r="F497">
        <v>720.2</v>
      </c>
      <c r="G497">
        <v>-35.450782881419499</v>
      </c>
      <c r="H497">
        <v>-7.0151222821347297</v>
      </c>
      <c r="I497">
        <v>-17.637420662423999</v>
      </c>
      <c r="J497">
        <v>-3.7649375385147099</v>
      </c>
      <c r="K497">
        <v>776.93864886762003</v>
      </c>
      <c r="L497">
        <v>811.78564277542898</v>
      </c>
      <c r="M497">
        <v>29.7010159587978</v>
      </c>
      <c r="N497">
        <v>1.12828343585673</v>
      </c>
      <c r="O497">
        <v>33.435156900860797</v>
      </c>
      <c r="P497">
        <v>0.306406685236781</v>
      </c>
      <c r="Q497">
        <v>-0.13626719717096999</v>
      </c>
    </row>
    <row r="498" spans="1:17" hidden="1" x14ac:dyDescent="0.3">
      <c r="A498" t="s">
        <v>1118</v>
      </c>
      <c r="B498" t="s">
        <v>1119</v>
      </c>
      <c r="C498" t="s">
        <v>3138</v>
      </c>
      <c r="D498" t="s">
        <v>270</v>
      </c>
      <c r="E498">
        <v>10790.3372148</v>
      </c>
      <c r="F498">
        <v>557.70000000000005</v>
      </c>
      <c r="G498">
        <v>-12.306558634116101</v>
      </c>
      <c r="H498">
        <v>0.407326490659215</v>
      </c>
      <c r="I498">
        <v>22.368111892507599</v>
      </c>
      <c r="J498">
        <v>-5.9225891196534901</v>
      </c>
      <c r="K498">
        <v>560.49877460518496</v>
      </c>
      <c r="L498">
        <v>513.62977621374398</v>
      </c>
      <c r="M498">
        <v>40.433491900558103</v>
      </c>
      <c r="N498">
        <v>0.70670257252438096</v>
      </c>
      <c r="O498">
        <v>15.474269320423099</v>
      </c>
      <c r="P498">
        <v>40.425531914893597</v>
      </c>
    </row>
    <row r="499" spans="1:17" x14ac:dyDescent="0.3">
      <c r="A499" t="s">
        <v>1120</v>
      </c>
      <c r="B499" t="s">
        <v>1121</v>
      </c>
      <c r="C499" t="s">
        <v>3137</v>
      </c>
      <c r="D499" t="s">
        <v>497</v>
      </c>
      <c r="E499">
        <v>10786.95060192</v>
      </c>
      <c r="F499">
        <v>830.35</v>
      </c>
      <c r="G499">
        <v>-27.100360220587199</v>
      </c>
      <c r="H499">
        <v>-1.2404732619034</v>
      </c>
      <c r="I499">
        <v>-3.6981932305302401</v>
      </c>
      <c r="J499">
        <v>0.38566463345651902</v>
      </c>
      <c r="K499">
        <v>873.05387016345105</v>
      </c>
      <c r="L499">
        <v>884.95105826918996</v>
      </c>
      <c r="M499">
        <v>36.1005243884007</v>
      </c>
      <c r="N499">
        <v>0.13793591772606101</v>
      </c>
      <c r="O499">
        <v>28.981754681760599</v>
      </c>
      <c r="P499">
        <v>9.0342065524259692</v>
      </c>
      <c r="Q499">
        <v>-2.7863139492884E-2</v>
      </c>
    </row>
    <row r="500" spans="1:17" x14ac:dyDescent="0.3">
      <c r="A500" t="s">
        <v>1122</v>
      </c>
      <c r="B500" t="s">
        <v>1123</v>
      </c>
      <c r="C500" t="s">
        <v>3137</v>
      </c>
      <c r="D500" t="s">
        <v>497</v>
      </c>
      <c r="E500">
        <v>10761.091202789999</v>
      </c>
      <c r="F500">
        <v>669.6</v>
      </c>
      <c r="G500">
        <v>40.232053541104698</v>
      </c>
      <c r="H500">
        <v>-6.5340095981759996</v>
      </c>
      <c r="I500">
        <v>23.5842133564257</v>
      </c>
      <c r="J500">
        <v>1.41584589274748</v>
      </c>
      <c r="K500">
        <v>702.75773159858295</v>
      </c>
      <c r="L500">
        <v>614.87497223725302</v>
      </c>
      <c r="M500">
        <v>46.0491405493187</v>
      </c>
      <c r="N500">
        <v>0.15936533519609</v>
      </c>
      <c r="O500">
        <v>25</v>
      </c>
      <c r="P500">
        <v>61.349397590361399</v>
      </c>
      <c r="Q500">
        <v>5.0247821250010002E-3</v>
      </c>
    </row>
    <row r="501" spans="1:17" hidden="1" x14ac:dyDescent="0.3">
      <c r="A501" t="s">
        <v>1124</v>
      </c>
      <c r="B501" t="s">
        <v>1125</v>
      </c>
      <c r="C501" t="s">
        <v>3138</v>
      </c>
      <c r="D501" t="s">
        <v>730</v>
      </c>
      <c r="E501">
        <v>10739.054693185</v>
      </c>
      <c r="F501">
        <v>111.48</v>
      </c>
      <c r="G501">
        <v>18.0753362449055</v>
      </c>
      <c r="H501">
        <v>-4.0524378522986204</v>
      </c>
      <c r="I501">
        <v>-4.0328379994935997</v>
      </c>
      <c r="J501">
        <v>-2.7575833720305498</v>
      </c>
      <c r="K501">
        <v>113.68494146397801</v>
      </c>
      <c r="L501">
        <v>107.79732814365801</v>
      </c>
      <c r="M501">
        <v>54.041415573722702</v>
      </c>
      <c r="N501">
        <v>0.71910053151756603</v>
      </c>
      <c r="O501">
        <v>11.2307140294223</v>
      </c>
      <c r="P501">
        <v>43.826603018965201</v>
      </c>
      <c r="Q501">
        <v>2.1133606920337E-2</v>
      </c>
    </row>
    <row r="502" spans="1:17" hidden="1" x14ac:dyDescent="0.3">
      <c r="A502" t="s">
        <v>1126</v>
      </c>
      <c r="B502" t="s">
        <v>1127</v>
      </c>
      <c r="C502" t="s">
        <v>3138</v>
      </c>
      <c r="D502" t="s">
        <v>88</v>
      </c>
      <c r="E502">
        <v>10736.853921800001</v>
      </c>
      <c r="F502">
        <v>9394.75</v>
      </c>
      <c r="G502">
        <v>-4.0630477925438697</v>
      </c>
      <c r="H502">
        <v>-24.370468984524901</v>
      </c>
      <c r="I502">
        <v>17.672705114131801</v>
      </c>
      <c r="J502">
        <v>-12.2227612332228</v>
      </c>
      <c r="K502">
        <v>10536.349526797399</v>
      </c>
      <c r="L502">
        <v>9259.4077217170707</v>
      </c>
      <c r="M502">
        <v>32.969880637228798</v>
      </c>
      <c r="N502">
        <v>0.63387000875472199</v>
      </c>
      <c r="O502">
        <v>36.118576864738202</v>
      </c>
      <c r="P502">
        <v>39.551551521813401</v>
      </c>
      <c r="Q502">
        <v>0.11472000735722999</v>
      </c>
    </row>
    <row r="503" spans="1:17" x14ac:dyDescent="0.3">
      <c r="A503" t="s">
        <v>1128</v>
      </c>
      <c r="B503" t="s">
        <v>1129</v>
      </c>
      <c r="C503" t="s">
        <v>3123</v>
      </c>
      <c r="D503" t="s">
        <v>491</v>
      </c>
      <c r="E503">
        <v>10722.60262</v>
      </c>
      <c r="F503">
        <v>537.79999999999995</v>
      </c>
      <c r="G503">
        <v>125.039555448838</v>
      </c>
      <c r="H503">
        <v>9.1165622911054705</v>
      </c>
      <c r="I503">
        <v>52.498271774956599</v>
      </c>
      <c r="J503">
        <v>-3.3961263499892</v>
      </c>
      <c r="K503">
        <v>488.26298732523099</v>
      </c>
      <c r="L503">
        <v>393.12241700043302</v>
      </c>
      <c r="M503">
        <v>65.168089288424596</v>
      </c>
      <c r="N503">
        <v>0.894079165830307</v>
      </c>
      <c r="O503">
        <v>0.40907400520640003</v>
      </c>
      <c r="P503">
        <v>150.25593299208899</v>
      </c>
      <c r="Q503">
        <v>0.35280386752621701</v>
      </c>
    </row>
    <row r="504" spans="1:17" x14ac:dyDescent="0.3">
      <c r="A504" t="s">
        <v>1130</v>
      </c>
      <c r="B504" t="s">
        <v>1131</v>
      </c>
      <c r="C504" t="s">
        <v>3132</v>
      </c>
      <c r="D504" t="s">
        <v>273</v>
      </c>
      <c r="E504">
        <v>10640.930302799999</v>
      </c>
      <c r="F504">
        <v>5242.8500000000004</v>
      </c>
      <c r="G504">
        <v>14.601706110122599</v>
      </c>
      <c r="H504">
        <v>-7.3495302364380803</v>
      </c>
      <c r="I504">
        <v>-9.1637721965808208</v>
      </c>
      <c r="J504">
        <v>-3.6376244614650699</v>
      </c>
      <c r="K504">
        <v>5362.9463096189502</v>
      </c>
      <c r="L504">
        <v>4794.89233791476</v>
      </c>
      <c r="M504">
        <v>41.486414719273398</v>
      </c>
      <c r="N504">
        <v>0.46409942742406801</v>
      </c>
      <c r="O504">
        <v>14.422499213214101</v>
      </c>
      <c r="P504">
        <v>74.065405046480706</v>
      </c>
      <c r="Q504">
        <v>0.175031752669319</v>
      </c>
    </row>
    <row r="505" spans="1:17" hidden="1" x14ac:dyDescent="0.3">
      <c r="A505" t="s">
        <v>1132</v>
      </c>
      <c r="B505" t="s">
        <v>1133</v>
      </c>
      <c r="C505" t="s">
        <v>3138</v>
      </c>
      <c r="D505" t="s">
        <v>730</v>
      </c>
      <c r="E505">
        <v>10625.948094249999</v>
      </c>
      <c r="F505">
        <v>524.91999999999996</v>
      </c>
      <c r="G505">
        <v>-2.3289652460076899</v>
      </c>
      <c r="H505">
        <v>-0.1258927085903</v>
      </c>
      <c r="I505">
        <v>1.4041350485255499</v>
      </c>
      <c r="J505">
        <v>-1.1197071325228301</v>
      </c>
      <c r="K505">
        <v>528.17527877372504</v>
      </c>
      <c r="L505">
        <v>511.53821360422</v>
      </c>
      <c r="M505">
        <v>77.9215973242584</v>
      </c>
      <c r="N505">
        <v>0.77447119429126399</v>
      </c>
      <c r="O505">
        <v>6.4505067438847803</v>
      </c>
      <c r="P505">
        <v>18.8839063278525</v>
      </c>
      <c r="Q505">
        <v>-1.3416788414562999E-2</v>
      </c>
    </row>
    <row r="506" spans="1:17" x14ac:dyDescent="0.3">
      <c r="A506" t="s">
        <v>1134</v>
      </c>
      <c r="B506" t="s">
        <v>1135</v>
      </c>
      <c r="C506" t="s">
        <v>3127</v>
      </c>
      <c r="D506" t="s">
        <v>248</v>
      </c>
      <c r="E506">
        <v>10570.555673160001</v>
      </c>
      <c r="F506">
        <v>2061.85</v>
      </c>
      <c r="G506">
        <v>3.7921187397430298</v>
      </c>
      <c r="H506">
        <v>-5.3808224871832504</v>
      </c>
      <c r="I506">
        <v>-0.38573093214037302</v>
      </c>
      <c r="J506">
        <v>-1.6907353790666599</v>
      </c>
      <c r="K506">
        <v>2126.9064539585502</v>
      </c>
      <c r="L506">
        <v>1973.6931020405</v>
      </c>
      <c r="M506">
        <v>44.455601332554203</v>
      </c>
      <c r="N506">
        <v>1.3686684084852501</v>
      </c>
      <c r="O506">
        <v>12.437859204112801</v>
      </c>
      <c r="P506">
        <v>42.196551724137898</v>
      </c>
      <c r="Q506">
        <v>-7.2258210713756002E-2</v>
      </c>
    </row>
    <row r="507" spans="1:17" hidden="1" x14ac:dyDescent="0.3">
      <c r="A507" t="s">
        <v>1136</v>
      </c>
      <c r="B507" t="s">
        <v>1137</v>
      </c>
      <c r="C507" t="s">
        <v>3138</v>
      </c>
      <c r="D507" t="s">
        <v>411</v>
      </c>
      <c r="E507">
        <v>10559.5250062</v>
      </c>
      <c r="F507">
        <v>9348</v>
      </c>
      <c r="G507">
        <v>-4.44762278391494</v>
      </c>
      <c r="H507">
        <v>-5.5061427722857399</v>
      </c>
      <c r="I507">
        <v>7.7939970524769402</v>
      </c>
      <c r="J507">
        <v>-3.6357170909223</v>
      </c>
      <c r="K507">
        <v>9600.6273111454993</v>
      </c>
      <c r="L507">
        <v>8864.1297469816509</v>
      </c>
      <c r="M507">
        <v>33.155127050143697</v>
      </c>
      <c r="N507">
        <v>0.34383851236653501</v>
      </c>
      <c r="O507">
        <v>23.009199828840298</v>
      </c>
      <c r="P507">
        <v>28.072338676531</v>
      </c>
      <c r="Q507">
        <v>0.175505147387674</v>
      </c>
    </row>
    <row r="508" spans="1:17" x14ac:dyDescent="0.3">
      <c r="A508" t="s">
        <v>1138</v>
      </c>
      <c r="B508" t="s">
        <v>1139</v>
      </c>
      <c r="C508" t="s">
        <v>3132</v>
      </c>
      <c r="D508" t="s">
        <v>69</v>
      </c>
      <c r="E508">
        <v>10534.6702473899</v>
      </c>
      <c r="F508">
        <v>510.15</v>
      </c>
      <c r="G508">
        <v>-52.728948265270503</v>
      </c>
      <c r="H508">
        <v>-13.3353587228001</v>
      </c>
      <c r="I508">
        <v>-29.7209252495743</v>
      </c>
      <c r="J508">
        <v>-6.8527736662856302</v>
      </c>
      <c r="K508">
        <v>576.03706533030004</v>
      </c>
      <c r="L508">
        <v>617.72531980240205</v>
      </c>
      <c r="M508">
        <v>26.3337774197473</v>
      </c>
      <c r="N508">
        <v>0.91240654595284298</v>
      </c>
      <c r="O508">
        <v>61.5211212388513</v>
      </c>
      <c r="P508">
        <v>4.1122448979591804</v>
      </c>
      <c r="Q508">
        <v>3.717390267884E-2</v>
      </c>
    </row>
    <row r="509" spans="1:17" x14ac:dyDescent="0.3">
      <c r="A509" t="s">
        <v>1140</v>
      </c>
      <c r="B509" t="s">
        <v>1141</v>
      </c>
      <c r="C509" t="s">
        <v>3142</v>
      </c>
      <c r="D509" t="s">
        <v>1142</v>
      </c>
      <c r="E509">
        <v>10532.881838219901</v>
      </c>
      <c r="F509">
        <v>1693.65</v>
      </c>
      <c r="G509">
        <v>154.830769857429</v>
      </c>
      <c r="H509">
        <v>2.49642932958464</v>
      </c>
      <c r="I509">
        <v>67.993311484799506</v>
      </c>
      <c r="J509">
        <v>-1.3561408856513599</v>
      </c>
      <c r="K509">
        <v>1606.5966261076201</v>
      </c>
      <c r="L509">
        <v>1231.62077052984</v>
      </c>
      <c r="M509">
        <v>47.8098512007602</v>
      </c>
      <c r="N509">
        <v>0.62463604453989496</v>
      </c>
      <c r="O509">
        <v>12.5173441974433</v>
      </c>
      <c r="P509">
        <v>194.471007563244</v>
      </c>
      <c r="Q509">
        <v>0.18687779453669201</v>
      </c>
    </row>
    <row r="510" spans="1:17" x14ac:dyDescent="0.3">
      <c r="A510" t="s">
        <v>1143</v>
      </c>
      <c r="B510" t="s">
        <v>1144</v>
      </c>
      <c r="C510" t="s">
        <v>3133</v>
      </c>
      <c r="D510" t="s">
        <v>126</v>
      </c>
      <c r="E510">
        <v>10452.66</v>
      </c>
      <c r="F510">
        <v>328.7</v>
      </c>
      <c r="G510">
        <v>-43.230072078006103</v>
      </c>
      <c r="H510">
        <v>-7.10031204836827</v>
      </c>
      <c r="I510">
        <v>-27.8666626959381</v>
      </c>
      <c r="J510">
        <v>-4.6072966158226603</v>
      </c>
      <c r="K510">
        <v>352.91819968750599</v>
      </c>
      <c r="L510">
        <v>364.79981969754601</v>
      </c>
      <c r="M510">
        <v>38.312345868374997</v>
      </c>
      <c r="N510">
        <v>0.69030357786356999</v>
      </c>
      <c r="O510">
        <v>53.939762701551501</v>
      </c>
      <c r="P510">
        <v>6.4443005181347104</v>
      </c>
      <c r="Q510">
        <v>0.14582905841803101</v>
      </c>
    </row>
    <row r="511" spans="1:17" x14ac:dyDescent="0.3">
      <c r="A511" t="s">
        <v>1145</v>
      </c>
      <c r="B511" t="s">
        <v>1146</v>
      </c>
      <c r="C511" t="s">
        <v>3123</v>
      </c>
      <c r="D511" t="s">
        <v>24</v>
      </c>
      <c r="E511">
        <v>10448.019208944001</v>
      </c>
      <c r="F511">
        <v>94.88</v>
      </c>
      <c r="G511">
        <v>-35.184821283179403</v>
      </c>
      <c r="H511">
        <v>2.2552118007708</v>
      </c>
      <c r="I511">
        <v>-32.443218378021399</v>
      </c>
      <c r="J511">
        <v>-3.5031047871479601</v>
      </c>
      <c r="K511">
        <v>100.79740917556001</v>
      </c>
      <c r="L511">
        <v>109.253733835327</v>
      </c>
      <c r="M511">
        <v>39.887336282552397</v>
      </c>
      <c r="N511">
        <v>0.983712285421113</v>
      </c>
      <c r="O511">
        <v>60.72934232715</v>
      </c>
      <c r="P511">
        <v>7.6835773464986898</v>
      </c>
      <c r="Q511">
        <v>0.102324761205905</v>
      </c>
    </row>
    <row r="512" spans="1:17" x14ac:dyDescent="0.3">
      <c r="A512" t="s">
        <v>1147</v>
      </c>
      <c r="B512" t="s">
        <v>1148</v>
      </c>
      <c r="C512" t="s">
        <v>3125</v>
      </c>
      <c r="D512" t="s">
        <v>120</v>
      </c>
      <c r="E512">
        <v>10444.127032495</v>
      </c>
      <c r="F512">
        <v>1701.05</v>
      </c>
      <c r="G512">
        <v>18.8732419535384</v>
      </c>
      <c r="H512">
        <v>-6.4683976569920798</v>
      </c>
      <c r="I512">
        <v>33.146028505432298</v>
      </c>
      <c r="J512">
        <v>-1.5701762184660799</v>
      </c>
      <c r="K512">
        <v>1738.4565546932199</v>
      </c>
      <c r="L512">
        <v>1484.6674239957499</v>
      </c>
      <c r="M512">
        <v>49.1980202280631</v>
      </c>
      <c r="N512">
        <v>0.44601220659134</v>
      </c>
      <c r="O512">
        <v>29.3318832485817</v>
      </c>
      <c r="P512">
        <v>76.402571813750896</v>
      </c>
      <c r="Q512">
        <v>0.16781417852597</v>
      </c>
    </row>
    <row r="513" spans="1:17" x14ac:dyDescent="0.3">
      <c r="A513" t="s">
        <v>1149</v>
      </c>
      <c r="B513" t="s">
        <v>1150</v>
      </c>
      <c r="C513" t="s">
        <v>3125</v>
      </c>
      <c r="D513" t="s">
        <v>964</v>
      </c>
      <c r="E513">
        <v>10410.086248760001</v>
      </c>
      <c r="F513">
        <v>515.6</v>
      </c>
      <c r="G513">
        <v>-8.9730266161759094</v>
      </c>
      <c r="H513">
        <v>-17.009862930185701</v>
      </c>
      <c r="I513">
        <v>31.150960504952</v>
      </c>
      <c r="J513">
        <v>-7.4140717967775096</v>
      </c>
      <c r="K513">
        <v>584.57605351907</v>
      </c>
      <c r="L513">
        <v>504.57932800792798</v>
      </c>
      <c r="M513">
        <v>19.2964531623571</v>
      </c>
      <c r="N513">
        <v>0.41813473518823002</v>
      </c>
      <c r="O513">
        <v>34.173778122575598</v>
      </c>
      <c r="P513">
        <v>50.101892285298398</v>
      </c>
      <c r="Q513">
        <v>4.7181763763119999E-2</v>
      </c>
    </row>
    <row r="514" spans="1:17" x14ac:dyDescent="0.3">
      <c r="A514" t="s">
        <v>1151</v>
      </c>
      <c r="B514" t="s">
        <v>1152</v>
      </c>
      <c r="C514" t="s">
        <v>3134</v>
      </c>
      <c r="D514" t="s">
        <v>457</v>
      </c>
      <c r="E514">
        <v>10282.047346739901</v>
      </c>
      <c r="F514">
        <v>220.74</v>
      </c>
      <c r="G514">
        <v>35.549661536321302</v>
      </c>
      <c r="H514">
        <v>-8.1951151402383697</v>
      </c>
      <c r="I514">
        <v>-13.5505454922321</v>
      </c>
      <c r="J514">
        <v>-2.6563122086216802</v>
      </c>
      <c r="K514">
        <v>230.91478726376701</v>
      </c>
      <c r="L514">
        <v>230.18039662038899</v>
      </c>
      <c r="M514">
        <v>56.414670884515097</v>
      </c>
      <c r="N514">
        <v>2.6667523204557901</v>
      </c>
      <c r="O514">
        <v>74.050919633958401</v>
      </c>
      <c r="P514">
        <v>67.6082004555808</v>
      </c>
      <c r="Q514">
        <v>6.7885685831872003E-2</v>
      </c>
    </row>
    <row r="515" spans="1:17" x14ac:dyDescent="0.3">
      <c r="A515" t="s">
        <v>1153</v>
      </c>
      <c r="B515" t="s">
        <v>1154</v>
      </c>
      <c r="C515" t="s">
        <v>3132</v>
      </c>
      <c r="D515" t="s">
        <v>273</v>
      </c>
      <c r="E515">
        <v>10265.34882635</v>
      </c>
      <c r="F515">
        <v>1583.15</v>
      </c>
      <c r="G515">
        <v>149.906212205077</v>
      </c>
      <c r="H515">
        <v>11.9129496524206</v>
      </c>
      <c r="I515">
        <v>24.2115682757439</v>
      </c>
      <c r="J515">
        <v>0.30934339465996002</v>
      </c>
      <c r="K515">
        <v>1467.57329794562</v>
      </c>
      <c r="L515">
        <v>1194.28408384933</v>
      </c>
      <c r="M515">
        <v>52.939274418529799</v>
      </c>
      <c r="N515">
        <v>0.74600322809922004</v>
      </c>
      <c r="O515">
        <v>9.5821621450904608</v>
      </c>
      <c r="P515">
        <v>182.22657990908201</v>
      </c>
    </row>
    <row r="516" spans="1:17" hidden="1" x14ac:dyDescent="0.3">
      <c r="A516" t="s">
        <v>1155</v>
      </c>
      <c r="B516" t="s">
        <v>1156</v>
      </c>
      <c r="C516" t="s">
        <v>3138</v>
      </c>
      <c r="D516" t="s">
        <v>232</v>
      </c>
      <c r="E516">
        <v>10255.368350430001</v>
      </c>
      <c r="F516">
        <v>12865.1</v>
      </c>
      <c r="G516">
        <v>48.911861016828297</v>
      </c>
      <c r="H516">
        <v>0.332876229771848</v>
      </c>
      <c r="I516">
        <v>5.1276997117866001</v>
      </c>
      <c r="J516">
        <v>-4.6818718693767902</v>
      </c>
      <c r="K516">
        <v>12972.9787599929</v>
      </c>
      <c r="L516">
        <v>11293.822864064399</v>
      </c>
      <c r="M516">
        <v>44.5079382695615</v>
      </c>
      <c r="N516">
        <v>0.39178759325430201</v>
      </c>
      <c r="O516">
        <v>16.439048277899101</v>
      </c>
      <c r="P516">
        <v>99.613653995345203</v>
      </c>
      <c r="Q516">
        <v>0.15988236604780101</v>
      </c>
    </row>
    <row r="517" spans="1:17" x14ac:dyDescent="0.3">
      <c r="A517" t="s">
        <v>1157</v>
      </c>
      <c r="B517" t="s">
        <v>1158</v>
      </c>
      <c r="C517" t="s">
        <v>3129</v>
      </c>
      <c r="D517" t="s">
        <v>321</v>
      </c>
      <c r="E517">
        <v>10206.320213409999</v>
      </c>
      <c r="F517">
        <v>257.64999999999998</v>
      </c>
      <c r="G517">
        <v>21.5075437563493</v>
      </c>
      <c r="H517">
        <v>-5.1723228253487301</v>
      </c>
      <c r="I517">
        <v>48.164178423041598</v>
      </c>
      <c r="J517">
        <v>-8.5178599239090307</v>
      </c>
      <c r="K517">
        <v>267.60647037943397</v>
      </c>
      <c r="L517">
        <v>231.381155862258</v>
      </c>
      <c r="M517">
        <v>42.824352489151998</v>
      </c>
      <c r="N517">
        <v>0.133965377220193</v>
      </c>
      <c r="O517">
        <v>36.231321560256099</v>
      </c>
      <c r="P517">
        <v>78.366216683973704</v>
      </c>
      <c r="Q517">
        <v>9.7905866375130005E-2</v>
      </c>
    </row>
    <row r="518" spans="1:17" x14ac:dyDescent="0.3">
      <c r="A518" t="s">
        <v>1159</v>
      </c>
      <c r="B518" t="s">
        <v>1160</v>
      </c>
      <c r="C518" t="s">
        <v>3126</v>
      </c>
      <c r="D518" t="s">
        <v>48</v>
      </c>
      <c r="E518">
        <v>10166.222442824001</v>
      </c>
      <c r="F518">
        <v>180.88</v>
      </c>
      <c r="G518">
        <v>4.2888095143664904</v>
      </c>
      <c r="H518">
        <v>-0.86715495005852905</v>
      </c>
      <c r="I518">
        <v>-38.590429375491503</v>
      </c>
      <c r="J518">
        <v>-3.3460010367059798</v>
      </c>
      <c r="K518">
        <v>196.233058565227</v>
      </c>
      <c r="L518">
        <v>208.11334685720101</v>
      </c>
      <c r="M518">
        <v>41.900246807917</v>
      </c>
      <c r="N518">
        <v>0.479225222392271</v>
      </c>
      <c r="O518">
        <v>68.011941618752701</v>
      </c>
      <c r="P518">
        <v>27.156414762741601</v>
      </c>
      <c r="Q518">
        <v>9.6700886423747995E-2</v>
      </c>
    </row>
    <row r="519" spans="1:17" x14ac:dyDescent="0.3">
      <c r="A519" t="s">
        <v>1161</v>
      </c>
      <c r="B519" t="s">
        <v>1162</v>
      </c>
      <c r="C519" t="s">
        <v>3132</v>
      </c>
      <c r="D519" t="s">
        <v>1163</v>
      </c>
      <c r="E519">
        <v>10158.7047375</v>
      </c>
      <c r="F519">
        <v>1119.25</v>
      </c>
      <c r="G519">
        <v>0.95202378705454205</v>
      </c>
      <c r="H519">
        <v>3.4673281081179401</v>
      </c>
      <c r="I519">
        <v>-21.564458173534899</v>
      </c>
      <c r="J519">
        <v>-4.2482908211125103</v>
      </c>
      <c r="K519">
        <v>1158.2784871869901</v>
      </c>
      <c r="L519">
        <v>1175.9614180866899</v>
      </c>
      <c r="M519">
        <v>34.868483842756802</v>
      </c>
      <c r="N519">
        <v>1.69446219763005</v>
      </c>
      <c r="O519">
        <v>34.634800089345497</v>
      </c>
      <c r="P519">
        <v>39.635705819973801</v>
      </c>
    </row>
    <row r="520" spans="1:17" x14ac:dyDescent="0.3">
      <c r="A520" t="s">
        <v>1164</v>
      </c>
      <c r="B520" t="s">
        <v>1165</v>
      </c>
      <c r="C520" t="s">
        <v>570</v>
      </c>
      <c r="D520" t="s">
        <v>570</v>
      </c>
      <c r="E520">
        <v>10094.333735233</v>
      </c>
      <c r="F520">
        <v>20.329999999999998</v>
      </c>
      <c r="G520">
        <v>-19.527188217182999</v>
      </c>
      <c r="H520">
        <v>-8.5710798166118405</v>
      </c>
      <c r="I520">
        <v>-29.794590623866</v>
      </c>
      <c r="J520">
        <v>-7.5869312310443</v>
      </c>
      <c r="K520">
        <v>23.112777635688602</v>
      </c>
      <c r="L520">
        <v>24.805805079008799</v>
      </c>
      <c r="M520">
        <v>32.678155846763701</v>
      </c>
      <c r="N520">
        <v>0.32729856536936802</v>
      </c>
      <c r="O520">
        <v>92.080668962124903</v>
      </c>
      <c r="P520">
        <v>4.2564102564102297</v>
      </c>
      <c r="Q520">
        <v>-6.1581112160410002E-3</v>
      </c>
    </row>
    <row r="521" spans="1:17" hidden="1" x14ac:dyDescent="0.3">
      <c r="A521" t="s">
        <v>1166</v>
      </c>
      <c r="B521" t="s">
        <v>1167</v>
      </c>
      <c r="C521" t="s">
        <v>3127</v>
      </c>
      <c r="D521" t="s">
        <v>51</v>
      </c>
      <c r="E521">
        <v>10074.78917188</v>
      </c>
      <c r="F521">
        <v>640.1</v>
      </c>
      <c r="G521">
        <v>-40.2821418633946</v>
      </c>
      <c r="H521">
        <v>-31.121649507497299</v>
      </c>
      <c r="I521">
        <v>-25.405265663112498</v>
      </c>
      <c r="J521">
        <v>5.5242594779734802</v>
      </c>
      <c r="K521">
        <v>800.03883894816204</v>
      </c>
      <c r="M521">
        <v>38.451755714159098</v>
      </c>
      <c r="N521">
        <v>1.8897968086870001</v>
      </c>
      <c r="O521">
        <v>83.705670988907997</v>
      </c>
      <c r="P521">
        <v>20.7621922460145</v>
      </c>
    </row>
    <row r="522" spans="1:17" x14ac:dyDescent="0.3">
      <c r="A522" t="s">
        <v>1168</v>
      </c>
      <c r="B522" t="s">
        <v>1169</v>
      </c>
      <c r="C522" t="s">
        <v>3132</v>
      </c>
      <c r="D522" t="s">
        <v>1170</v>
      </c>
      <c r="E522">
        <v>10038.472225919901</v>
      </c>
      <c r="F522">
        <v>1066</v>
      </c>
      <c r="G522">
        <v>-17.256643386041802</v>
      </c>
      <c r="H522">
        <v>-1.3476975771403501</v>
      </c>
      <c r="I522">
        <v>-5.3138667102078303</v>
      </c>
      <c r="J522">
        <v>-3.6946548366940801</v>
      </c>
      <c r="K522">
        <v>1128.22789825426</v>
      </c>
      <c r="L522">
        <v>1078.94365537212</v>
      </c>
      <c r="M522">
        <v>37.093777823938602</v>
      </c>
      <c r="N522">
        <v>0.99281759293561</v>
      </c>
      <c r="O522">
        <v>21.946529080675401</v>
      </c>
      <c r="P522">
        <v>31.087063453024999</v>
      </c>
    </row>
    <row r="523" spans="1:17" x14ac:dyDescent="0.3">
      <c r="A523" t="s">
        <v>1171</v>
      </c>
      <c r="B523" t="s">
        <v>1172</v>
      </c>
      <c r="C523" t="s">
        <v>3136</v>
      </c>
      <c r="D523" t="s">
        <v>134</v>
      </c>
      <c r="E523">
        <v>9973.5128994499992</v>
      </c>
      <c r="F523">
        <v>1196.05</v>
      </c>
      <c r="G523">
        <v>190.152337749656</v>
      </c>
      <c r="H523">
        <v>15.928543447265501</v>
      </c>
      <c r="I523">
        <v>40.180877735198997</v>
      </c>
      <c r="J523">
        <v>3.19886111868247</v>
      </c>
      <c r="K523">
        <v>999.20185785669901</v>
      </c>
      <c r="L523">
        <v>845.49495790666697</v>
      </c>
      <c r="M523">
        <v>73.219556511966701</v>
      </c>
      <c r="N523">
        <v>1.06477313797141</v>
      </c>
      <c r="O523">
        <v>1.1412566364282499</v>
      </c>
      <c r="P523">
        <v>220.65683646112501</v>
      </c>
      <c r="Q523">
        <v>0.150879031358091</v>
      </c>
    </row>
    <row r="524" spans="1:17" x14ac:dyDescent="0.3">
      <c r="A524" t="s">
        <v>1173</v>
      </c>
      <c r="B524" t="s">
        <v>1174</v>
      </c>
      <c r="C524" t="s">
        <v>3127</v>
      </c>
      <c r="D524" t="s">
        <v>248</v>
      </c>
      <c r="E524">
        <v>9972.2641160900002</v>
      </c>
      <c r="F524">
        <v>1542.1</v>
      </c>
      <c r="G524">
        <v>30.9756961220608</v>
      </c>
      <c r="H524">
        <v>16.284487510254699</v>
      </c>
      <c r="I524">
        <v>28.863111087625299</v>
      </c>
      <c r="J524">
        <v>2.52694545754259</v>
      </c>
      <c r="K524">
        <v>1394.3577421651901</v>
      </c>
      <c r="L524">
        <v>1287.9543561262001</v>
      </c>
      <c r="M524">
        <v>67.453031695281396</v>
      </c>
      <c r="N524">
        <v>1.14224265163104</v>
      </c>
      <c r="O524">
        <v>7.2530964269502602</v>
      </c>
      <c r="P524">
        <v>53.902195608782399</v>
      </c>
    </row>
    <row r="525" spans="1:17" x14ac:dyDescent="0.3">
      <c r="A525" t="s">
        <v>1175</v>
      </c>
      <c r="B525" t="s">
        <v>1176</v>
      </c>
      <c r="C525" t="s">
        <v>3122</v>
      </c>
      <c r="D525" t="s">
        <v>21</v>
      </c>
      <c r="E525">
        <v>9960.1730573999994</v>
      </c>
      <c r="F525">
        <v>3226.2</v>
      </c>
      <c r="G525">
        <v>12.4999057412269</v>
      </c>
      <c r="H525">
        <v>13.4867598257735</v>
      </c>
      <c r="I525">
        <v>24.275762350512501</v>
      </c>
      <c r="J525">
        <v>3.72700752864167</v>
      </c>
      <c r="K525">
        <v>2882.01560664511</v>
      </c>
      <c r="L525">
        <v>2722.65012284359</v>
      </c>
      <c r="M525">
        <v>84.520869050762599</v>
      </c>
      <c r="N525">
        <v>1.79117172581405</v>
      </c>
      <c r="O525">
        <v>1.75748558675843</v>
      </c>
      <c r="P525">
        <v>50.929802811630097</v>
      </c>
      <c r="Q525">
        <v>2.1436617500526001E-2</v>
      </c>
    </row>
    <row r="526" spans="1:17" x14ac:dyDescent="0.3">
      <c r="A526" t="s">
        <v>1177</v>
      </c>
      <c r="B526" t="s">
        <v>1178</v>
      </c>
      <c r="C526" t="s">
        <v>3128</v>
      </c>
      <c r="D526" t="s">
        <v>417</v>
      </c>
      <c r="E526">
        <v>9897.6033752399999</v>
      </c>
      <c r="F526">
        <v>361.55</v>
      </c>
      <c r="G526">
        <v>-13.6406793759539</v>
      </c>
      <c r="H526">
        <v>-7.4622631409984201</v>
      </c>
      <c r="I526">
        <v>-20.6137683833194</v>
      </c>
      <c r="J526">
        <v>-4.5312123872299503</v>
      </c>
      <c r="K526">
        <v>394.95239166909499</v>
      </c>
      <c r="L526">
        <v>399.32050997484703</v>
      </c>
      <c r="M526">
        <v>32.211142668246303</v>
      </c>
      <c r="N526">
        <v>0.70914067470820397</v>
      </c>
      <c r="O526">
        <v>53.215322915226103</v>
      </c>
      <c r="P526">
        <v>8.9006024096385392</v>
      </c>
      <c r="Q526">
        <v>0.106405041625315</v>
      </c>
    </row>
    <row r="527" spans="1:17" x14ac:dyDescent="0.3">
      <c r="A527" t="s">
        <v>1179</v>
      </c>
      <c r="B527" t="s">
        <v>1180</v>
      </c>
      <c r="C527" t="s">
        <v>3135</v>
      </c>
      <c r="D527" t="s">
        <v>218</v>
      </c>
      <c r="E527">
        <v>9897.5727874999993</v>
      </c>
      <c r="F527">
        <v>125</v>
      </c>
      <c r="G527">
        <v>-14.062470284355699</v>
      </c>
      <c r="H527">
        <v>3.4820981008944099</v>
      </c>
      <c r="I527">
        <v>-22.433470250408199</v>
      </c>
      <c r="J527">
        <v>-1.3964931205741999</v>
      </c>
      <c r="K527">
        <v>122.84726748482301</v>
      </c>
      <c r="L527">
        <v>128.22805296034699</v>
      </c>
      <c r="M527">
        <v>66.916934944988995</v>
      </c>
      <c r="N527">
        <v>1.67609993898085</v>
      </c>
      <c r="O527">
        <v>26.4</v>
      </c>
      <c r="P527">
        <v>11.8067978533094</v>
      </c>
      <c r="Q527">
        <v>0.11835973598011799</v>
      </c>
    </row>
    <row r="528" spans="1:17" x14ac:dyDescent="0.3">
      <c r="A528" t="s">
        <v>1181</v>
      </c>
      <c r="B528" t="s">
        <v>1182</v>
      </c>
      <c r="C528" t="s">
        <v>3125</v>
      </c>
      <c r="D528" t="s">
        <v>265</v>
      </c>
      <c r="E528">
        <v>9888.4101155999997</v>
      </c>
      <c r="F528">
        <v>740.55</v>
      </c>
      <c r="G528">
        <v>-4.1320065991108201</v>
      </c>
      <c r="H528">
        <v>13.293460329810801</v>
      </c>
      <c r="I528">
        <v>25.253011570435799</v>
      </c>
      <c r="J528">
        <v>0.79979888772512497</v>
      </c>
      <c r="K528">
        <v>684.68216917933398</v>
      </c>
      <c r="L528">
        <v>651.75951758365295</v>
      </c>
      <c r="M528">
        <v>74.458323455287996</v>
      </c>
      <c r="N528">
        <v>0.50027642278133799</v>
      </c>
      <c r="O528">
        <v>15.4547295928701</v>
      </c>
      <c r="P528">
        <v>34.254894851341497</v>
      </c>
      <c r="Q528">
        <v>8.0268566658572002E-2</v>
      </c>
    </row>
    <row r="529" spans="1:17" x14ac:dyDescent="0.3">
      <c r="A529" t="s">
        <v>1183</v>
      </c>
      <c r="B529" t="s">
        <v>1184</v>
      </c>
      <c r="C529" t="s">
        <v>3122</v>
      </c>
      <c r="D529" t="s">
        <v>245</v>
      </c>
      <c r="E529">
        <v>9815.2093180399897</v>
      </c>
      <c r="F529">
        <v>709.1</v>
      </c>
      <c r="G529">
        <v>-20.044284157196401</v>
      </c>
      <c r="H529">
        <v>-13.6501946774762</v>
      </c>
      <c r="I529">
        <v>-26.649549047885198</v>
      </c>
      <c r="J529">
        <v>-4.6337796096319099</v>
      </c>
      <c r="K529">
        <v>825.64479291235602</v>
      </c>
      <c r="L529">
        <v>896.437492699465</v>
      </c>
      <c r="M529">
        <v>29.807816412387201</v>
      </c>
      <c r="N529">
        <v>0.50876261902449105</v>
      </c>
      <c r="O529">
        <v>69.087575800310205</v>
      </c>
      <c r="P529">
        <v>2.32323232323232</v>
      </c>
      <c r="Q529">
        <v>-7.7712954554899996E-4</v>
      </c>
    </row>
    <row r="530" spans="1:17" x14ac:dyDescent="0.3">
      <c r="A530" t="s">
        <v>1185</v>
      </c>
      <c r="B530" t="s">
        <v>1186</v>
      </c>
      <c r="C530" t="s">
        <v>3137</v>
      </c>
      <c r="D530" t="s">
        <v>497</v>
      </c>
      <c r="E530">
        <v>9790.7615156699994</v>
      </c>
      <c r="F530">
        <v>1914.65</v>
      </c>
      <c r="G530">
        <v>-31.370844170758499</v>
      </c>
      <c r="H530">
        <v>-9.3685357090389996</v>
      </c>
      <c r="I530">
        <v>-9.3435302238861802</v>
      </c>
      <c r="J530">
        <v>-4.1844529302828297</v>
      </c>
      <c r="K530">
        <v>2107.7789947951401</v>
      </c>
      <c r="L530">
        <v>2152.8044290737498</v>
      </c>
      <c r="M530">
        <v>27.360967693677999</v>
      </c>
      <c r="N530">
        <v>0.29102281311066402</v>
      </c>
      <c r="O530">
        <v>42.845950957093898</v>
      </c>
      <c r="P530">
        <v>5.8987831858407098</v>
      </c>
      <c r="Q530">
        <v>-0.120548228479956</v>
      </c>
    </row>
    <row r="531" spans="1:17" hidden="1" x14ac:dyDescent="0.3">
      <c r="A531" t="s">
        <v>1187</v>
      </c>
      <c r="B531" t="s">
        <v>1188</v>
      </c>
      <c r="C531" t="s">
        <v>3138</v>
      </c>
      <c r="D531" t="s">
        <v>105</v>
      </c>
      <c r="E531">
        <v>9772.3625225550004</v>
      </c>
      <c r="F531">
        <v>593.85</v>
      </c>
      <c r="G531">
        <v>-7.4277597303266596</v>
      </c>
      <c r="H531">
        <v>-7.8670583451374902</v>
      </c>
      <c r="I531">
        <v>-21.320906413339699</v>
      </c>
      <c r="J531">
        <v>-3.2582817384603802</v>
      </c>
      <c r="K531">
        <v>649.01753499382403</v>
      </c>
      <c r="L531">
        <v>642.56108964986095</v>
      </c>
      <c r="M531">
        <v>34.291937414862502</v>
      </c>
      <c r="N531">
        <v>0.75458146373803903</v>
      </c>
      <c r="O531">
        <v>39.765934158457497</v>
      </c>
      <c r="P531">
        <v>19.703688772424901</v>
      </c>
      <c r="Q531">
        <v>0.10940060275092101</v>
      </c>
    </row>
    <row r="532" spans="1:17" x14ac:dyDescent="0.3">
      <c r="A532" t="s">
        <v>1189</v>
      </c>
      <c r="B532" t="s">
        <v>1190</v>
      </c>
      <c r="C532" t="s">
        <v>3123</v>
      </c>
      <c r="D532" t="s">
        <v>411</v>
      </c>
      <c r="E532">
        <v>9724.2334668000003</v>
      </c>
      <c r="F532">
        <v>102.87</v>
      </c>
      <c r="G532">
        <v>43.134265659928197</v>
      </c>
      <c r="H532">
        <v>-8.2630166949209798</v>
      </c>
      <c r="I532">
        <v>16.0171322891002</v>
      </c>
      <c r="J532">
        <v>-4.45280487349343</v>
      </c>
      <c r="K532">
        <v>110.845071127719</v>
      </c>
      <c r="L532">
        <v>91.321002542262605</v>
      </c>
      <c r="M532">
        <v>45.417477967200703</v>
      </c>
      <c r="N532">
        <v>0.47329406335512803</v>
      </c>
      <c r="O532">
        <v>41.469816272965801</v>
      </c>
      <c r="P532">
        <v>73.152667901026703</v>
      </c>
      <c r="Q532">
        <v>0.10343411698327901</v>
      </c>
    </row>
    <row r="533" spans="1:17" hidden="1" x14ac:dyDescent="0.3">
      <c r="A533" t="s">
        <v>1191</v>
      </c>
      <c r="B533" t="s">
        <v>1192</v>
      </c>
      <c r="C533" t="s">
        <v>3138</v>
      </c>
      <c r="D533" t="s">
        <v>134</v>
      </c>
      <c r="E533">
        <v>9717.1900299270001</v>
      </c>
      <c r="F533">
        <v>273.83</v>
      </c>
      <c r="G533">
        <v>-6.5661247123055198</v>
      </c>
      <c r="H533">
        <v>-1.94528600167717</v>
      </c>
      <c r="I533">
        <v>0.18497435794368899</v>
      </c>
      <c r="J533">
        <v>-4.1600067776658101</v>
      </c>
      <c r="K533">
        <v>285.342446224583</v>
      </c>
      <c r="L533">
        <v>271.51924676653101</v>
      </c>
      <c r="M533">
        <v>22.227502817667499</v>
      </c>
      <c r="N533">
        <v>1.17488450604827</v>
      </c>
      <c r="O533">
        <v>9.5387649271445802</v>
      </c>
      <c r="P533">
        <v>17.979319258940102</v>
      </c>
    </row>
    <row r="534" spans="1:17" x14ac:dyDescent="0.3">
      <c r="A534" t="s">
        <v>1193</v>
      </c>
      <c r="B534" t="s">
        <v>1194</v>
      </c>
      <c r="C534" t="s">
        <v>3123</v>
      </c>
      <c r="D534" t="s">
        <v>565</v>
      </c>
      <c r="E534">
        <v>9697.3121984399895</v>
      </c>
      <c r="F534">
        <v>1086.7</v>
      </c>
      <c r="G534">
        <v>-1.8415050964281101</v>
      </c>
      <c r="H534">
        <v>-2.8271163330564599</v>
      </c>
      <c r="I534">
        <v>26.6651850952953</v>
      </c>
      <c r="J534">
        <v>0.95380461086770696</v>
      </c>
      <c r="K534">
        <v>1129.1088018170001</v>
      </c>
      <c r="L534">
        <v>1042.41142620349</v>
      </c>
      <c r="M534">
        <v>49.051016357594598</v>
      </c>
      <c r="N534">
        <v>0.28592687244062798</v>
      </c>
      <c r="O534">
        <v>27.2936412993466</v>
      </c>
      <c r="P534">
        <v>39.921457542007303</v>
      </c>
      <c r="Q534">
        <v>2.0287619629662999E-2</v>
      </c>
    </row>
    <row r="535" spans="1:17" hidden="1" x14ac:dyDescent="0.3">
      <c r="A535" t="s">
        <v>1195</v>
      </c>
      <c r="B535" t="s">
        <v>1196</v>
      </c>
      <c r="C535" t="s">
        <v>3138</v>
      </c>
      <c r="D535" t="s">
        <v>497</v>
      </c>
      <c r="E535">
        <v>9694.2155655999995</v>
      </c>
      <c r="F535">
        <v>2734.25</v>
      </c>
      <c r="G535">
        <v>-23.847868672622798</v>
      </c>
      <c r="H535">
        <v>-4.3035744103118896</v>
      </c>
      <c r="I535">
        <v>2.0674973857593999</v>
      </c>
      <c r="J535">
        <v>-2.4720097820888198</v>
      </c>
      <c r="K535">
        <v>2904.3708116538801</v>
      </c>
      <c r="L535">
        <v>2810.8095414647701</v>
      </c>
      <c r="M535">
        <v>37.544583616787101</v>
      </c>
      <c r="N535">
        <v>0.51833195224927997</v>
      </c>
      <c r="O535">
        <v>23.251348633080301</v>
      </c>
      <c r="P535">
        <v>21.6844681797952</v>
      </c>
      <c r="Q535">
        <v>-4.7696784182185002E-2</v>
      </c>
    </row>
    <row r="536" spans="1:17" x14ac:dyDescent="0.3">
      <c r="A536" t="s">
        <v>1197</v>
      </c>
      <c r="B536" t="s">
        <v>1198</v>
      </c>
      <c r="C536" t="s">
        <v>3132</v>
      </c>
      <c r="D536" t="s">
        <v>175</v>
      </c>
      <c r="E536">
        <v>9674.0913151999994</v>
      </c>
      <c r="F536">
        <v>9562.1</v>
      </c>
      <c r="G536">
        <v>66.598536407312494</v>
      </c>
      <c r="H536">
        <v>-25.900546506989699</v>
      </c>
      <c r="I536">
        <v>-28.456976078529099</v>
      </c>
      <c r="J536">
        <v>-0.28463761010671401</v>
      </c>
      <c r="K536">
        <v>11677.427852269</v>
      </c>
      <c r="L536">
        <v>10903.602161431199</v>
      </c>
      <c r="M536">
        <v>33.378624390935101</v>
      </c>
      <c r="N536">
        <v>1.7687098465097899</v>
      </c>
      <c r="O536">
        <v>54.777716192049802</v>
      </c>
      <c r="P536">
        <v>93.134720258533605</v>
      </c>
      <c r="Q536">
        <v>0.166154967259906</v>
      </c>
    </row>
    <row r="537" spans="1:17" x14ac:dyDescent="0.3">
      <c r="A537" t="s">
        <v>1199</v>
      </c>
      <c r="B537" t="s">
        <v>1200</v>
      </c>
      <c r="C537" t="s">
        <v>3131</v>
      </c>
      <c r="D537" t="s">
        <v>270</v>
      </c>
      <c r="E537">
        <v>9648.6750570000004</v>
      </c>
      <c r="F537">
        <v>1405.05</v>
      </c>
      <c r="G537">
        <v>37.010705494825203</v>
      </c>
      <c r="H537">
        <v>-16.261768450231301</v>
      </c>
      <c r="I537">
        <v>34.025291951514497</v>
      </c>
      <c r="J537">
        <v>-4.9584174871848097</v>
      </c>
      <c r="K537">
        <v>1541.3721934385901</v>
      </c>
      <c r="L537">
        <v>1315.1124552830299</v>
      </c>
      <c r="M537">
        <v>33.512916938453102</v>
      </c>
      <c r="N537">
        <v>0.43965071767784197</v>
      </c>
      <c r="O537">
        <v>33.870680758691798</v>
      </c>
      <c r="P537">
        <v>71.347560975609696</v>
      </c>
      <c r="Q537">
        <v>2.4141835525027001E-2</v>
      </c>
    </row>
    <row r="538" spans="1:17" x14ac:dyDescent="0.3">
      <c r="A538" t="s">
        <v>1201</v>
      </c>
      <c r="B538" t="s">
        <v>1202</v>
      </c>
      <c r="C538" t="s">
        <v>3123</v>
      </c>
      <c r="D538" t="s">
        <v>411</v>
      </c>
      <c r="E538">
        <v>9646.3343621050008</v>
      </c>
      <c r="F538">
        <v>311.95</v>
      </c>
      <c r="G538">
        <v>147.00402708085301</v>
      </c>
      <c r="H538">
        <v>-22.2416243773182</v>
      </c>
      <c r="I538">
        <v>57.958690216028899</v>
      </c>
      <c r="J538">
        <v>-6.10028268957689E-2</v>
      </c>
      <c r="K538">
        <v>343.99852690484897</v>
      </c>
      <c r="L538">
        <v>250.79989609229199</v>
      </c>
      <c r="M538">
        <v>29.167764146218602</v>
      </c>
      <c r="N538">
        <v>0.58227429034467704</v>
      </c>
      <c r="O538">
        <v>43.917294438211201</v>
      </c>
      <c r="P538">
        <v>188.84259259259201</v>
      </c>
      <c r="Q538">
        <v>0.128956201915572</v>
      </c>
    </row>
    <row r="539" spans="1:17" x14ac:dyDescent="0.3">
      <c r="A539" t="s">
        <v>1203</v>
      </c>
      <c r="B539" t="s">
        <v>1204</v>
      </c>
      <c r="C539" t="s">
        <v>3135</v>
      </c>
      <c r="D539" t="s">
        <v>494</v>
      </c>
      <c r="E539">
        <v>9622.9464305599995</v>
      </c>
      <c r="F539">
        <v>300.39999999999998</v>
      </c>
      <c r="G539">
        <v>-12.602250721691</v>
      </c>
      <c r="H539">
        <v>-9.4367293793335403</v>
      </c>
      <c r="I539">
        <v>-0.135275088007306</v>
      </c>
      <c r="J539">
        <v>-2.2845700297214502</v>
      </c>
      <c r="K539">
        <v>326.99800922644999</v>
      </c>
      <c r="L539">
        <v>313.92455134387802</v>
      </c>
      <c r="M539">
        <v>24.291146707077701</v>
      </c>
      <c r="N539">
        <v>0.23716182596060001</v>
      </c>
      <c r="O539">
        <v>33.488681757656401</v>
      </c>
      <c r="P539">
        <v>15.845898731248299</v>
      </c>
      <c r="Q539">
        <v>1.9975180489475001E-2</v>
      </c>
    </row>
    <row r="540" spans="1:17" hidden="1" x14ac:dyDescent="0.3">
      <c r="A540" t="s">
        <v>1205</v>
      </c>
      <c r="B540" t="s">
        <v>1206</v>
      </c>
      <c r="C540" t="s">
        <v>3138</v>
      </c>
      <c r="D540" t="s">
        <v>155</v>
      </c>
      <c r="E540">
        <v>9601.6984794500004</v>
      </c>
      <c r="F540">
        <v>731.5</v>
      </c>
      <c r="G540">
        <v>67.879905757642604</v>
      </c>
      <c r="H540">
        <v>-3.3195669718485501</v>
      </c>
      <c r="I540">
        <v>-28.165385487497499</v>
      </c>
      <c r="J540">
        <v>-3.2714634278954202</v>
      </c>
      <c r="K540">
        <v>807.35137746439898</v>
      </c>
      <c r="L540">
        <v>787.16439404951495</v>
      </c>
      <c r="M540">
        <v>35.319296417947299</v>
      </c>
      <c r="N540">
        <v>1.09777063774475</v>
      </c>
      <c r="O540">
        <v>52.8366370471633</v>
      </c>
      <c r="P540">
        <v>95.379273504273499</v>
      </c>
      <c r="Q540">
        <v>0.24526267667695401</v>
      </c>
    </row>
    <row r="541" spans="1:17" hidden="1" x14ac:dyDescent="0.3">
      <c r="A541" t="s">
        <v>1207</v>
      </c>
      <c r="B541" t="s">
        <v>1208</v>
      </c>
      <c r="C541" t="s">
        <v>3138</v>
      </c>
      <c r="D541" t="s">
        <v>72</v>
      </c>
      <c r="E541">
        <v>9591.9028099999996</v>
      </c>
      <c r="F541">
        <v>143.41999999999999</v>
      </c>
      <c r="G541">
        <v>-9.5276354540303902</v>
      </c>
      <c r="H541">
        <v>-0.57062874514305695</v>
      </c>
      <c r="I541">
        <v>-0.261110123498139</v>
      </c>
      <c r="J541">
        <v>-1.5776971873121399</v>
      </c>
      <c r="K541">
        <v>143.86209655623301</v>
      </c>
      <c r="L541">
        <v>139.70216412931401</v>
      </c>
      <c r="M541">
        <v>19.599037825510401</v>
      </c>
      <c r="N541">
        <v>0.87056164279149895</v>
      </c>
      <c r="O541">
        <v>6.08701715241948</v>
      </c>
      <c r="P541">
        <v>13.825396825396799</v>
      </c>
      <c r="Q541">
        <v>-1.3388827299693999E-2</v>
      </c>
    </row>
    <row r="542" spans="1:17" x14ac:dyDescent="0.3">
      <c r="A542" t="s">
        <v>1209</v>
      </c>
      <c r="B542" t="s">
        <v>1210</v>
      </c>
      <c r="C542" t="s">
        <v>3134</v>
      </c>
      <c r="D542" t="s">
        <v>1211</v>
      </c>
      <c r="E542">
        <v>9575.9524335400001</v>
      </c>
      <c r="F542">
        <v>644.29999999999995</v>
      </c>
      <c r="G542">
        <v>10.77808943414</v>
      </c>
      <c r="H542">
        <v>-9.0749872085965801</v>
      </c>
      <c r="I542">
        <v>0.70127714472898905</v>
      </c>
      <c r="J542">
        <v>-1.0896542874799799</v>
      </c>
      <c r="K542">
        <v>710.516352004841</v>
      </c>
      <c r="L542">
        <v>654.01135773782698</v>
      </c>
      <c r="M542">
        <v>33.861268317684797</v>
      </c>
      <c r="N542">
        <v>0.477646163133915</v>
      </c>
      <c r="O542">
        <v>35.806301412385501</v>
      </c>
      <c r="P542">
        <v>40.217627856365603</v>
      </c>
      <c r="Q542">
        <v>-6.4490244243006006E-2</v>
      </c>
    </row>
    <row r="543" spans="1:17" x14ac:dyDescent="0.3">
      <c r="A543" t="s">
        <v>1212</v>
      </c>
      <c r="B543" t="s">
        <v>1213</v>
      </c>
      <c r="C543" t="s">
        <v>3123</v>
      </c>
      <c r="D543" t="s">
        <v>24</v>
      </c>
      <c r="E543">
        <v>9565.7055205600009</v>
      </c>
      <c r="F543">
        <v>157.4</v>
      </c>
      <c r="G543">
        <v>-53.935029404242101</v>
      </c>
      <c r="H543">
        <v>-9.9221984227946098</v>
      </c>
      <c r="I543">
        <v>-43.172748570951697</v>
      </c>
      <c r="J543">
        <v>-1.0898460142189299</v>
      </c>
      <c r="K543">
        <v>183.83496149011199</v>
      </c>
      <c r="L543">
        <v>217.25205577059</v>
      </c>
      <c r="M543">
        <v>37.152269636896101</v>
      </c>
      <c r="N543">
        <v>0.83675244975026097</v>
      </c>
      <c r="O543">
        <v>91.041931385006293</v>
      </c>
      <c r="P543">
        <v>3.9218275452264502</v>
      </c>
      <c r="Q543">
        <v>-1.1796790723364E-2</v>
      </c>
    </row>
    <row r="544" spans="1:17" hidden="1" x14ac:dyDescent="0.3">
      <c r="A544" t="s">
        <v>1214</v>
      </c>
      <c r="B544" t="s">
        <v>1215</v>
      </c>
      <c r="C544" t="s">
        <v>3138</v>
      </c>
      <c r="D544" t="s">
        <v>245</v>
      </c>
      <c r="E544">
        <v>9564.3129964500004</v>
      </c>
      <c r="F544">
        <v>569.04999999999995</v>
      </c>
      <c r="G544">
        <v>90.283120756945394</v>
      </c>
      <c r="H544">
        <v>23.641059957875999</v>
      </c>
      <c r="I544">
        <v>118.505764125838</v>
      </c>
      <c r="J544">
        <v>1.82366148659084</v>
      </c>
      <c r="K544">
        <v>511.31857960625399</v>
      </c>
      <c r="L544">
        <v>405.312761353729</v>
      </c>
      <c r="M544">
        <v>60.084806371414402</v>
      </c>
      <c r="N544">
        <v>2.28361671116653</v>
      </c>
      <c r="O544">
        <v>8.6372023548018699</v>
      </c>
      <c r="P544">
        <v>171.23450905624401</v>
      </c>
      <c r="Q544">
        <v>0.114340182084377</v>
      </c>
    </row>
    <row r="545" spans="1:17" x14ac:dyDescent="0.3">
      <c r="A545" t="s">
        <v>1216</v>
      </c>
      <c r="B545" t="s">
        <v>1217</v>
      </c>
      <c r="C545" t="s">
        <v>570</v>
      </c>
      <c r="D545" t="s">
        <v>436</v>
      </c>
      <c r="E545">
        <v>9524.37194886</v>
      </c>
      <c r="F545">
        <v>363.9</v>
      </c>
      <c r="G545">
        <v>41.385981405644699</v>
      </c>
      <c r="H545">
        <v>1.25447189553113</v>
      </c>
      <c r="I545">
        <v>-6.2731903777290201</v>
      </c>
      <c r="J545">
        <v>1.0460998801153301</v>
      </c>
      <c r="K545">
        <v>363.81340001098999</v>
      </c>
      <c r="L545">
        <v>339.701855009626</v>
      </c>
      <c r="M545">
        <v>57.761965175428202</v>
      </c>
      <c r="N545">
        <v>0.63768550220473497</v>
      </c>
      <c r="O545">
        <v>15.7735641659796</v>
      </c>
      <c r="P545">
        <v>71.005639097744293</v>
      </c>
      <c r="Q545">
        <v>0.13378279898718001</v>
      </c>
    </row>
    <row r="546" spans="1:17" x14ac:dyDescent="0.3">
      <c r="A546" t="s">
        <v>1218</v>
      </c>
      <c r="B546" t="s">
        <v>1219</v>
      </c>
      <c r="C546" t="s">
        <v>3126</v>
      </c>
      <c r="D546" t="s">
        <v>971</v>
      </c>
      <c r="E546">
        <v>9473.5420684000001</v>
      </c>
      <c r="F546">
        <v>1288.4000000000001</v>
      </c>
      <c r="G546">
        <v>24.8318358349158</v>
      </c>
      <c r="H546">
        <v>-4.64854004450393</v>
      </c>
      <c r="I546">
        <v>9.2976421690233195</v>
      </c>
      <c r="J546">
        <v>0.101093261539623</v>
      </c>
      <c r="K546">
        <v>1335.9611644491099</v>
      </c>
      <c r="L546">
        <v>1212.66064881783</v>
      </c>
      <c r="M546">
        <v>42.424371285686298</v>
      </c>
      <c r="N546">
        <v>0.72045440048379805</v>
      </c>
      <c r="O546">
        <v>23.5058987891958</v>
      </c>
      <c r="P546">
        <v>59.061728395061699</v>
      </c>
      <c r="Q546">
        <v>8.655272595822E-2</v>
      </c>
    </row>
    <row r="547" spans="1:17" hidden="1" x14ac:dyDescent="0.3">
      <c r="A547" t="s">
        <v>1220</v>
      </c>
      <c r="B547" t="s">
        <v>1221</v>
      </c>
      <c r="C547" t="s">
        <v>3138</v>
      </c>
      <c r="D547" t="s">
        <v>273</v>
      </c>
      <c r="E547">
        <v>9465.1822929999998</v>
      </c>
      <c r="F547">
        <v>4724.3</v>
      </c>
      <c r="G547">
        <v>338.82374301877297</v>
      </c>
      <c r="H547">
        <v>13.114548317845699</v>
      </c>
      <c r="I547">
        <v>70.854377368954701</v>
      </c>
      <c r="J547">
        <v>5.3835803515872103</v>
      </c>
      <c r="K547">
        <v>4492.8336573524502</v>
      </c>
      <c r="L547">
        <v>3421.5390249570301</v>
      </c>
      <c r="M547">
        <v>54.216539167487397</v>
      </c>
      <c r="N547">
        <v>1.362361449947</v>
      </c>
      <c r="O547">
        <v>8.4774463941747999</v>
      </c>
      <c r="P547">
        <v>408.56343183163699</v>
      </c>
      <c r="Q547">
        <v>0.187670387085661</v>
      </c>
    </row>
    <row r="548" spans="1:17" x14ac:dyDescent="0.3">
      <c r="A548" t="s">
        <v>1222</v>
      </c>
      <c r="B548" t="s">
        <v>1223</v>
      </c>
      <c r="C548" t="s">
        <v>3132</v>
      </c>
      <c r="D548" t="s">
        <v>129</v>
      </c>
      <c r="E548">
        <v>9395.1627628200004</v>
      </c>
      <c r="F548">
        <v>527.35</v>
      </c>
      <c r="G548">
        <v>-22.522809505845501</v>
      </c>
      <c r="H548">
        <v>35.405329806739502</v>
      </c>
      <c r="I548">
        <v>16.6882801228532</v>
      </c>
      <c r="J548">
        <v>-5.1141375943162197</v>
      </c>
      <c r="K548">
        <v>480.09858853157402</v>
      </c>
      <c r="L548">
        <v>473.26740321661498</v>
      </c>
      <c r="M548">
        <v>49.242820714641397</v>
      </c>
      <c r="N548">
        <v>0.64280558447320602</v>
      </c>
      <c r="O548">
        <v>33.725229923200899</v>
      </c>
      <c r="P548">
        <v>40.122226650724002</v>
      </c>
      <c r="Q548">
        <v>6.5878469466331996E-2</v>
      </c>
    </row>
    <row r="549" spans="1:17" hidden="1" x14ac:dyDescent="0.3">
      <c r="A549" t="s">
        <v>1224</v>
      </c>
      <c r="B549" t="s">
        <v>1225</v>
      </c>
      <c r="C549" t="s">
        <v>3138</v>
      </c>
      <c r="D549" t="s">
        <v>570</v>
      </c>
      <c r="E549">
        <v>9375.0785392950002</v>
      </c>
      <c r="F549">
        <v>4600.55</v>
      </c>
      <c r="G549">
        <v>23.772803191550398</v>
      </c>
      <c r="H549">
        <v>7.9861759798574701</v>
      </c>
      <c r="I549">
        <v>36.294173351672903</v>
      </c>
      <c r="J549">
        <v>5.7535528578535704</v>
      </c>
      <c r="K549">
        <v>4053.30635760827</v>
      </c>
      <c r="L549">
        <v>3754.93893749675</v>
      </c>
      <c r="M549">
        <v>66.627481906551907</v>
      </c>
      <c r="N549">
        <v>2.1298523359125201</v>
      </c>
      <c r="O549">
        <v>4.0093032354827196</v>
      </c>
      <c r="P549">
        <v>46.886224677128297</v>
      </c>
      <c r="Q549">
        <v>1.3517051244843E-2</v>
      </c>
    </row>
    <row r="550" spans="1:17" x14ac:dyDescent="0.3">
      <c r="A550" t="s">
        <v>1226</v>
      </c>
      <c r="B550" t="s">
        <v>1227</v>
      </c>
      <c r="C550" t="s">
        <v>3132</v>
      </c>
      <c r="D550" t="s">
        <v>287</v>
      </c>
      <c r="E550">
        <v>9328.9169902949998</v>
      </c>
      <c r="F550">
        <v>1578.15</v>
      </c>
      <c r="G550">
        <v>112.265802548545</v>
      </c>
      <c r="H550">
        <v>7.2390597084886501</v>
      </c>
      <c r="I550">
        <v>1.78209649269838</v>
      </c>
      <c r="J550">
        <v>-1.36224286039422</v>
      </c>
      <c r="K550">
        <v>1545.62672911543</v>
      </c>
      <c r="L550">
        <v>1404.8084059395101</v>
      </c>
      <c r="M550">
        <v>50.067750054384199</v>
      </c>
      <c r="N550">
        <v>0.92298257951178697</v>
      </c>
      <c r="O550">
        <v>31.799892278934099</v>
      </c>
      <c r="P550">
        <v>145.66469489414601</v>
      </c>
    </row>
    <row r="551" spans="1:17" hidden="1" x14ac:dyDescent="0.3">
      <c r="A551" t="s">
        <v>1228</v>
      </c>
      <c r="B551" t="s">
        <v>1229</v>
      </c>
      <c r="C551" t="s">
        <v>3138</v>
      </c>
      <c r="D551" t="s">
        <v>273</v>
      </c>
      <c r="E551">
        <v>9279.0663862000001</v>
      </c>
      <c r="F551">
        <v>6028.1</v>
      </c>
      <c r="G551">
        <v>-23.065430505848902</v>
      </c>
      <c r="H551">
        <v>0.50523356992913104</v>
      </c>
      <c r="I551">
        <v>-0.62151504287644199</v>
      </c>
      <c r="J551">
        <v>-2.7064195114105098</v>
      </c>
      <c r="K551">
        <v>6165.8508966527797</v>
      </c>
      <c r="L551">
        <v>5878.2577328826201</v>
      </c>
      <c r="M551">
        <v>41.034115816650498</v>
      </c>
      <c r="N551">
        <v>0.74291459612727695</v>
      </c>
      <c r="O551">
        <v>16.1062357956901</v>
      </c>
      <c r="P551">
        <v>30.478354978354901</v>
      </c>
      <c r="Q551">
        <v>8.8912827359220001E-2</v>
      </c>
    </row>
    <row r="552" spans="1:17" x14ac:dyDescent="0.3">
      <c r="A552" t="s">
        <v>1230</v>
      </c>
      <c r="B552" t="s">
        <v>1231</v>
      </c>
      <c r="C552" t="s">
        <v>3127</v>
      </c>
      <c r="D552" t="s">
        <v>51</v>
      </c>
      <c r="E552">
        <v>9254.3804237500008</v>
      </c>
      <c r="F552">
        <v>533.5</v>
      </c>
      <c r="G552">
        <v>17.774102139131902</v>
      </c>
      <c r="H552">
        <v>6.9627635069884697</v>
      </c>
      <c r="I552">
        <v>34.8963376461761</v>
      </c>
      <c r="J552">
        <v>-3.4072575298942702</v>
      </c>
      <c r="K552">
        <v>506.81836976191801</v>
      </c>
      <c r="L552">
        <v>443.60280836662599</v>
      </c>
      <c r="M552">
        <v>54.636024326032</v>
      </c>
      <c r="N552">
        <v>1.2561723142880299</v>
      </c>
      <c r="O552">
        <v>8.6035613870665202</v>
      </c>
      <c r="P552">
        <v>66.979655712050004</v>
      </c>
    </row>
    <row r="553" spans="1:17" x14ac:dyDescent="0.3">
      <c r="A553" t="s">
        <v>1232</v>
      </c>
      <c r="B553" t="s">
        <v>1233</v>
      </c>
      <c r="C553" t="s">
        <v>3135</v>
      </c>
      <c r="D553" t="s">
        <v>889</v>
      </c>
      <c r="E553">
        <v>9212.9801589199997</v>
      </c>
      <c r="F553">
        <v>197.9</v>
      </c>
      <c r="G553">
        <v>6.8777743770142301</v>
      </c>
      <c r="H553">
        <v>5.8411889258156497</v>
      </c>
      <c r="I553">
        <v>-14.280139756814</v>
      </c>
      <c r="J553">
        <v>-2.2854659441352001</v>
      </c>
      <c r="K553">
        <v>199.246108381173</v>
      </c>
      <c r="L553">
        <v>194.37118789735899</v>
      </c>
      <c r="M553">
        <v>52.861968646451501</v>
      </c>
      <c r="N553">
        <v>1.0219817400955999</v>
      </c>
      <c r="O553">
        <v>33.4007074279939</v>
      </c>
      <c r="P553">
        <v>46.919079435783203</v>
      </c>
      <c r="Q553">
        <v>0.12360582053536801</v>
      </c>
    </row>
    <row r="554" spans="1:17" x14ac:dyDescent="0.3">
      <c r="A554" t="s">
        <v>1234</v>
      </c>
      <c r="B554" t="s">
        <v>1235</v>
      </c>
      <c r="C554" t="s">
        <v>3132</v>
      </c>
      <c r="D554" t="s">
        <v>232</v>
      </c>
      <c r="E554">
        <v>9199.2598434899992</v>
      </c>
      <c r="F554">
        <v>470.85</v>
      </c>
      <c r="G554">
        <v>-20.788140561950399</v>
      </c>
      <c r="H554">
        <v>-13.340229026068799</v>
      </c>
      <c r="I554">
        <v>-28.1350161557809</v>
      </c>
      <c r="J554">
        <v>-7.8447821945260499</v>
      </c>
      <c r="K554">
        <v>526.35814233599001</v>
      </c>
      <c r="L554">
        <v>541.62330374752105</v>
      </c>
      <c r="M554">
        <v>29.1668246523313</v>
      </c>
      <c r="N554">
        <v>0.39673397168348301</v>
      </c>
      <c r="O554">
        <v>50.663693320590397</v>
      </c>
      <c r="P554">
        <v>2.3475709162047602</v>
      </c>
      <c r="Q554">
        <v>-4.2524501848970001E-3</v>
      </c>
    </row>
    <row r="555" spans="1:17" x14ac:dyDescent="0.3">
      <c r="A555" t="s">
        <v>1236</v>
      </c>
      <c r="B555" t="s">
        <v>1237</v>
      </c>
      <c r="C555" t="s">
        <v>3122</v>
      </c>
      <c r="D555" t="s">
        <v>21</v>
      </c>
      <c r="E555">
        <v>9185.4424370800007</v>
      </c>
      <c r="F555">
        <v>445.9</v>
      </c>
      <c r="G555">
        <v>-26.558267429030401</v>
      </c>
      <c r="H555">
        <v>-7.3736276963767899</v>
      </c>
      <c r="I555">
        <v>-13.2169927831103</v>
      </c>
      <c r="J555">
        <v>-6.6270374151179698</v>
      </c>
      <c r="K555">
        <v>467.70024099938598</v>
      </c>
      <c r="L555">
        <v>476.169264049969</v>
      </c>
      <c r="M555">
        <v>39.915333827144998</v>
      </c>
      <c r="N555">
        <v>1.86474414813444</v>
      </c>
      <c r="O555">
        <v>28.952679973088099</v>
      </c>
      <c r="P555">
        <v>3.69767441860464</v>
      </c>
      <c r="Q555">
        <v>-7.9983269881670996E-2</v>
      </c>
    </row>
    <row r="556" spans="1:17" x14ac:dyDescent="0.3">
      <c r="A556" t="s">
        <v>1238</v>
      </c>
      <c r="B556" t="s">
        <v>1239</v>
      </c>
      <c r="C556" t="s">
        <v>3128</v>
      </c>
      <c r="D556" t="s">
        <v>211</v>
      </c>
      <c r="E556">
        <v>9175.5769175799996</v>
      </c>
      <c r="F556">
        <v>1481.8</v>
      </c>
      <c r="G556">
        <v>54.347712874877999</v>
      </c>
      <c r="H556">
        <v>-1.7145150658257799</v>
      </c>
      <c r="I556">
        <v>35.794440000566603</v>
      </c>
      <c r="J556">
        <v>-2.4076412916525798</v>
      </c>
      <c r="K556">
        <v>1518.79515086533</v>
      </c>
      <c r="L556">
        <v>1321.7895109577901</v>
      </c>
      <c r="M556">
        <v>43.347095057309701</v>
      </c>
      <c r="N556">
        <v>0.70617079416638495</v>
      </c>
      <c r="O556">
        <v>18.659738156296399</v>
      </c>
      <c r="P556">
        <v>79.459852246578606</v>
      </c>
      <c r="Q556">
        <v>7.4328620494308995E-2</v>
      </c>
    </row>
    <row r="557" spans="1:17" hidden="1" x14ac:dyDescent="0.3">
      <c r="A557" t="s">
        <v>1240</v>
      </c>
      <c r="B557" t="s">
        <v>1241</v>
      </c>
      <c r="C557" t="s">
        <v>3138</v>
      </c>
      <c r="D557" t="s">
        <v>69</v>
      </c>
      <c r="E557">
        <v>9168.6401046999999</v>
      </c>
      <c r="F557">
        <v>182.15</v>
      </c>
      <c r="G557">
        <v>-11.697491353014399</v>
      </c>
      <c r="H557">
        <v>-0.79375014435574198</v>
      </c>
      <c r="I557">
        <v>20.0865427555396</v>
      </c>
      <c r="J557">
        <v>-1.73964950350596</v>
      </c>
      <c r="K557">
        <v>188.03634824462199</v>
      </c>
      <c r="L557">
        <v>174.79430654730001</v>
      </c>
      <c r="M557">
        <v>26.5446222122922</v>
      </c>
      <c r="N557">
        <v>0.13868950779171599</v>
      </c>
      <c r="O557">
        <v>35.053527312654403</v>
      </c>
      <c r="P557">
        <v>28.274647887323901</v>
      </c>
      <c r="Q557">
        <v>3.6425997836590999E-2</v>
      </c>
    </row>
    <row r="558" spans="1:17" x14ac:dyDescent="0.3">
      <c r="A558" t="s">
        <v>1242</v>
      </c>
      <c r="B558" t="s">
        <v>1243</v>
      </c>
      <c r="C558" t="s">
        <v>3122</v>
      </c>
      <c r="D558" t="s">
        <v>245</v>
      </c>
      <c r="E558">
        <v>9155.9631063600009</v>
      </c>
      <c r="F558">
        <v>680.4</v>
      </c>
      <c r="G558">
        <v>-47.130082835002902</v>
      </c>
      <c r="H558">
        <v>-14.049886035500901</v>
      </c>
      <c r="I558">
        <v>-29.030332712205801</v>
      </c>
      <c r="J558">
        <v>-7.0347413802375298</v>
      </c>
      <c r="K558">
        <v>801.11702361394805</v>
      </c>
      <c r="L558">
        <v>892.84309486965196</v>
      </c>
      <c r="M558">
        <v>20.2555865877186</v>
      </c>
      <c r="N558">
        <v>0.75975383261790896</v>
      </c>
      <c r="O558">
        <v>83.421516754850103</v>
      </c>
      <c r="P558">
        <v>2.23123732251522</v>
      </c>
      <c r="Q558">
        <v>-8.1703750182057E-2</v>
      </c>
    </row>
    <row r="559" spans="1:17" x14ac:dyDescent="0.3">
      <c r="A559" t="s">
        <v>1244</v>
      </c>
      <c r="B559" t="s">
        <v>1245</v>
      </c>
      <c r="C559" t="s">
        <v>3135</v>
      </c>
      <c r="D559" t="s">
        <v>117</v>
      </c>
      <c r="E559">
        <v>9128.6490712899995</v>
      </c>
      <c r="F559">
        <v>1049.75</v>
      </c>
      <c r="G559">
        <v>26.517260040686299</v>
      </c>
      <c r="H559">
        <v>-8.2867597813102396</v>
      </c>
      <c r="I559">
        <v>2.63945544575486</v>
      </c>
      <c r="J559">
        <v>-5.2842756222524203</v>
      </c>
      <c r="K559">
        <v>1144.94378869808</v>
      </c>
      <c r="L559">
        <v>1064.44775117277</v>
      </c>
      <c r="M559">
        <v>43.3394471048626</v>
      </c>
      <c r="N559">
        <v>0.48304315722132202</v>
      </c>
      <c r="O559">
        <v>32.888783043581803</v>
      </c>
      <c r="P559">
        <v>47.852112676056301</v>
      </c>
      <c r="Q559">
        <v>3.8817655573376998E-2</v>
      </c>
    </row>
    <row r="560" spans="1:17" x14ac:dyDescent="0.3">
      <c r="A560" t="s">
        <v>1246</v>
      </c>
      <c r="B560" t="s">
        <v>1247</v>
      </c>
      <c r="C560" t="s">
        <v>3123</v>
      </c>
      <c r="D560" t="s">
        <v>139</v>
      </c>
      <c r="E560">
        <v>9113.9069414369897</v>
      </c>
      <c r="F560">
        <v>84.27</v>
      </c>
      <c r="G560">
        <v>-27.2976402090184</v>
      </c>
      <c r="H560">
        <v>2.1310430242159701</v>
      </c>
      <c r="I560">
        <v>-4.01922830502546</v>
      </c>
      <c r="J560">
        <v>-0.93685316703181198</v>
      </c>
      <c r="K560">
        <v>85.468233449895294</v>
      </c>
      <c r="L560">
        <v>85.563377308713996</v>
      </c>
      <c r="M560">
        <v>49.964072567982498</v>
      </c>
      <c r="N560">
        <v>0.237889164427803</v>
      </c>
      <c r="O560">
        <v>25.560697757208899</v>
      </c>
      <c r="P560">
        <v>16.3950276243093</v>
      </c>
    </row>
    <row r="561" spans="1:17" x14ac:dyDescent="0.3">
      <c r="A561" t="s">
        <v>1248</v>
      </c>
      <c r="B561" t="s">
        <v>1249</v>
      </c>
      <c r="C561" t="s">
        <v>3131</v>
      </c>
      <c r="D561" t="s">
        <v>800</v>
      </c>
      <c r="E561">
        <v>9026.5866977500009</v>
      </c>
      <c r="F561">
        <v>6949.6</v>
      </c>
      <c r="G561">
        <v>-38.907138124393398</v>
      </c>
      <c r="H561">
        <v>-7.3081963682032702</v>
      </c>
      <c r="I561">
        <v>-8.6109799400455902</v>
      </c>
      <c r="J561">
        <v>-3.7395561882161901</v>
      </c>
      <c r="K561">
        <v>7659.4913821692298</v>
      </c>
      <c r="L561">
        <v>8016.72042115166</v>
      </c>
      <c r="M561">
        <v>44.765494618922702</v>
      </c>
      <c r="N561">
        <v>1.29476899898798</v>
      </c>
      <c r="O561">
        <v>55.260014964889997</v>
      </c>
      <c r="P561">
        <v>5.4375531011045197</v>
      </c>
      <c r="Q561">
        <v>2.3585284564752999E-2</v>
      </c>
    </row>
    <row r="562" spans="1:17" hidden="1" x14ac:dyDescent="0.3">
      <c r="A562" t="s">
        <v>1250</v>
      </c>
      <c r="B562" t="s">
        <v>1251</v>
      </c>
      <c r="C562" t="s">
        <v>3138</v>
      </c>
      <c r="D562" t="s">
        <v>134</v>
      </c>
      <c r="E562">
        <v>9013.5222071249991</v>
      </c>
      <c r="F562">
        <v>715.25</v>
      </c>
      <c r="G562">
        <v>11.6719506982868</v>
      </c>
      <c r="H562">
        <v>2.2589502643174799</v>
      </c>
      <c r="I562">
        <v>-7.875499652547</v>
      </c>
      <c r="J562">
        <v>-2.9303124429527498</v>
      </c>
      <c r="K562">
        <v>715.20006651802396</v>
      </c>
      <c r="L562">
        <v>687.00269625312899</v>
      </c>
      <c r="M562">
        <v>48.204207935198802</v>
      </c>
      <c r="N562">
        <v>0.97748159803313595</v>
      </c>
      <c r="O562">
        <v>11.995805662355799</v>
      </c>
      <c r="P562">
        <v>33.866741530975098</v>
      </c>
      <c r="Q562">
        <v>2.3637672609010001E-2</v>
      </c>
    </row>
    <row r="563" spans="1:17" x14ac:dyDescent="0.3">
      <c r="A563" t="s">
        <v>1252</v>
      </c>
      <c r="B563" t="s">
        <v>1253</v>
      </c>
      <c r="C563" t="s">
        <v>3132</v>
      </c>
      <c r="D563" t="s">
        <v>464</v>
      </c>
      <c r="E563">
        <v>8959.3492773630005</v>
      </c>
      <c r="F563">
        <v>143.94999999999999</v>
      </c>
      <c r="G563">
        <v>9.0132178605364892</v>
      </c>
      <c r="H563">
        <v>-19.377297392235999</v>
      </c>
      <c r="I563">
        <v>-20.617075830966598</v>
      </c>
      <c r="J563">
        <v>-3.4996218861037698</v>
      </c>
      <c r="K563">
        <v>178.01210724149601</v>
      </c>
      <c r="L563">
        <v>173.86087315173299</v>
      </c>
      <c r="M563">
        <v>33.5841742554719</v>
      </c>
      <c r="N563">
        <v>1.3943258757835999</v>
      </c>
      <c r="O563">
        <v>64.362625911774899</v>
      </c>
      <c r="P563">
        <v>35.801886792452798</v>
      </c>
      <c r="Q563">
        <v>0.16305081034386101</v>
      </c>
    </row>
    <row r="564" spans="1:17" x14ac:dyDescent="0.3">
      <c r="A564" t="s">
        <v>1254</v>
      </c>
      <c r="B564" t="s">
        <v>1255</v>
      </c>
      <c r="C564" t="s">
        <v>3127</v>
      </c>
      <c r="D564" t="s">
        <v>51</v>
      </c>
      <c r="E564">
        <v>8926.3540822399991</v>
      </c>
      <c r="F564">
        <v>936</v>
      </c>
      <c r="G564">
        <v>131.96011212322</v>
      </c>
      <c r="H564">
        <v>15.2084462368232</v>
      </c>
      <c r="I564">
        <v>84.159747275677304</v>
      </c>
      <c r="J564">
        <v>5.6310208180052301</v>
      </c>
      <c r="K564">
        <v>827.21446491484096</v>
      </c>
      <c r="L564">
        <v>658.48924160511399</v>
      </c>
      <c r="M564">
        <v>62.010481914124497</v>
      </c>
      <c r="N564">
        <v>1.50608622413402</v>
      </c>
      <c r="O564">
        <v>2.51068376068375</v>
      </c>
      <c r="P564">
        <v>198.89829155356799</v>
      </c>
      <c r="Q564">
        <v>4.7252444103821997E-2</v>
      </c>
    </row>
    <row r="565" spans="1:17" x14ac:dyDescent="0.3">
      <c r="A565" t="s">
        <v>1256</v>
      </c>
      <c r="B565" t="s">
        <v>1257</v>
      </c>
      <c r="C565" t="s">
        <v>3124</v>
      </c>
      <c r="D565" t="s">
        <v>21</v>
      </c>
      <c r="E565">
        <v>8875.85139609</v>
      </c>
      <c r="F565">
        <v>1409.7</v>
      </c>
      <c r="G565">
        <v>-30.940131251944599</v>
      </c>
      <c r="H565">
        <v>-10.032555350452</v>
      </c>
      <c r="I565">
        <v>-7.7285036673442997</v>
      </c>
      <c r="J565">
        <v>-3.40080235094565</v>
      </c>
      <c r="K565">
        <v>1515.58908006928</v>
      </c>
      <c r="L565">
        <v>1560.3027704354499</v>
      </c>
      <c r="M565">
        <v>34.606840891717503</v>
      </c>
      <c r="N565">
        <v>0.51409251066362505</v>
      </c>
      <c r="O565">
        <v>37.791728736610601</v>
      </c>
      <c r="P565">
        <v>5.67466266866567</v>
      </c>
      <c r="Q565">
        <v>-6.3488856415910996E-2</v>
      </c>
    </row>
    <row r="566" spans="1:17" x14ac:dyDescent="0.3">
      <c r="A566" t="s">
        <v>1258</v>
      </c>
      <c r="B566" t="s">
        <v>1259</v>
      </c>
      <c r="C566" t="s">
        <v>3132</v>
      </c>
      <c r="D566" t="s">
        <v>391</v>
      </c>
      <c r="E566">
        <v>8874.0611259300003</v>
      </c>
      <c r="F566">
        <v>391.05</v>
      </c>
      <c r="G566">
        <v>101.51603317585101</v>
      </c>
      <c r="H566">
        <v>-14.4518882318865</v>
      </c>
      <c r="I566">
        <v>30.936178606903098</v>
      </c>
      <c r="J566">
        <v>-5.8688632037184796</v>
      </c>
      <c r="K566">
        <v>397.37767141676699</v>
      </c>
      <c r="L566">
        <v>327.167865036178</v>
      </c>
      <c r="M566">
        <v>49.7489655342916</v>
      </c>
      <c r="N566">
        <v>1.0512981728635</v>
      </c>
      <c r="O566">
        <v>21.2121212121212</v>
      </c>
      <c r="P566">
        <v>141.76197836166901</v>
      </c>
      <c r="Q566">
        <v>0.16368476959844999</v>
      </c>
    </row>
    <row r="567" spans="1:17" x14ac:dyDescent="0.3">
      <c r="A567" t="s">
        <v>1260</v>
      </c>
      <c r="B567" t="s">
        <v>1261</v>
      </c>
      <c r="C567" t="s">
        <v>3135</v>
      </c>
      <c r="D567" t="s">
        <v>117</v>
      </c>
      <c r="E567">
        <v>8862.2257752599999</v>
      </c>
      <c r="F567">
        <v>741.8</v>
      </c>
      <c r="G567">
        <v>-31.280289281311799</v>
      </c>
      <c r="H567">
        <v>9.3823744637173299</v>
      </c>
      <c r="I567">
        <v>0.47286872718330802</v>
      </c>
      <c r="J567">
        <v>1.7229916697793199</v>
      </c>
      <c r="K567">
        <v>682.53636047977</v>
      </c>
      <c r="L567">
        <v>693.10491968066401</v>
      </c>
      <c r="M567">
        <v>80.864000856499203</v>
      </c>
      <c r="N567">
        <v>1.1775861137861601</v>
      </c>
      <c r="O567">
        <v>13.231329199245099</v>
      </c>
      <c r="P567">
        <v>23.922485800200398</v>
      </c>
      <c r="Q567">
        <v>-7.3389803700475001E-2</v>
      </c>
    </row>
    <row r="568" spans="1:17" hidden="1" x14ac:dyDescent="0.3">
      <c r="A568" t="s">
        <v>1262</v>
      </c>
      <c r="B568" t="s">
        <v>1263</v>
      </c>
      <c r="C568" t="s">
        <v>3138</v>
      </c>
      <c r="D568" t="s">
        <v>223</v>
      </c>
      <c r="E568">
        <v>8815.065408765</v>
      </c>
      <c r="F568">
        <v>315.14999999999998</v>
      </c>
      <c r="G568">
        <v>-21.536518727262301</v>
      </c>
      <c r="H568">
        <v>0.310026635718613</v>
      </c>
      <c r="I568">
        <v>-6.65964252698023</v>
      </c>
      <c r="J568">
        <v>-3.0314884895152301</v>
      </c>
      <c r="K568">
        <v>324.10890169997299</v>
      </c>
      <c r="M568">
        <v>44.834216224658803</v>
      </c>
      <c r="N568">
        <v>0.37401232495506298</v>
      </c>
      <c r="O568">
        <v>18.165952720926501</v>
      </c>
      <c r="P568">
        <v>11.735507888672201</v>
      </c>
    </row>
    <row r="569" spans="1:17" x14ac:dyDescent="0.3">
      <c r="A569" t="s">
        <v>1264</v>
      </c>
      <c r="B569" t="s">
        <v>1265</v>
      </c>
      <c r="C569" t="s">
        <v>3126</v>
      </c>
      <c r="D569" t="s">
        <v>48</v>
      </c>
      <c r="E569">
        <v>8812.486191</v>
      </c>
      <c r="F569">
        <v>313.35000000000002</v>
      </c>
      <c r="G569">
        <v>-13.8900730603042</v>
      </c>
      <c r="H569">
        <v>1.96533748053875</v>
      </c>
      <c r="I569">
        <v>7.7380180717861302</v>
      </c>
      <c r="J569">
        <v>-0.54891397944019504</v>
      </c>
      <c r="K569">
        <v>312.19772974533203</v>
      </c>
      <c r="L569">
        <v>310.65137253863099</v>
      </c>
      <c r="M569">
        <v>61.195742383180502</v>
      </c>
      <c r="N569">
        <v>3.5627397110357402</v>
      </c>
      <c r="O569">
        <v>32.567416626775099</v>
      </c>
      <c r="P569">
        <v>32.354804646251303</v>
      </c>
      <c r="Q569">
        <v>2.2543990597160002E-3</v>
      </c>
    </row>
    <row r="570" spans="1:17" x14ac:dyDescent="0.3">
      <c r="A570" t="s">
        <v>1266</v>
      </c>
      <c r="B570" t="s">
        <v>1267</v>
      </c>
      <c r="C570" t="s">
        <v>3130</v>
      </c>
      <c r="D570" t="s">
        <v>69</v>
      </c>
      <c r="E570">
        <v>8800.5442361400001</v>
      </c>
      <c r="F570">
        <v>754</v>
      </c>
      <c r="G570">
        <v>-25.475456471266401</v>
      </c>
      <c r="H570">
        <v>-5.2899005598292002</v>
      </c>
      <c r="I570">
        <v>-11.112604060169099</v>
      </c>
      <c r="J570">
        <v>6.5319957405673597</v>
      </c>
      <c r="K570">
        <v>780.15760636549305</v>
      </c>
      <c r="L570">
        <v>802.08616371592802</v>
      </c>
      <c r="M570">
        <v>48.293244587244303</v>
      </c>
      <c r="N570">
        <v>1.0461148024542399</v>
      </c>
      <c r="O570">
        <v>32.612732095490699</v>
      </c>
      <c r="P570">
        <v>10.000729447808</v>
      </c>
      <c r="Q570">
        <v>8.0129042842889998E-3</v>
      </c>
    </row>
    <row r="571" spans="1:17" hidden="1" x14ac:dyDescent="0.3">
      <c r="A571" t="s">
        <v>1268</v>
      </c>
      <c r="B571" t="s">
        <v>1269</v>
      </c>
      <c r="C571" t="s">
        <v>3138</v>
      </c>
      <c r="D571" t="s">
        <v>1270</v>
      </c>
      <c r="E571">
        <v>8792.9788800000006</v>
      </c>
      <c r="F571">
        <v>4265</v>
      </c>
      <c r="G571">
        <v>517.99280391559398</v>
      </c>
      <c r="H571">
        <v>15.1818928086809</v>
      </c>
      <c r="I571">
        <v>83.634678752105501</v>
      </c>
      <c r="J571">
        <v>-4.5201865003651402</v>
      </c>
      <c r="K571">
        <v>3794.3965802852499</v>
      </c>
      <c r="L571">
        <v>2798.5345967820499</v>
      </c>
      <c r="M571">
        <v>55.499287564426602</v>
      </c>
      <c r="N571">
        <v>1.1628168730684201</v>
      </c>
      <c r="O571">
        <v>11.3716295427901</v>
      </c>
      <c r="P571">
        <v>616.62606065697696</v>
      </c>
      <c r="Q571">
        <v>0.37672515426923697</v>
      </c>
    </row>
    <row r="572" spans="1:17" x14ac:dyDescent="0.3">
      <c r="A572" t="s">
        <v>1271</v>
      </c>
      <c r="B572" t="s">
        <v>1272</v>
      </c>
      <c r="C572" t="s">
        <v>3128</v>
      </c>
      <c r="D572" t="s">
        <v>211</v>
      </c>
      <c r="E572">
        <v>8765.6947268799995</v>
      </c>
      <c r="F572">
        <v>1989.95</v>
      </c>
      <c r="G572">
        <v>57.088625142071898</v>
      </c>
      <c r="H572">
        <v>-2.83978754619078</v>
      </c>
      <c r="I572">
        <v>-5.2387402991989198</v>
      </c>
      <c r="J572">
        <v>-1.0816150717937101</v>
      </c>
      <c r="K572">
        <v>2074.94058606415</v>
      </c>
      <c r="L572">
        <v>1901.68016261498</v>
      </c>
      <c r="M572">
        <v>42.425536418574602</v>
      </c>
      <c r="N572">
        <v>0.489831448402546</v>
      </c>
      <c r="O572">
        <v>20.555792859116998</v>
      </c>
      <c r="P572">
        <v>100.39778449144001</v>
      </c>
      <c r="Q572">
        <v>0.15066979972834499</v>
      </c>
    </row>
    <row r="573" spans="1:17" x14ac:dyDescent="0.3">
      <c r="A573" t="s">
        <v>1273</v>
      </c>
      <c r="B573" t="s">
        <v>1274</v>
      </c>
      <c r="C573" t="s">
        <v>3140</v>
      </c>
      <c r="D573" t="s">
        <v>1056</v>
      </c>
      <c r="E573">
        <v>8742.1979654999996</v>
      </c>
      <c r="F573">
        <v>454.5</v>
      </c>
      <c r="G573">
        <v>0.35202763979995999</v>
      </c>
      <c r="H573">
        <v>-9.7589662200381504</v>
      </c>
      <c r="I573">
        <v>4.8297248197264997</v>
      </c>
      <c r="J573">
        <v>-8.7492699298836207</v>
      </c>
      <c r="K573">
        <v>515.19089850134401</v>
      </c>
      <c r="L573">
        <v>485.40006876292603</v>
      </c>
      <c r="M573">
        <v>32.633941645697398</v>
      </c>
      <c r="N573">
        <v>0.39835341991325701</v>
      </c>
      <c r="O573">
        <v>51.5731573157315</v>
      </c>
      <c r="P573">
        <v>39.4813564523553</v>
      </c>
      <c r="Q573">
        <v>9.2818306517899996E-4</v>
      </c>
    </row>
    <row r="574" spans="1:17" x14ac:dyDescent="0.3">
      <c r="A574" t="s">
        <v>1275</v>
      </c>
      <c r="B574" t="s">
        <v>1276</v>
      </c>
      <c r="C574" t="s">
        <v>3128</v>
      </c>
      <c r="D574" t="s">
        <v>57</v>
      </c>
      <c r="E574">
        <v>8738.8543963943703</v>
      </c>
      <c r="F574">
        <v>6693.3</v>
      </c>
      <c r="G574">
        <v>44.994024172696001</v>
      </c>
      <c r="H574">
        <v>0.668588293484636</v>
      </c>
      <c r="I574">
        <v>-27.137333104284799</v>
      </c>
      <c r="J574">
        <v>-6.2489627420446103</v>
      </c>
      <c r="K574">
        <v>7187.6242709080298</v>
      </c>
      <c r="L574">
        <v>7073.4253419413399</v>
      </c>
      <c r="M574">
        <v>35.844838451063303</v>
      </c>
      <c r="N574">
        <v>0.51696283921932995</v>
      </c>
      <c r="O574">
        <v>53.554300569225902</v>
      </c>
      <c r="P574">
        <v>100.81908190819</v>
      </c>
      <c r="Q574">
        <v>0.132281282968187</v>
      </c>
    </row>
    <row r="575" spans="1:17" x14ac:dyDescent="0.3">
      <c r="A575" t="s">
        <v>1277</v>
      </c>
      <c r="B575" t="s">
        <v>1278</v>
      </c>
      <c r="C575" t="s">
        <v>3122</v>
      </c>
      <c r="D575" t="s">
        <v>245</v>
      </c>
      <c r="E575">
        <v>8691.4972488799995</v>
      </c>
      <c r="F575">
        <v>1597.6</v>
      </c>
      <c r="G575">
        <v>-47.877938989710898</v>
      </c>
      <c r="H575">
        <v>-22.497732556264101</v>
      </c>
      <c r="I575">
        <v>-25.938547436822098</v>
      </c>
      <c r="J575">
        <v>-9.7912740214743401</v>
      </c>
      <c r="K575">
        <v>1971.31398393208</v>
      </c>
      <c r="L575">
        <v>2012.4163704285199</v>
      </c>
      <c r="M575">
        <v>19.5880185956802</v>
      </c>
      <c r="N575">
        <v>1.3996849463185801</v>
      </c>
      <c r="O575">
        <v>71.998622934401595</v>
      </c>
      <c r="P575">
        <v>3.4547514974906801</v>
      </c>
      <c r="Q575">
        <v>4.4423071112059996E-3</v>
      </c>
    </row>
    <row r="576" spans="1:17" x14ac:dyDescent="0.3">
      <c r="A576" t="s">
        <v>1279</v>
      </c>
      <c r="B576" t="s">
        <v>1280</v>
      </c>
      <c r="C576" t="s">
        <v>3121</v>
      </c>
      <c r="D576" t="s">
        <v>18</v>
      </c>
      <c r="E576">
        <v>8685.2574050000003</v>
      </c>
      <c r="F576">
        <v>583.25</v>
      </c>
      <c r="G576">
        <v>-22.572063914384401</v>
      </c>
      <c r="H576">
        <v>-34.866254280125197</v>
      </c>
      <c r="I576">
        <v>-40.440789290458</v>
      </c>
      <c r="J576">
        <v>-3.7488991285191</v>
      </c>
      <c r="K576">
        <v>758.84454475900498</v>
      </c>
      <c r="L576">
        <v>832.36860676059803</v>
      </c>
      <c r="M576">
        <v>32.731387114198903</v>
      </c>
      <c r="N576">
        <v>1.59001157219736</v>
      </c>
      <c r="O576">
        <v>118.60265752250299</v>
      </c>
      <c r="P576">
        <v>3.1935598018400402</v>
      </c>
      <c r="Q576">
        <v>0.152509472166836</v>
      </c>
    </row>
    <row r="577" spans="1:17" x14ac:dyDescent="0.3">
      <c r="A577" t="s">
        <v>1281</v>
      </c>
      <c r="B577" t="s">
        <v>1282</v>
      </c>
      <c r="C577" t="s">
        <v>3131</v>
      </c>
      <c r="D577" t="s">
        <v>80</v>
      </c>
      <c r="E577">
        <v>8680.8202171199991</v>
      </c>
      <c r="F577">
        <v>1116.9000000000001</v>
      </c>
      <c r="G577">
        <v>37.043550604890697</v>
      </c>
      <c r="H577">
        <v>-15.8746860110802</v>
      </c>
      <c r="I577">
        <v>18.915101202842301</v>
      </c>
      <c r="J577">
        <v>0.909656369326999</v>
      </c>
      <c r="K577">
        <v>1203.1864808212599</v>
      </c>
      <c r="L577">
        <v>1029.25432358474</v>
      </c>
      <c r="M577">
        <v>42.7149842530903</v>
      </c>
      <c r="N577">
        <v>0.61374472937028302</v>
      </c>
      <c r="O577">
        <v>38.239770794162403</v>
      </c>
      <c r="P577">
        <v>63.912533020252397</v>
      </c>
    </row>
    <row r="578" spans="1:17" x14ac:dyDescent="0.3">
      <c r="A578" t="s">
        <v>1283</v>
      </c>
      <c r="B578" t="s">
        <v>1284</v>
      </c>
      <c r="C578" t="s">
        <v>3131</v>
      </c>
      <c r="D578" t="s">
        <v>270</v>
      </c>
      <c r="E578">
        <v>8657.5938508199997</v>
      </c>
      <c r="F578">
        <v>750.65</v>
      </c>
      <c r="G578">
        <v>-45.0811138711246</v>
      </c>
      <c r="H578">
        <v>-10.453016503584999</v>
      </c>
      <c r="I578">
        <v>-25.235457762736999</v>
      </c>
      <c r="J578">
        <v>-4.6402386889791902</v>
      </c>
      <c r="K578">
        <v>880.79383102543704</v>
      </c>
      <c r="L578">
        <v>955.22563987857802</v>
      </c>
      <c r="M578">
        <v>16.175231154284699</v>
      </c>
      <c r="N578">
        <v>1.7011498063570001</v>
      </c>
      <c r="O578">
        <v>47.871844401518601</v>
      </c>
      <c r="P578">
        <v>1.8935794760418001</v>
      </c>
      <c r="Q578">
        <v>-6.3006459236386994E-2</v>
      </c>
    </row>
    <row r="579" spans="1:17" x14ac:dyDescent="0.3">
      <c r="A579" t="s">
        <v>1285</v>
      </c>
      <c r="B579" t="s">
        <v>1286</v>
      </c>
      <c r="C579" t="s">
        <v>3134</v>
      </c>
      <c r="D579" t="s">
        <v>99</v>
      </c>
      <c r="E579">
        <v>8651.1571894499994</v>
      </c>
      <c r="F579">
        <v>178.95</v>
      </c>
      <c r="G579">
        <v>11.8350122576733</v>
      </c>
      <c r="H579">
        <v>-15.4171559507636</v>
      </c>
      <c r="I579">
        <v>-19.678132491046</v>
      </c>
      <c r="J579">
        <v>-7.06352518415326</v>
      </c>
      <c r="K579">
        <v>199.109165657256</v>
      </c>
      <c r="L579">
        <v>198.66051629030301</v>
      </c>
      <c r="M579">
        <v>44.202307546432401</v>
      </c>
      <c r="N579">
        <v>0.83304405732151399</v>
      </c>
      <c r="O579">
        <v>40.089410449846298</v>
      </c>
      <c r="P579">
        <v>32.949479940564601</v>
      </c>
      <c r="Q579">
        <v>6.2263475635339002E-2</v>
      </c>
    </row>
    <row r="580" spans="1:17" hidden="1" x14ac:dyDescent="0.3">
      <c r="A580" t="s">
        <v>1287</v>
      </c>
      <c r="B580" t="s">
        <v>1288</v>
      </c>
      <c r="C580" t="s">
        <v>3138</v>
      </c>
      <c r="D580" t="s">
        <v>730</v>
      </c>
      <c r="E580">
        <v>8642.3479203879997</v>
      </c>
      <c r="F580">
        <v>525</v>
      </c>
      <c r="G580">
        <v>-2.3749368556939201</v>
      </c>
      <c r="H580">
        <v>-0.100661645007904</v>
      </c>
      <c r="I580">
        <v>1.5103188312294</v>
      </c>
      <c r="J580">
        <v>-0.85206772911735595</v>
      </c>
      <c r="K580">
        <v>528.69809949436899</v>
      </c>
      <c r="L580">
        <v>512.04390429899502</v>
      </c>
      <c r="M580">
        <v>73.886051750125603</v>
      </c>
      <c r="N580">
        <v>0.24091099121152401</v>
      </c>
      <c r="O580">
        <v>6.8514285714285696</v>
      </c>
      <c r="P580">
        <v>19.107037524388499</v>
      </c>
      <c r="Q580">
        <v>-1.0545973830429E-2</v>
      </c>
    </row>
    <row r="581" spans="1:17" hidden="1" x14ac:dyDescent="0.3">
      <c r="A581" t="s">
        <v>1289</v>
      </c>
      <c r="B581" t="s">
        <v>1290</v>
      </c>
      <c r="C581" t="s">
        <v>3138</v>
      </c>
      <c r="D581" t="s">
        <v>21</v>
      </c>
      <c r="E581">
        <v>8632.1198825499996</v>
      </c>
      <c r="F581">
        <v>1563.35</v>
      </c>
      <c r="G581">
        <v>55.7490037508109</v>
      </c>
      <c r="H581">
        <v>-3.5536207696366402</v>
      </c>
      <c r="I581">
        <v>37.776903544560703</v>
      </c>
      <c r="J581">
        <v>8.9002878498778595E-2</v>
      </c>
      <c r="K581">
        <v>1633.3581039659</v>
      </c>
      <c r="L581">
        <v>1428.05701038192</v>
      </c>
      <c r="M581">
        <v>44.624190918809802</v>
      </c>
      <c r="N581">
        <v>0.43767145989446699</v>
      </c>
      <c r="O581">
        <v>27.402692935043302</v>
      </c>
      <c r="P581">
        <v>80.681883848598602</v>
      </c>
      <c r="Q581">
        <v>0.237037518375143</v>
      </c>
    </row>
    <row r="582" spans="1:17" x14ac:dyDescent="0.3">
      <c r="A582" t="s">
        <v>1291</v>
      </c>
      <c r="B582" t="s">
        <v>1292</v>
      </c>
      <c r="C582" t="s">
        <v>3136</v>
      </c>
      <c r="D582" t="s">
        <v>134</v>
      </c>
      <c r="E582">
        <v>8622.4479073830007</v>
      </c>
      <c r="F582">
        <v>160.13</v>
      </c>
      <c r="G582">
        <v>-46.657138189990498</v>
      </c>
      <c r="H582">
        <v>-6.3362735357249198</v>
      </c>
      <c r="I582">
        <v>-30.651465330576499</v>
      </c>
      <c r="J582">
        <v>-2.6292856585492399</v>
      </c>
      <c r="K582">
        <v>173.96899310799401</v>
      </c>
      <c r="L582">
        <v>188.88942074190899</v>
      </c>
      <c r="M582">
        <v>47.674042950273297</v>
      </c>
      <c r="N582">
        <v>0.75698978067502998</v>
      </c>
      <c r="O582">
        <v>77.917941672391095</v>
      </c>
      <c r="P582">
        <v>6.1096017493870596</v>
      </c>
      <c r="Q582">
        <v>0.12182800998311</v>
      </c>
    </row>
    <row r="583" spans="1:17" x14ac:dyDescent="0.3">
      <c r="A583" t="s">
        <v>1293</v>
      </c>
      <c r="B583" t="s">
        <v>1294</v>
      </c>
      <c r="C583" t="s">
        <v>3132</v>
      </c>
      <c r="D583" t="s">
        <v>464</v>
      </c>
      <c r="E583">
        <v>8589.3520532000002</v>
      </c>
      <c r="F583">
        <v>641</v>
      </c>
      <c r="G583">
        <v>-50.9410474764668</v>
      </c>
      <c r="H583">
        <v>7.3729109082599003</v>
      </c>
      <c r="I583">
        <v>-20.724915773169201</v>
      </c>
      <c r="J583">
        <v>2.0439991079259801</v>
      </c>
      <c r="K583">
        <v>626.40997206461395</v>
      </c>
      <c r="L583">
        <v>683.191735844189</v>
      </c>
      <c r="M583">
        <v>64.551603093983601</v>
      </c>
      <c r="N583">
        <v>0.68858639911853503</v>
      </c>
      <c r="O583">
        <v>71.138845553822094</v>
      </c>
      <c r="P583">
        <v>13.150926743159699</v>
      </c>
      <c r="Q583">
        <v>0.108410130616622</v>
      </c>
    </row>
    <row r="584" spans="1:17" x14ac:dyDescent="0.3">
      <c r="A584" t="s">
        <v>1295</v>
      </c>
      <c r="B584" t="s">
        <v>1296</v>
      </c>
      <c r="C584" t="s">
        <v>3131</v>
      </c>
      <c r="D584" t="s">
        <v>1297</v>
      </c>
      <c r="E584">
        <v>8561.5460638650002</v>
      </c>
      <c r="F584">
        <v>787.65</v>
      </c>
      <c r="G584">
        <v>-51.278048032024401</v>
      </c>
      <c r="H584">
        <v>-8.1390228159298506</v>
      </c>
      <c r="I584">
        <v>-20.4309838177535</v>
      </c>
      <c r="J584">
        <v>-4.44964745037404</v>
      </c>
      <c r="K584">
        <v>864.76681184314498</v>
      </c>
      <c r="L584">
        <v>951.86583644219695</v>
      </c>
      <c r="M584">
        <v>29.810315639478201</v>
      </c>
      <c r="N584">
        <v>0.81931310482167197</v>
      </c>
      <c r="O584">
        <v>64.667047546499006</v>
      </c>
      <c r="P584">
        <v>1.75699244234868</v>
      </c>
      <c r="Q584">
        <v>-0.146886214936995</v>
      </c>
    </row>
    <row r="585" spans="1:17" x14ac:dyDescent="0.3">
      <c r="A585" t="s">
        <v>1298</v>
      </c>
      <c r="B585" t="s">
        <v>1299</v>
      </c>
      <c r="C585" t="s">
        <v>3137</v>
      </c>
      <c r="D585" t="s">
        <v>414</v>
      </c>
      <c r="E585">
        <v>8547.4778251049993</v>
      </c>
      <c r="F585">
        <v>104.85</v>
      </c>
      <c r="G585">
        <v>46.286411490984399</v>
      </c>
      <c r="H585">
        <v>19.912534260252599</v>
      </c>
      <c r="I585">
        <v>44.420309089600998</v>
      </c>
      <c r="J585">
        <v>0.57544936734709395</v>
      </c>
      <c r="K585">
        <v>96.3649201392343</v>
      </c>
      <c r="L585">
        <v>83.819730506206497</v>
      </c>
      <c r="M585">
        <v>50.462359036254</v>
      </c>
      <c r="N585">
        <v>1.0991733525612699</v>
      </c>
      <c r="O585">
        <v>14.0200286123032</v>
      </c>
      <c r="P585">
        <v>69.249394673123405</v>
      </c>
      <c r="Q585">
        <v>0.100708848521488</v>
      </c>
    </row>
    <row r="586" spans="1:17" x14ac:dyDescent="0.3">
      <c r="A586" t="s">
        <v>1300</v>
      </c>
      <c r="B586" t="s">
        <v>1301</v>
      </c>
      <c r="C586" t="s">
        <v>3128</v>
      </c>
      <c r="D586" t="s">
        <v>211</v>
      </c>
      <c r="E586">
        <v>8527.4031630000009</v>
      </c>
      <c r="F586">
        <v>432.55</v>
      </c>
      <c r="G586">
        <v>28.0222423542636</v>
      </c>
      <c r="H586">
        <v>6.7013944145842101</v>
      </c>
      <c r="I586">
        <v>36.468195102165801</v>
      </c>
      <c r="J586">
        <v>2.2468164860189699</v>
      </c>
      <c r="K586">
        <v>427.57556384446798</v>
      </c>
      <c r="L586">
        <v>369.55632680983598</v>
      </c>
      <c r="M586">
        <v>50.3285129108855</v>
      </c>
      <c r="N586">
        <v>0.54556474712059799</v>
      </c>
      <c r="O586">
        <v>12.1951219512195</v>
      </c>
      <c r="P586">
        <v>80.154102457309406</v>
      </c>
    </row>
    <row r="587" spans="1:17" x14ac:dyDescent="0.3">
      <c r="A587" t="s">
        <v>1302</v>
      </c>
      <c r="B587" t="s">
        <v>1303</v>
      </c>
      <c r="C587" t="s">
        <v>3127</v>
      </c>
      <c r="D587" t="s">
        <v>51</v>
      </c>
      <c r="E587">
        <v>8517.0286279649899</v>
      </c>
      <c r="F587">
        <v>2080.65</v>
      </c>
      <c r="G587">
        <v>69.0909482426583</v>
      </c>
      <c r="H587">
        <v>34.587457697471102</v>
      </c>
      <c r="I587">
        <v>66.2239286601652</v>
      </c>
      <c r="J587">
        <v>1.52201905776491</v>
      </c>
      <c r="K587">
        <v>1774.0138897377501</v>
      </c>
      <c r="L587">
        <v>1449.5624538511299</v>
      </c>
      <c r="M587">
        <v>62.633951168590201</v>
      </c>
      <c r="N587">
        <v>0.95324075765834904</v>
      </c>
      <c r="O587">
        <v>4.9744070362626998</v>
      </c>
      <c r="P587">
        <v>107.143212703469</v>
      </c>
      <c r="Q587">
        <v>8.4431465903724995E-2</v>
      </c>
    </row>
    <row r="588" spans="1:17" x14ac:dyDescent="0.3">
      <c r="A588" t="s">
        <v>1304</v>
      </c>
      <c r="B588" t="s">
        <v>1305</v>
      </c>
      <c r="C588" t="s">
        <v>3135</v>
      </c>
      <c r="D588" t="s">
        <v>974</v>
      </c>
      <c r="E588">
        <v>8503.7225299839993</v>
      </c>
      <c r="F588">
        <v>61.52</v>
      </c>
      <c r="G588">
        <v>-37.195567299368797</v>
      </c>
      <c r="H588">
        <v>-9.9259798309380702</v>
      </c>
      <c r="I588">
        <v>-25.271030414441899</v>
      </c>
      <c r="J588">
        <v>-1.39604792707403</v>
      </c>
      <c r="K588">
        <v>70.465860092342496</v>
      </c>
      <c r="L588">
        <v>73.037856561289104</v>
      </c>
      <c r="M588">
        <v>34.3844156905228</v>
      </c>
      <c r="N588">
        <v>0.97116368308568302</v>
      </c>
      <c r="O588">
        <v>54.177503250975199</v>
      </c>
      <c r="P588">
        <v>3.91891891891891</v>
      </c>
      <c r="Q588">
        <v>3.4267802633005003E-2</v>
      </c>
    </row>
    <row r="589" spans="1:17" x14ac:dyDescent="0.3">
      <c r="A589" t="s">
        <v>1306</v>
      </c>
      <c r="B589" t="s">
        <v>1307</v>
      </c>
      <c r="C589" t="s">
        <v>3130</v>
      </c>
      <c r="D589" t="s">
        <v>69</v>
      </c>
      <c r="E589">
        <v>8480.5988651099997</v>
      </c>
      <c r="F589">
        <v>1101.3</v>
      </c>
      <c r="G589">
        <v>-36.027703854353298</v>
      </c>
      <c r="H589">
        <v>-8.3433608270798398</v>
      </c>
      <c r="I589">
        <v>-29.1504261030225</v>
      </c>
      <c r="J589">
        <v>-3.0379809065338601</v>
      </c>
      <c r="K589">
        <v>1202.2685263082999</v>
      </c>
      <c r="L589">
        <v>1334.52775425499</v>
      </c>
      <c r="M589">
        <v>41.344492589566798</v>
      </c>
      <c r="N589">
        <v>0.63224548356337695</v>
      </c>
      <c r="O589">
        <v>63.624807046218102</v>
      </c>
      <c r="P589">
        <v>2.6805277143256698</v>
      </c>
      <c r="Q589">
        <v>-4.4729832181568001E-2</v>
      </c>
    </row>
    <row r="590" spans="1:17" x14ac:dyDescent="0.3">
      <c r="A590" t="s">
        <v>1308</v>
      </c>
      <c r="B590" t="s">
        <v>1309</v>
      </c>
      <c r="C590" t="s">
        <v>3127</v>
      </c>
      <c r="D590" t="s">
        <v>51</v>
      </c>
      <c r="E590">
        <v>8457.0531413600002</v>
      </c>
      <c r="F590">
        <v>5094.8</v>
      </c>
      <c r="G590">
        <v>-22.034434376227399</v>
      </c>
      <c r="H590">
        <v>1.4579401470936399</v>
      </c>
      <c r="I590">
        <v>0.73101206917345996</v>
      </c>
      <c r="J590">
        <v>-2.4043554307943902</v>
      </c>
      <c r="K590">
        <v>5249.5237580863404</v>
      </c>
      <c r="L590">
        <v>5133.2198095232498</v>
      </c>
      <c r="M590">
        <v>34.265181065325599</v>
      </c>
      <c r="N590">
        <v>0.87397527083707804</v>
      </c>
      <c r="O590">
        <v>14.4951715474601</v>
      </c>
      <c r="P590">
        <v>9.8834262544348803</v>
      </c>
      <c r="Q590">
        <v>-4.4352124272535001E-2</v>
      </c>
    </row>
    <row r="591" spans="1:17" x14ac:dyDescent="0.3">
      <c r="A591" t="s">
        <v>1310</v>
      </c>
      <c r="B591" t="s">
        <v>1311</v>
      </c>
      <c r="C591" t="s">
        <v>3137</v>
      </c>
      <c r="D591" t="s">
        <v>414</v>
      </c>
      <c r="E591">
        <v>8454.0684443999999</v>
      </c>
      <c r="F591">
        <v>153.24</v>
      </c>
      <c r="G591">
        <v>2.7233671241912898</v>
      </c>
      <c r="H591">
        <v>-7.4868499546212899</v>
      </c>
      <c r="I591">
        <v>-2.9144294959707602</v>
      </c>
      <c r="J591">
        <v>-4.9318000666549704</v>
      </c>
      <c r="K591">
        <v>168.89372245714799</v>
      </c>
      <c r="L591">
        <v>169.387675820905</v>
      </c>
      <c r="M591">
        <v>40.655943995344302</v>
      </c>
      <c r="N591">
        <v>0.587260092810031</v>
      </c>
      <c r="O591">
        <v>59.879926912033397</v>
      </c>
      <c r="P591">
        <v>29.425675675675599</v>
      </c>
      <c r="Q591">
        <v>7.8811637531731996E-2</v>
      </c>
    </row>
    <row r="592" spans="1:17" x14ac:dyDescent="0.3">
      <c r="A592" t="s">
        <v>1312</v>
      </c>
      <c r="B592" t="s">
        <v>1313</v>
      </c>
      <c r="C592" t="s">
        <v>3137</v>
      </c>
      <c r="D592" t="s">
        <v>280</v>
      </c>
      <c r="E592">
        <v>8398.1085617699991</v>
      </c>
      <c r="F592">
        <v>1946.65</v>
      </c>
      <c r="G592">
        <v>95.107505630543301</v>
      </c>
      <c r="H592">
        <v>-7.2958913347708503</v>
      </c>
      <c r="I592">
        <v>43.402573583836499</v>
      </c>
      <c r="J592">
        <v>-9.6445226027756004</v>
      </c>
      <c r="K592">
        <v>2035.9896477324201</v>
      </c>
      <c r="L592">
        <v>1671.35160157214</v>
      </c>
      <c r="M592">
        <v>39.909524656999402</v>
      </c>
      <c r="N592">
        <v>1.0398241867087601</v>
      </c>
      <c r="O592">
        <v>23.635476331132899</v>
      </c>
      <c r="P592">
        <v>119.19265848440401</v>
      </c>
      <c r="Q592">
        <v>0.10468276334783801</v>
      </c>
    </row>
    <row r="593" spans="1:17" x14ac:dyDescent="0.3">
      <c r="A593" t="s">
        <v>1314</v>
      </c>
      <c r="B593" t="s">
        <v>1315</v>
      </c>
      <c r="C593" t="s">
        <v>3137</v>
      </c>
      <c r="D593" t="s">
        <v>280</v>
      </c>
      <c r="E593">
        <v>8391.2309607699899</v>
      </c>
      <c r="F593">
        <v>679.85</v>
      </c>
      <c r="G593">
        <v>10.4850876274771</v>
      </c>
      <c r="H593">
        <v>5.3782459153005604</v>
      </c>
      <c r="I593">
        <v>4.48115957889146</v>
      </c>
      <c r="J593">
        <v>-3.54355592207098</v>
      </c>
      <c r="K593">
        <v>678.29406114421397</v>
      </c>
      <c r="L593">
        <v>672.82390393303501</v>
      </c>
      <c r="M593">
        <v>54.632110437010802</v>
      </c>
      <c r="N593">
        <v>0.62122789909872</v>
      </c>
      <c r="O593">
        <v>23.2183569905126</v>
      </c>
      <c r="P593">
        <v>31.753875968992201</v>
      </c>
      <c r="Q593">
        <v>2.9628758736003999E-2</v>
      </c>
    </row>
    <row r="594" spans="1:17" hidden="1" x14ac:dyDescent="0.3">
      <c r="A594" t="s">
        <v>1316</v>
      </c>
      <c r="B594" t="s">
        <v>1317</v>
      </c>
      <c r="C594" t="s">
        <v>3138</v>
      </c>
      <c r="D594" t="s">
        <v>730</v>
      </c>
      <c r="E594">
        <v>8375.5088797930002</v>
      </c>
      <c r="F594">
        <v>252.25</v>
      </c>
      <c r="G594">
        <v>1.4125521478777601</v>
      </c>
      <c r="H594">
        <v>-3.4916171438987198</v>
      </c>
      <c r="I594">
        <v>0.73890038044175199</v>
      </c>
      <c r="J594">
        <v>-2.7447220544971</v>
      </c>
      <c r="K594">
        <v>257.90691387572298</v>
      </c>
      <c r="L594">
        <v>247.71375131336799</v>
      </c>
      <c r="M594">
        <v>59.785019392106697</v>
      </c>
      <c r="N594">
        <v>1.5135768106701799</v>
      </c>
      <c r="O594">
        <v>9.9108027750247807</v>
      </c>
      <c r="P594">
        <v>22.6300437530384</v>
      </c>
      <c r="Q594">
        <v>1.1816369177710001E-3</v>
      </c>
    </row>
    <row r="595" spans="1:17" hidden="1" x14ac:dyDescent="0.3">
      <c r="A595" t="s">
        <v>1318</v>
      </c>
      <c r="B595" t="s">
        <v>1319</v>
      </c>
      <c r="C595" t="s">
        <v>3138</v>
      </c>
      <c r="D595" t="s">
        <v>1320</v>
      </c>
      <c r="E595">
        <v>8369.7008711939998</v>
      </c>
      <c r="F595">
        <v>1230.3900000000001</v>
      </c>
      <c r="K595">
        <v>1221.0284065276701</v>
      </c>
      <c r="L595">
        <v>1201.49851616978</v>
      </c>
      <c r="M595">
        <v>68.273684852772604</v>
      </c>
      <c r="N595">
        <v>1</v>
      </c>
      <c r="Q595">
        <v>-6.1080809493942997E-2</v>
      </c>
    </row>
    <row r="596" spans="1:17" x14ac:dyDescent="0.3">
      <c r="A596" t="s">
        <v>1321</v>
      </c>
      <c r="B596" t="s">
        <v>1322</v>
      </c>
      <c r="C596" t="s">
        <v>3125</v>
      </c>
      <c r="D596" t="s">
        <v>964</v>
      </c>
      <c r="E596">
        <v>8356.4508487980002</v>
      </c>
      <c r="F596">
        <v>39.26</v>
      </c>
      <c r="G596">
        <v>-43.176517329198603</v>
      </c>
      <c r="H596">
        <v>-8.1702744129877392</v>
      </c>
      <c r="I596">
        <v>-12.095306614319499</v>
      </c>
      <c r="J596">
        <v>-6.6881019594730802</v>
      </c>
      <c r="K596">
        <v>43.872583546608702</v>
      </c>
      <c r="L596">
        <v>45.956065911352198</v>
      </c>
      <c r="M596">
        <v>35.577759480295498</v>
      </c>
      <c r="N596">
        <v>0.30867301211478199</v>
      </c>
      <c r="O596">
        <v>43.912379011716702</v>
      </c>
      <c r="P596">
        <v>7.4145006839945404</v>
      </c>
      <c r="Q596">
        <v>4.0671001612103998E-2</v>
      </c>
    </row>
    <row r="597" spans="1:17" x14ac:dyDescent="0.3">
      <c r="A597" t="s">
        <v>1323</v>
      </c>
      <c r="B597" t="s">
        <v>1324</v>
      </c>
      <c r="C597" t="s">
        <v>3126</v>
      </c>
      <c r="D597" t="s">
        <v>48</v>
      </c>
      <c r="E597">
        <v>8348.0176444799999</v>
      </c>
      <c r="F597">
        <v>485.95</v>
      </c>
      <c r="G597">
        <v>61.235219435954598</v>
      </c>
      <c r="H597">
        <v>-11.051441396636299</v>
      </c>
      <c r="I597">
        <v>15.9516200738666</v>
      </c>
      <c r="J597">
        <v>-5.8271822316428503</v>
      </c>
      <c r="K597">
        <v>540.19856132655502</v>
      </c>
      <c r="L597">
        <v>460.70254302452798</v>
      </c>
      <c r="M597">
        <v>16.8897493299602</v>
      </c>
      <c r="N597">
        <v>0.67980541394359495</v>
      </c>
      <c r="O597">
        <v>42.874781356106503</v>
      </c>
      <c r="P597">
        <v>89.750097618117806</v>
      </c>
      <c r="Q597">
        <v>0.21034736775101001</v>
      </c>
    </row>
    <row r="598" spans="1:17" hidden="1" x14ac:dyDescent="0.3">
      <c r="A598" t="s">
        <v>1325</v>
      </c>
      <c r="B598" t="s">
        <v>1326</v>
      </c>
      <c r="C598" t="s">
        <v>3138</v>
      </c>
      <c r="D598" t="s">
        <v>134</v>
      </c>
      <c r="E598">
        <v>8340.2000000000007</v>
      </c>
      <c r="F598">
        <v>4137.6000000000004</v>
      </c>
      <c r="G598">
        <v>-30.638500867210599</v>
      </c>
      <c r="H598">
        <v>-10.546350508229599</v>
      </c>
      <c r="I598">
        <v>-18.594514753730401</v>
      </c>
      <c r="J598">
        <v>-6.7043192990449896</v>
      </c>
      <c r="K598">
        <v>4478.3783590542998</v>
      </c>
      <c r="L598">
        <v>4660.0203275358999</v>
      </c>
      <c r="M598">
        <v>31.703589940902098</v>
      </c>
      <c r="N598">
        <v>0.60615217161748303</v>
      </c>
      <c r="O598">
        <v>68.551817478731607</v>
      </c>
      <c r="P598">
        <v>3.1820448877805498</v>
      </c>
      <c r="Q598">
        <v>-6.8644985354523E-2</v>
      </c>
    </row>
    <row r="599" spans="1:17" x14ac:dyDescent="0.3">
      <c r="A599" t="s">
        <v>1327</v>
      </c>
      <c r="B599" t="s">
        <v>1328</v>
      </c>
      <c r="C599" t="s">
        <v>3126</v>
      </c>
      <c r="D599" t="s">
        <v>48</v>
      </c>
      <c r="E599">
        <v>8338.3177968950004</v>
      </c>
      <c r="F599">
        <v>1279.5999999999999</v>
      </c>
      <c r="G599">
        <v>24.936179966930499</v>
      </c>
      <c r="H599">
        <v>-6.0201201112024201</v>
      </c>
      <c r="I599">
        <v>-24.8994079206165</v>
      </c>
      <c r="J599">
        <v>2.2551630486412599</v>
      </c>
      <c r="K599">
        <v>1392.03008834261</v>
      </c>
      <c r="L599">
        <v>1349.8204014769501</v>
      </c>
      <c r="M599">
        <v>49.483079965812898</v>
      </c>
      <c r="N599">
        <v>1.18420238217401</v>
      </c>
      <c r="O599">
        <v>46.913097843075903</v>
      </c>
      <c r="P599">
        <v>58.936778039994998</v>
      </c>
      <c r="Q599">
        <v>8.4237262451087994E-2</v>
      </c>
    </row>
    <row r="600" spans="1:17" hidden="1" x14ac:dyDescent="0.3">
      <c r="A600" t="s">
        <v>1329</v>
      </c>
      <c r="B600" t="s">
        <v>1330</v>
      </c>
      <c r="C600" t="s">
        <v>3138</v>
      </c>
      <c r="D600" t="s">
        <v>80</v>
      </c>
      <c r="E600">
        <v>8333.8487295300001</v>
      </c>
      <c r="F600">
        <v>614.1</v>
      </c>
      <c r="G600">
        <v>-39.428557458208402</v>
      </c>
      <c r="H600">
        <v>-11.1643725880175</v>
      </c>
      <c r="I600">
        <v>-28.383775043379401</v>
      </c>
      <c r="J600">
        <v>-8.9644233500345791</v>
      </c>
      <c r="M600">
        <v>14.1955305911923</v>
      </c>
      <c r="O600">
        <v>38.0882592411659</v>
      </c>
      <c r="P600">
        <v>0.50736497545007497</v>
      </c>
    </row>
    <row r="601" spans="1:17" x14ac:dyDescent="0.3">
      <c r="A601" t="s">
        <v>1331</v>
      </c>
      <c r="B601" t="s">
        <v>1332</v>
      </c>
      <c r="C601" t="s">
        <v>3132</v>
      </c>
      <c r="D601" t="s">
        <v>1333</v>
      </c>
      <c r="E601">
        <v>8304.9080369000003</v>
      </c>
      <c r="F601">
        <v>260.60000000000002</v>
      </c>
      <c r="G601">
        <v>9.6611163216382803</v>
      </c>
      <c r="H601">
        <v>-3.6004455135966702</v>
      </c>
      <c r="I601">
        <v>28.052353392569501</v>
      </c>
      <c r="J601">
        <v>-7.0434447954681003</v>
      </c>
      <c r="K601">
        <v>258.15288980965101</v>
      </c>
      <c r="L601">
        <v>228.85377925929299</v>
      </c>
      <c r="M601">
        <v>48.620185675780199</v>
      </c>
      <c r="N601">
        <v>0.66455508792285201</v>
      </c>
      <c r="O601">
        <v>7.4827321565617799</v>
      </c>
      <c r="P601">
        <v>53.655660377358501</v>
      </c>
      <c r="Q601">
        <v>1.497513641172E-2</v>
      </c>
    </row>
    <row r="602" spans="1:17" x14ac:dyDescent="0.3">
      <c r="A602" t="s">
        <v>1334</v>
      </c>
      <c r="B602" t="s">
        <v>1335</v>
      </c>
      <c r="C602" t="s">
        <v>3137</v>
      </c>
      <c r="D602" t="s">
        <v>414</v>
      </c>
      <c r="E602">
        <v>8290.3933348600003</v>
      </c>
      <c r="F602">
        <v>564.20000000000005</v>
      </c>
      <c r="G602">
        <v>-39.0748220920634</v>
      </c>
      <c r="H602">
        <v>-10.860038899629</v>
      </c>
      <c r="I602">
        <v>-20.754271082076901</v>
      </c>
      <c r="J602">
        <v>-2.1109095475749098</v>
      </c>
      <c r="K602">
        <v>622.67166578477804</v>
      </c>
      <c r="L602">
        <v>654.59994112042102</v>
      </c>
      <c r="M602">
        <v>36.407537051015403</v>
      </c>
      <c r="N602">
        <v>1.15180653806503</v>
      </c>
      <c r="O602">
        <v>44.434597660404002</v>
      </c>
      <c r="P602">
        <v>7.6717557251908497</v>
      </c>
      <c r="Q602">
        <v>2.7490887798075E-2</v>
      </c>
    </row>
    <row r="603" spans="1:17" hidden="1" x14ac:dyDescent="0.3">
      <c r="A603" t="s">
        <v>1336</v>
      </c>
      <c r="B603" t="s">
        <v>1337</v>
      </c>
      <c r="C603" t="s">
        <v>3138</v>
      </c>
      <c r="D603" t="s">
        <v>102</v>
      </c>
      <c r="E603">
        <v>8219.0380690000002</v>
      </c>
      <c r="F603">
        <v>2561.1999999999998</v>
      </c>
      <c r="G603">
        <v>-32.541122554237802</v>
      </c>
      <c r="H603">
        <v>-5.0107231804585597</v>
      </c>
      <c r="I603">
        <v>-1.86243950590152</v>
      </c>
      <c r="J603">
        <v>-2.4700464443427301</v>
      </c>
      <c r="K603">
        <v>2614.5784393665299</v>
      </c>
      <c r="L603">
        <v>2669.0614095061201</v>
      </c>
      <c r="M603">
        <v>47.561071382460199</v>
      </c>
      <c r="N603">
        <v>0.77629401184116098</v>
      </c>
      <c r="O603">
        <v>20.958925503670098</v>
      </c>
      <c r="P603">
        <v>9.0336313324818907</v>
      </c>
      <c r="Q603">
        <v>6.9107998634019997E-3</v>
      </c>
    </row>
    <row r="604" spans="1:17" x14ac:dyDescent="0.3">
      <c r="A604" t="s">
        <v>1338</v>
      </c>
      <c r="B604" t="s">
        <v>1339</v>
      </c>
      <c r="C604" t="s">
        <v>3123</v>
      </c>
      <c r="D604" t="s">
        <v>491</v>
      </c>
      <c r="E604">
        <v>8163.9055438710002</v>
      </c>
      <c r="F604">
        <v>247.17</v>
      </c>
      <c r="G604">
        <v>-9.0571069234934001</v>
      </c>
      <c r="H604">
        <v>-3.6706973229789099</v>
      </c>
      <c r="I604">
        <v>6.91402770718729</v>
      </c>
      <c r="J604">
        <v>0.29224109988291502</v>
      </c>
      <c r="K604">
        <v>257.77484242546097</v>
      </c>
      <c r="L604">
        <v>244.46238346920501</v>
      </c>
      <c r="M604">
        <v>45.138489000839598</v>
      </c>
      <c r="N604">
        <v>0.48423255425457701</v>
      </c>
      <c r="O604">
        <v>20.402961524456799</v>
      </c>
      <c r="P604">
        <v>22.6041666666666</v>
      </c>
      <c r="Q604">
        <v>3.5969346368949003E-2</v>
      </c>
    </row>
    <row r="605" spans="1:17" hidden="1" x14ac:dyDescent="0.3">
      <c r="A605" t="s">
        <v>1340</v>
      </c>
      <c r="B605" t="s">
        <v>1341</v>
      </c>
      <c r="C605" t="s">
        <v>3138</v>
      </c>
      <c r="D605" t="s">
        <v>48</v>
      </c>
      <c r="E605">
        <v>8145.7606169999999</v>
      </c>
      <c r="F605">
        <v>744.3</v>
      </c>
      <c r="G605">
        <v>188.80878265610099</v>
      </c>
      <c r="H605">
        <v>-10.246521873487</v>
      </c>
      <c r="I605">
        <v>139.24244641317</v>
      </c>
      <c r="J605">
        <v>-0.86255886818819905</v>
      </c>
      <c r="K605">
        <v>737.96053313304606</v>
      </c>
      <c r="L605">
        <v>526.78032250637295</v>
      </c>
      <c r="M605">
        <v>45.641760705036802</v>
      </c>
      <c r="N605">
        <v>0.47335534192657502</v>
      </c>
      <c r="O605">
        <v>19.165659008464299</v>
      </c>
      <c r="P605">
        <v>381.59171789064999</v>
      </c>
    </row>
    <row r="606" spans="1:17" x14ac:dyDescent="0.3">
      <c r="A606" t="s">
        <v>1342</v>
      </c>
      <c r="B606" t="s">
        <v>1343</v>
      </c>
      <c r="C606" t="s">
        <v>3122</v>
      </c>
      <c r="D606" t="s">
        <v>245</v>
      </c>
      <c r="E606">
        <v>8132.8906200000001</v>
      </c>
      <c r="F606">
        <v>690</v>
      </c>
      <c r="G606">
        <v>-25.472134743163</v>
      </c>
      <c r="H606">
        <v>-5.3389995730846103</v>
      </c>
      <c r="I606">
        <v>-11.3968890026881</v>
      </c>
      <c r="J606">
        <v>-5.6849773764127702</v>
      </c>
      <c r="K606">
        <v>744.44071489386897</v>
      </c>
      <c r="L606">
        <v>726.77583410721104</v>
      </c>
      <c r="M606">
        <v>30.193805338885301</v>
      </c>
      <c r="N606">
        <v>1.85075331638037</v>
      </c>
      <c r="O606">
        <v>33.579710144927503</v>
      </c>
      <c r="P606">
        <v>8.5673825820155898</v>
      </c>
      <c r="Q606">
        <v>7.6965807450203996E-2</v>
      </c>
    </row>
    <row r="607" spans="1:17" hidden="1" x14ac:dyDescent="0.3">
      <c r="A607" t="s">
        <v>1344</v>
      </c>
      <c r="B607" t="s">
        <v>1345</v>
      </c>
      <c r="C607" t="s">
        <v>3138</v>
      </c>
      <c r="D607" t="s">
        <v>457</v>
      </c>
      <c r="E607">
        <v>8129.2269237199998</v>
      </c>
      <c r="F607">
        <v>1061.3499999999999</v>
      </c>
      <c r="G607">
        <v>5.3379996633175004</v>
      </c>
      <c r="H607">
        <v>6.6837436897389697</v>
      </c>
      <c r="I607">
        <v>11.8717064936505</v>
      </c>
      <c r="J607">
        <v>-9.11370101398429</v>
      </c>
      <c r="K607">
        <v>1091.1977323829999</v>
      </c>
      <c r="L607">
        <v>983.09760733220003</v>
      </c>
      <c r="M607">
        <v>32.583490606669201</v>
      </c>
      <c r="N607">
        <v>0.49298597890072399</v>
      </c>
      <c r="O607">
        <v>17.246902529796898</v>
      </c>
      <c r="P607">
        <v>40.084471721771202</v>
      </c>
      <c r="Q607">
        <v>4.1565720189162998E-2</v>
      </c>
    </row>
    <row r="608" spans="1:17" x14ac:dyDescent="0.3">
      <c r="A608" t="s">
        <v>1346</v>
      </c>
      <c r="B608" t="s">
        <v>1347</v>
      </c>
      <c r="C608" t="s">
        <v>3125</v>
      </c>
      <c r="D608" t="s">
        <v>964</v>
      </c>
      <c r="E608">
        <v>8125.4925721600002</v>
      </c>
      <c r="F608">
        <v>371.2</v>
      </c>
      <c r="G608">
        <v>-21.0574075546788</v>
      </c>
      <c r="H608">
        <v>-9.3746182792522799</v>
      </c>
      <c r="I608">
        <v>-2.4537909804211101E-2</v>
      </c>
      <c r="J608">
        <v>-5.2958122736591298</v>
      </c>
      <c r="K608">
        <v>413.82579193467899</v>
      </c>
      <c r="L608">
        <v>394.94609442465799</v>
      </c>
      <c r="M608">
        <v>34.494235038715502</v>
      </c>
      <c r="N608">
        <v>0.31758555685191098</v>
      </c>
      <c r="O608">
        <v>39.547413793103402</v>
      </c>
      <c r="P608">
        <v>38.766355140186903</v>
      </c>
      <c r="Q608">
        <v>5.2233700572907001E-2</v>
      </c>
    </row>
    <row r="609" spans="1:17" hidden="1" x14ac:dyDescent="0.3">
      <c r="A609" t="s">
        <v>1348</v>
      </c>
      <c r="B609" t="s">
        <v>1349</v>
      </c>
      <c r="C609" t="s">
        <v>3138</v>
      </c>
      <c r="D609" t="s">
        <v>134</v>
      </c>
      <c r="E609">
        <v>8122.3968577799997</v>
      </c>
      <c r="F609">
        <v>504.65</v>
      </c>
      <c r="G609">
        <v>42.072039669358297</v>
      </c>
      <c r="H609">
        <v>-12.5972174259695</v>
      </c>
      <c r="I609">
        <v>46.460651494100397</v>
      </c>
      <c r="J609">
        <v>-0.66540949442534003</v>
      </c>
      <c r="K609">
        <v>558.45848186974195</v>
      </c>
      <c r="L609">
        <v>464.623768060374</v>
      </c>
      <c r="M609">
        <v>32.704204182162101</v>
      </c>
      <c r="N609">
        <v>0.47036311469669101</v>
      </c>
      <c r="O609">
        <v>38.462300604379202</v>
      </c>
      <c r="P609">
        <v>105.979591836734</v>
      </c>
    </row>
    <row r="610" spans="1:17" x14ac:dyDescent="0.3">
      <c r="A610" t="s">
        <v>1350</v>
      </c>
      <c r="B610" t="s">
        <v>1351</v>
      </c>
      <c r="C610" t="s">
        <v>3125</v>
      </c>
      <c r="D610" t="s">
        <v>361</v>
      </c>
      <c r="E610">
        <v>8114.7897228000002</v>
      </c>
      <c r="F610">
        <v>595.6</v>
      </c>
      <c r="G610">
        <v>30.075179594480002</v>
      </c>
      <c r="H610">
        <v>1.61427475349961</v>
      </c>
      <c r="I610">
        <v>4.3283639846205899</v>
      </c>
      <c r="J610">
        <v>-5.2024557079507998</v>
      </c>
      <c r="K610">
        <v>608.84543154544099</v>
      </c>
      <c r="L610">
        <v>583.03859539924099</v>
      </c>
      <c r="M610">
        <v>51.899970028851001</v>
      </c>
      <c r="N610">
        <v>1.9342672180037499</v>
      </c>
      <c r="O610">
        <v>33.143049026192003</v>
      </c>
      <c r="P610">
        <v>54.080972707282299</v>
      </c>
      <c r="Q610">
        <v>-5.6980313001220003E-3</v>
      </c>
    </row>
    <row r="611" spans="1:17" x14ac:dyDescent="0.3">
      <c r="A611" t="s">
        <v>1352</v>
      </c>
      <c r="B611" t="s">
        <v>1353</v>
      </c>
      <c r="C611" t="s">
        <v>3128</v>
      </c>
      <c r="D611" t="s">
        <v>211</v>
      </c>
      <c r="E611">
        <v>8074.8131782500004</v>
      </c>
      <c r="F611">
        <v>1129.05</v>
      </c>
      <c r="G611">
        <v>78.157449262846598</v>
      </c>
      <c r="H611">
        <v>49.617266095581499</v>
      </c>
      <c r="I611">
        <v>82.615922517560705</v>
      </c>
      <c r="J611">
        <v>15.57635479294</v>
      </c>
      <c r="K611">
        <v>759.95108026055902</v>
      </c>
      <c r="L611">
        <v>665.39589502978197</v>
      </c>
      <c r="M611">
        <v>85.9824083529315</v>
      </c>
      <c r="N611">
        <v>4.5681425820460104</v>
      </c>
      <c r="O611">
        <v>0</v>
      </c>
      <c r="P611">
        <v>120.51757812499901</v>
      </c>
      <c r="Q611">
        <v>0.18576714891690699</v>
      </c>
    </row>
    <row r="612" spans="1:17" x14ac:dyDescent="0.3">
      <c r="A612" t="s">
        <v>1354</v>
      </c>
      <c r="B612" t="s">
        <v>1355</v>
      </c>
      <c r="C612" t="s">
        <v>3137</v>
      </c>
      <c r="D612" t="s">
        <v>497</v>
      </c>
      <c r="E612">
        <v>8055.8511134399996</v>
      </c>
      <c r="F612">
        <v>733.2</v>
      </c>
      <c r="G612">
        <v>-42.5259832110386</v>
      </c>
      <c r="H612">
        <v>2.47386162229816</v>
      </c>
      <c r="I612">
        <v>-11.565057144878701</v>
      </c>
      <c r="J612">
        <v>-1.9624941926728401</v>
      </c>
      <c r="K612">
        <v>737.49949873999003</v>
      </c>
      <c r="L612">
        <v>796.33231434644199</v>
      </c>
      <c r="M612">
        <v>54.057432126920801</v>
      </c>
      <c r="N612">
        <v>1.2519621881604699</v>
      </c>
      <c r="O612">
        <v>50.886524822695002</v>
      </c>
      <c r="P612">
        <v>8.9774078478002508</v>
      </c>
      <c r="Q612">
        <v>-3.7780183689203002E-2</v>
      </c>
    </row>
    <row r="613" spans="1:17" x14ac:dyDescent="0.3">
      <c r="A613" t="s">
        <v>1356</v>
      </c>
      <c r="B613" t="s">
        <v>1357</v>
      </c>
      <c r="C613" t="s">
        <v>3131</v>
      </c>
      <c r="D613" t="s">
        <v>436</v>
      </c>
      <c r="E613">
        <v>7984.640096055</v>
      </c>
      <c r="F613">
        <v>261.45</v>
      </c>
      <c r="G613">
        <v>-23.115496674894398</v>
      </c>
      <c r="H613">
        <v>-10.9768039504899</v>
      </c>
      <c r="I613">
        <v>-5.6605423664933996</v>
      </c>
      <c r="J613">
        <v>-8.8324962563368494</v>
      </c>
      <c r="K613">
        <v>295.71997060164398</v>
      </c>
      <c r="L613">
        <v>291.15267895623998</v>
      </c>
      <c r="M613">
        <v>29.4201197900511</v>
      </c>
      <c r="N613">
        <v>0.59324782070720605</v>
      </c>
      <c r="O613">
        <v>42.245171160833799</v>
      </c>
      <c r="P613">
        <v>22.746478873239401</v>
      </c>
      <c r="Q613">
        <v>-6.7970517733998995E-2</v>
      </c>
    </row>
    <row r="614" spans="1:17" x14ac:dyDescent="0.3">
      <c r="A614" t="s">
        <v>1358</v>
      </c>
      <c r="B614" t="s">
        <v>1359</v>
      </c>
      <c r="C614" t="s">
        <v>3126</v>
      </c>
      <c r="D614" t="s">
        <v>48</v>
      </c>
      <c r="E614">
        <v>7983.7460558399998</v>
      </c>
      <c r="F614">
        <v>2525.1999999999998</v>
      </c>
      <c r="G614">
        <v>3.0443037135292199</v>
      </c>
      <c r="H614">
        <v>-17.188512186309701</v>
      </c>
      <c r="I614">
        <v>-2.74833570150169</v>
      </c>
      <c r="J614">
        <v>-7.0954318656868303</v>
      </c>
      <c r="K614">
        <v>2916.70613167391</v>
      </c>
      <c r="L614">
        <v>2741.9294155182802</v>
      </c>
      <c r="M614">
        <v>28.870727837985399</v>
      </c>
      <c r="N614">
        <v>0.47866005514502702</v>
      </c>
      <c r="O614">
        <v>47.513068271820003</v>
      </c>
      <c r="P614">
        <v>28.997982171592</v>
      </c>
      <c r="Q614">
        <v>0.186613882990118</v>
      </c>
    </row>
    <row r="615" spans="1:17" x14ac:dyDescent="0.3">
      <c r="A615" t="s">
        <v>1360</v>
      </c>
      <c r="B615" t="s">
        <v>1361</v>
      </c>
      <c r="C615" t="s">
        <v>3127</v>
      </c>
      <c r="D615" t="s">
        <v>51</v>
      </c>
      <c r="E615">
        <v>7945.9461496200001</v>
      </c>
      <c r="F615">
        <v>488.05</v>
      </c>
      <c r="G615">
        <v>-1.7364113836705399</v>
      </c>
      <c r="H615">
        <v>-7.6844456971277202</v>
      </c>
      <c r="I615">
        <v>-4.4026720614893904</v>
      </c>
      <c r="J615">
        <v>-2.7922662724449099</v>
      </c>
      <c r="K615">
        <v>522.47684385554999</v>
      </c>
      <c r="L615">
        <v>486.86865289288897</v>
      </c>
      <c r="M615">
        <v>27.163835180337699</v>
      </c>
      <c r="N615">
        <v>0.14334318152994199</v>
      </c>
      <c r="O615">
        <v>34.996414301813303</v>
      </c>
      <c r="P615">
        <v>29.045478582760399</v>
      </c>
      <c r="Q615">
        <v>5.1762927880534999E-2</v>
      </c>
    </row>
    <row r="616" spans="1:17" x14ac:dyDescent="0.3">
      <c r="A616" t="s">
        <v>1362</v>
      </c>
      <c r="B616" t="s">
        <v>1363</v>
      </c>
      <c r="C616" t="s">
        <v>3134</v>
      </c>
      <c r="D616" t="s">
        <v>457</v>
      </c>
      <c r="E616">
        <v>7865.371343713</v>
      </c>
      <c r="F616">
        <v>178.49</v>
      </c>
      <c r="G616">
        <v>-35.473376132024001</v>
      </c>
      <c r="H616">
        <v>1.0397552979214699</v>
      </c>
      <c r="I616">
        <v>-2.3221268557500898</v>
      </c>
      <c r="J616">
        <v>-1.0123892294099801</v>
      </c>
      <c r="K616">
        <v>187.45765458130401</v>
      </c>
      <c r="L616">
        <v>191.04755168760801</v>
      </c>
      <c r="M616">
        <v>37.725341605753101</v>
      </c>
      <c r="N616">
        <v>0.40348307234650299</v>
      </c>
      <c r="O616">
        <v>21.900386576278699</v>
      </c>
      <c r="P616">
        <v>23.0965517241379</v>
      </c>
    </row>
    <row r="617" spans="1:17" x14ac:dyDescent="0.3">
      <c r="A617" t="s">
        <v>1364</v>
      </c>
      <c r="B617" t="s">
        <v>1365</v>
      </c>
      <c r="C617" t="s">
        <v>3132</v>
      </c>
      <c r="D617" t="s">
        <v>232</v>
      </c>
      <c r="E617">
        <v>7860.9396845499996</v>
      </c>
      <c r="F617">
        <v>407.35</v>
      </c>
      <c r="G617">
        <v>8.4042326593589003</v>
      </c>
      <c r="H617">
        <v>-8.9267123104056196</v>
      </c>
      <c r="I617">
        <v>-29.9944417589609</v>
      </c>
      <c r="J617">
        <v>-2.7706596810072801</v>
      </c>
      <c r="K617">
        <v>437.38205133763199</v>
      </c>
      <c r="L617">
        <v>418.48700171243303</v>
      </c>
      <c r="M617">
        <v>35.7543707284647</v>
      </c>
      <c r="N617">
        <v>0.15234334613459499</v>
      </c>
      <c r="O617">
        <v>34.675340616177699</v>
      </c>
      <c r="P617">
        <v>31.0649935649935</v>
      </c>
      <c r="Q617">
        <v>1.076752658223E-3</v>
      </c>
    </row>
    <row r="618" spans="1:17" x14ac:dyDescent="0.3">
      <c r="A618" t="s">
        <v>1366</v>
      </c>
      <c r="B618" t="s">
        <v>1367</v>
      </c>
      <c r="C618" t="s">
        <v>3134</v>
      </c>
      <c r="D618" t="s">
        <v>245</v>
      </c>
      <c r="E618">
        <v>7847.6088825449997</v>
      </c>
      <c r="F618">
        <v>477.45</v>
      </c>
      <c r="G618">
        <v>2.5096477269354001</v>
      </c>
      <c r="H618">
        <v>-14.5561225125278</v>
      </c>
      <c r="I618">
        <v>0.82666886697807795</v>
      </c>
      <c r="J618">
        <v>-1.3637538599863499</v>
      </c>
      <c r="K618">
        <v>535.89839420313001</v>
      </c>
      <c r="L618">
        <v>492.60538001169903</v>
      </c>
      <c r="M618">
        <v>30.026631586406999</v>
      </c>
      <c r="N618">
        <v>1.0317315255338699</v>
      </c>
      <c r="O618">
        <v>29.123468426013101</v>
      </c>
      <c r="P618">
        <v>34.455083075189997</v>
      </c>
      <c r="Q618">
        <v>9.6524983917069998E-2</v>
      </c>
    </row>
    <row r="619" spans="1:17" x14ac:dyDescent="0.3">
      <c r="A619" t="s">
        <v>1368</v>
      </c>
      <c r="B619" t="s">
        <v>1369</v>
      </c>
      <c r="C619" t="s">
        <v>3137</v>
      </c>
      <c r="D619" t="s">
        <v>464</v>
      </c>
      <c r="E619">
        <v>7752.1124132199902</v>
      </c>
      <c r="F619">
        <v>490.3</v>
      </c>
      <c r="G619">
        <v>-11.812674639423401</v>
      </c>
      <c r="H619">
        <v>4.5403750842787796</v>
      </c>
      <c r="I619">
        <v>-4.5034016971022801</v>
      </c>
      <c r="J619">
        <v>-0.72303891627722305</v>
      </c>
      <c r="K619">
        <v>487.99243612180101</v>
      </c>
      <c r="L619">
        <v>493.01559563558101</v>
      </c>
      <c r="M619">
        <v>62.054177694183302</v>
      </c>
      <c r="N619">
        <v>0.52723896276415405</v>
      </c>
      <c r="O619">
        <v>29.288190903528399</v>
      </c>
      <c r="P619">
        <v>21.722939424031701</v>
      </c>
      <c r="Q619">
        <v>-3.8186448050173002E-2</v>
      </c>
    </row>
    <row r="620" spans="1:17" hidden="1" x14ac:dyDescent="0.3">
      <c r="A620" t="s">
        <v>1370</v>
      </c>
      <c r="B620" t="s">
        <v>1371</v>
      </c>
      <c r="C620" t="s">
        <v>3138</v>
      </c>
      <c r="D620" t="s">
        <v>105</v>
      </c>
      <c r="E620">
        <v>7743.9119297750003</v>
      </c>
      <c r="F620">
        <v>320.95</v>
      </c>
      <c r="G620">
        <v>209.69394748362299</v>
      </c>
      <c r="H620">
        <v>-8.48189693133153</v>
      </c>
      <c r="I620">
        <v>10.7238337725761</v>
      </c>
      <c r="J620">
        <v>4.0557214083141702</v>
      </c>
      <c r="K620">
        <v>336.17048209291698</v>
      </c>
      <c r="L620">
        <v>294.25720820771102</v>
      </c>
      <c r="M620">
        <v>53.2285704001116</v>
      </c>
      <c r="N620">
        <v>1.0544064554588399</v>
      </c>
      <c r="O620">
        <v>24.4274809160305</v>
      </c>
      <c r="P620">
        <v>237.13235294117601</v>
      </c>
      <c r="Q620">
        <v>0.151541779216947</v>
      </c>
    </row>
    <row r="621" spans="1:17" x14ac:dyDescent="0.3">
      <c r="A621" t="s">
        <v>1372</v>
      </c>
      <c r="B621" t="s">
        <v>1373</v>
      </c>
      <c r="C621" t="s">
        <v>3128</v>
      </c>
      <c r="D621" t="s">
        <v>211</v>
      </c>
      <c r="E621">
        <v>7740.9229560000003</v>
      </c>
      <c r="F621">
        <v>506.65</v>
      </c>
      <c r="G621">
        <v>-28.318203973254999</v>
      </c>
      <c r="H621">
        <v>-6.1388755278993701</v>
      </c>
      <c r="I621">
        <v>-18.305383233087198</v>
      </c>
      <c r="J621">
        <v>-2.0434814765088398</v>
      </c>
      <c r="K621">
        <v>542.56380161151799</v>
      </c>
      <c r="L621">
        <v>547.40030351278904</v>
      </c>
      <c r="M621">
        <v>41.883669874593799</v>
      </c>
      <c r="N621">
        <v>0.52167419702975504</v>
      </c>
      <c r="O621">
        <v>39.701963880390799</v>
      </c>
      <c r="P621">
        <v>17.009237875288601</v>
      </c>
      <c r="Q621">
        <v>5.7661561344309997E-2</v>
      </c>
    </row>
    <row r="622" spans="1:17" x14ac:dyDescent="0.3">
      <c r="A622" t="s">
        <v>1374</v>
      </c>
      <c r="B622" t="s">
        <v>1375</v>
      </c>
      <c r="C622" t="s">
        <v>3142</v>
      </c>
      <c r="D622" t="s">
        <v>1376</v>
      </c>
      <c r="E622">
        <v>7702.2073447499997</v>
      </c>
      <c r="F622">
        <v>626.54999999999995</v>
      </c>
      <c r="G622">
        <v>-13.0767456662086</v>
      </c>
      <c r="H622">
        <v>-1.8844314730284399</v>
      </c>
      <c r="I622">
        <v>14.5338134475762</v>
      </c>
      <c r="J622">
        <v>-3.3409542103413701</v>
      </c>
      <c r="K622">
        <v>653.28849662306004</v>
      </c>
      <c r="L622">
        <v>605.25269836336497</v>
      </c>
      <c r="M622">
        <v>33.949862340292498</v>
      </c>
      <c r="N622">
        <v>0.43290832747945901</v>
      </c>
      <c r="O622">
        <v>22.6398531641529</v>
      </c>
      <c r="P622">
        <v>53.962403243641702</v>
      </c>
      <c r="Q622">
        <v>0.13224076913646901</v>
      </c>
    </row>
    <row r="623" spans="1:17" x14ac:dyDescent="0.3">
      <c r="A623" t="s">
        <v>1377</v>
      </c>
      <c r="B623" t="s">
        <v>1378</v>
      </c>
      <c r="C623" t="s">
        <v>3132</v>
      </c>
      <c r="D623" t="s">
        <v>831</v>
      </c>
      <c r="E623">
        <v>7700.5311806539903</v>
      </c>
      <c r="F623">
        <v>192.77</v>
      </c>
      <c r="G623">
        <v>4.4226279195247704</v>
      </c>
      <c r="H623">
        <v>0.26835785618180802</v>
      </c>
      <c r="I623">
        <v>-6.2490187157844499</v>
      </c>
      <c r="J623">
        <v>-6.6051452070950596</v>
      </c>
      <c r="K623">
        <v>211.35177966643801</v>
      </c>
      <c r="L623">
        <v>203.776672057192</v>
      </c>
      <c r="M623">
        <v>31.5232742206395</v>
      </c>
      <c r="N623">
        <v>0.54546030434758797</v>
      </c>
      <c r="O623">
        <v>53.8050526534211</v>
      </c>
      <c r="P623">
        <v>42.739726027397197</v>
      </c>
      <c r="Q623">
        <v>0.172648067534621</v>
      </c>
    </row>
    <row r="624" spans="1:17" x14ac:dyDescent="0.3">
      <c r="A624" t="s">
        <v>1379</v>
      </c>
      <c r="B624" t="s">
        <v>1380</v>
      </c>
      <c r="C624" t="s">
        <v>3137</v>
      </c>
      <c r="D624" t="s">
        <v>414</v>
      </c>
      <c r="E624">
        <v>7699.3828346600003</v>
      </c>
      <c r="F624">
        <v>193.22</v>
      </c>
      <c r="G624">
        <v>-13.624375411405699</v>
      </c>
      <c r="H624">
        <v>-7.02995658223817</v>
      </c>
      <c r="I624">
        <v>-18.5817718470662</v>
      </c>
      <c r="J624">
        <v>-4.4042745919570701</v>
      </c>
      <c r="K624">
        <v>209.05023405585001</v>
      </c>
      <c r="L624">
        <v>218.87493075282001</v>
      </c>
      <c r="M624">
        <v>40.427133843541597</v>
      </c>
      <c r="N624">
        <v>0.91954192593083195</v>
      </c>
      <c r="O624">
        <v>66.778801366318106</v>
      </c>
      <c r="P624">
        <v>7.8236607142857197</v>
      </c>
      <c r="Q624">
        <v>5.8137484691713003E-2</v>
      </c>
    </row>
    <row r="625" spans="1:17" hidden="1" x14ac:dyDescent="0.3">
      <c r="A625" t="s">
        <v>1381</v>
      </c>
      <c r="B625" t="s">
        <v>1382</v>
      </c>
      <c r="C625" t="s">
        <v>3138</v>
      </c>
      <c r="D625" t="s">
        <v>80</v>
      </c>
      <c r="E625">
        <v>7696.7858048759899</v>
      </c>
      <c r="F625">
        <v>143.57</v>
      </c>
      <c r="G625">
        <v>358.98311003250097</v>
      </c>
      <c r="H625">
        <v>-17.425965390385599</v>
      </c>
      <c r="I625">
        <v>184.53907975024899</v>
      </c>
      <c r="J625">
        <v>-5.8260978304143904</v>
      </c>
      <c r="K625">
        <v>145.08417550628101</v>
      </c>
      <c r="L625">
        <v>100.277840968685</v>
      </c>
      <c r="M625">
        <v>42.671241801946898</v>
      </c>
      <c r="N625">
        <v>0.19509780625277401</v>
      </c>
      <c r="O625">
        <v>30.298808943372499</v>
      </c>
      <c r="P625">
        <v>418.30324909747202</v>
      </c>
      <c r="Q625">
        <v>0.13908661483347301</v>
      </c>
    </row>
    <row r="626" spans="1:17" x14ac:dyDescent="0.3">
      <c r="A626" t="s">
        <v>1383</v>
      </c>
      <c r="B626" t="s">
        <v>1384</v>
      </c>
      <c r="C626" t="s">
        <v>3136</v>
      </c>
      <c r="D626" t="s">
        <v>134</v>
      </c>
      <c r="E626">
        <v>7676.53533582</v>
      </c>
      <c r="F626">
        <v>323.7</v>
      </c>
      <c r="G626">
        <v>84.7882131256478</v>
      </c>
      <c r="H626">
        <v>-23.535575953429401</v>
      </c>
      <c r="I626">
        <v>-33.805265593286698</v>
      </c>
      <c r="J626">
        <v>-3.8602717882116302</v>
      </c>
      <c r="K626">
        <v>401.23183657416803</v>
      </c>
      <c r="L626">
        <v>369.73939055546401</v>
      </c>
      <c r="M626">
        <v>17.028554029620501</v>
      </c>
      <c r="N626">
        <v>0.87092905654334996</v>
      </c>
      <c r="O626">
        <v>75.965400061785601</v>
      </c>
      <c r="P626">
        <v>107.96659171217399</v>
      </c>
      <c r="Q626">
        <v>8.8700289117542006E-2</v>
      </c>
    </row>
    <row r="627" spans="1:17" x14ac:dyDescent="0.3">
      <c r="A627" t="s">
        <v>1385</v>
      </c>
      <c r="B627" t="s">
        <v>1386</v>
      </c>
      <c r="C627" t="s">
        <v>3132</v>
      </c>
      <c r="D627" t="s">
        <v>273</v>
      </c>
      <c r="E627">
        <v>7667.2496183479998</v>
      </c>
      <c r="F627">
        <v>65.98</v>
      </c>
      <c r="G627">
        <v>24.980971631766302</v>
      </c>
      <c r="H627">
        <v>-13.752087191068799</v>
      </c>
      <c r="I627">
        <v>-5.2153223311831001</v>
      </c>
      <c r="J627">
        <v>-4.99906525949224</v>
      </c>
      <c r="K627">
        <v>74.519038365736606</v>
      </c>
      <c r="L627">
        <v>67.995124330738193</v>
      </c>
      <c r="M627">
        <v>21.869036291385601</v>
      </c>
      <c r="N627">
        <v>0.58539977614275596</v>
      </c>
      <c r="O627">
        <v>41.558047893300902</v>
      </c>
      <c r="P627">
        <v>66.616161616161605</v>
      </c>
      <c r="Q627">
        <v>0.14401158615514301</v>
      </c>
    </row>
    <row r="628" spans="1:17" x14ac:dyDescent="0.3">
      <c r="A628" t="s">
        <v>1387</v>
      </c>
      <c r="B628" t="s">
        <v>1388</v>
      </c>
      <c r="C628" t="s">
        <v>3135</v>
      </c>
      <c r="D628" t="s">
        <v>570</v>
      </c>
      <c r="E628">
        <v>7630.0221744600003</v>
      </c>
      <c r="F628">
        <v>572.6</v>
      </c>
      <c r="G628">
        <v>13.4111932859091</v>
      </c>
      <c r="H628">
        <v>-1.3569160654460599</v>
      </c>
      <c r="I628">
        <v>11.529454043688499</v>
      </c>
      <c r="J628">
        <v>0.78869328633450597</v>
      </c>
      <c r="K628">
        <v>568.65415326464995</v>
      </c>
      <c r="L628">
        <v>510.08314915891299</v>
      </c>
      <c r="M628">
        <v>53.922127156380597</v>
      </c>
      <c r="N628">
        <v>0.32333497733842198</v>
      </c>
      <c r="O628">
        <v>11.718477121900101</v>
      </c>
      <c r="P628">
        <v>49.289532003650102</v>
      </c>
      <c r="Q628">
        <v>7.4365689442668997E-2</v>
      </c>
    </row>
    <row r="629" spans="1:17" x14ac:dyDescent="0.3">
      <c r="A629" t="s">
        <v>1389</v>
      </c>
      <c r="B629" t="s">
        <v>1390</v>
      </c>
      <c r="C629" t="s">
        <v>3136</v>
      </c>
      <c r="D629" t="s">
        <v>134</v>
      </c>
      <c r="E629">
        <v>7613.7701409000001</v>
      </c>
      <c r="F629">
        <v>519.75</v>
      </c>
      <c r="G629">
        <v>-9.9921652909284209</v>
      </c>
      <c r="H629">
        <v>-10.913495166523299</v>
      </c>
      <c r="I629">
        <v>12.4917088754512</v>
      </c>
      <c r="J629">
        <v>-2.0794199498424901</v>
      </c>
      <c r="K629">
        <v>549.31004625129901</v>
      </c>
      <c r="L629">
        <v>523.35547608215097</v>
      </c>
      <c r="M629">
        <v>47.5817144122733</v>
      </c>
      <c r="N629">
        <v>0.55036663351876203</v>
      </c>
      <c r="O629">
        <v>34.4877344877344</v>
      </c>
      <c r="P629">
        <v>36.7583212735166</v>
      </c>
      <c r="Q629">
        <v>8.3673634506810004E-3</v>
      </c>
    </row>
    <row r="630" spans="1:17" x14ac:dyDescent="0.3">
      <c r="A630" t="s">
        <v>1391</v>
      </c>
      <c r="B630" t="s">
        <v>1392</v>
      </c>
      <c r="C630" t="s">
        <v>3135</v>
      </c>
      <c r="D630" t="s">
        <v>114</v>
      </c>
      <c r="E630">
        <v>7612.0577891599996</v>
      </c>
      <c r="F630">
        <v>3845.05</v>
      </c>
      <c r="G630">
        <v>86.473635024264794</v>
      </c>
      <c r="H630">
        <v>-14.135348022487101</v>
      </c>
      <c r="I630">
        <v>64.8841203136339</v>
      </c>
      <c r="J630">
        <v>-1.54608150113388</v>
      </c>
      <c r="K630">
        <v>3954.3350322688202</v>
      </c>
      <c r="L630">
        <v>3239.1344097403498</v>
      </c>
      <c r="M630">
        <v>50.3282955429436</v>
      </c>
      <c r="N630">
        <v>1.05609343290367</v>
      </c>
      <c r="O630">
        <v>17.5537379227838</v>
      </c>
      <c r="P630">
        <v>124.751578209025</v>
      </c>
      <c r="Q630">
        <v>-2.1789861470968001E-2</v>
      </c>
    </row>
    <row r="631" spans="1:17" x14ac:dyDescent="0.3">
      <c r="A631" t="s">
        <v>1393</v>
      </c>
      <c r="B631" t="s">
        <v>1394</v>
      </c>
      <c r="C631" t="s">
        <v>3123</v>
      </c>
      <c r="D631" t="s">
        <v>24</v>
      </c>
      <c r="E631">
        <v>7554.8764169320002</v>
      </c>
      <c r="F631">
        <v>199.94</v>
      </c>
      <c r="G631">
        <v>-28.239659149622</v>
      </c>
      <c r="H631">
        <v>-5.6006591331802298</v>
      </c>
      <c r="I631">
        <v>-14.892112787994201</v>
      </c>
      <c r="J631">
        <v>-4.1645890984006</v>
      </c>
      <c r="K631">
        <v>216.76487493568899</v>
      </c>
      <c r="L631">
        <v>221.264084868141</v>
      </c>
      <c r="M631">
        <v>21.4475290932333</v>
      </c>
      <c r="N631">
        <v>0.42423209393688899</v>
      </c>
      <c r="O631">
        <v>43.317995398619601</v>
      </c>
      <c r="P631">
        <v>4.1354166666666501</v>
      </c>
      <c r="Q631">
        <v>0.11545225651964899</v>
      </c>
    </row>
    <row r="632" spans="1:17" x14ac:dyDescent="0.3">
      <c r="A632" t="s">
        <v>1395</v>
      </c>
      <c r="B632" t="s">
        <v>1396</v>
      </c>
      <c r="C632" t="s">
        <v>3136</v>
      </c>
      <c r="D632" t="s">
        <v>134</v>
      </c>
      <c r="E632">
        <v>7522.3531847100003</v>
      </c>
      <c r="F632">
        <v>117.95</v>
      </c>
      <c r="G632">
        <v>27.693313050065601</v>
      </c>
      <c r="H632">
        <v>-6.9890006858839202</v>
      </c>
      <c r="I632">
        <v>-17.376299769293301</v>
      </c>
      <c r="J632">
        <v>-1.96326808302776</v>
      </c>
      <c r="K632">
        <v>121.432810056031</v>
      </c>
      <c r="L632">
        <v>120.746058281085</v>
      </c>
      <c r="M632">
        <v>50.692419945896603</v>
      </c>
      <c r="N632">
        <v>0.84986152127636405</v>
      </c>
      <c r="O632">
        <v>39.347181008901998</v>
      </c>
      <c r="P632">
        <v>50.638569604086797</v>
      </c>
      <c r="Q632">
        <v>-2.4260109726085E-2</v>
      </c>
    </row>
    <row r="633" spans="1:17" hidden="1" x14ac:dyDescent="0.3">
      <c r="A633" t="s">
        <v>1397</v>
      </c>
      <c r="B633" t="s">
        <v>1398</v>
      </c>
      <c r="C633" t="s">
        <v>3138</v>
      </c>
      <c r="D633" t="s">
        <v>273</v>
      </c>
      <c r="E633">
        <v>7458.1436181600002</v>
      </c>
      <c r="F633">
        <v>61.94</v>
      </c>
      <c r="G633">
        <v>9.0458106627628094</v>
      </c>
      <c r="H633">
        <v>-17.666544888446701</v>
      </c>
      <c r="I633">
        <v>1.6468664446508601</v>
      </c>
      <c r="J633">
        <v>-7.3740293787981699</v>
      </c>
      <c r="K633">
        <v>74.322324745939397</v>
      </c>
      <c r="L633">
        <v>69.323910096213496</v>
      </c>
      <c r="M633">
        <v>20.557383877778399</v>
      </c>
      <c r="N633">
        <v>0.66346346498220798</v>
      </c>
      <c r="O633">
        <v>69.518889247659004</v>
      </c>
      <c r="P633">
        <v>50.889159561510297</v>
      </c>
      <c r="Q633">
        <v>8.0153460141432001E-2</v>
      </c>
    </row>
    <row r="634" spans="1:17" hidden="1" x14ac:dyDescent="0.3">
      <c r="A634" t="s">
        <v>1399</v>
      </c>
      <c r="B634" t="s">
        <v>1400</v>
      </c>
      <c r="C634" t="s">
        <v>3138</v>
      </c>
      <c r="D634" t="s">
        <v>245</v>
      </c>
      <c r="E634">
        <v>7450.272530145</v>
      </c>
      <c r="F634">
        <v>4473.8500000000004</v>
      </c>
      <c r="G634">
        <v>556.31272020770405</v>
      </c>
      <c r="H634">
        <v>23.2230035207219</v>
      </c>
      <c r="I634">
        <v>335.60938549965999</v>
      </c>
      <c r="J634">
        <v>2.4514081840202402</v>
      </c>
      <c r="K634">
        <v>3775.0956339023501</v>
      </c>
      <c r="L634">
        <v>2296.2740633076701</v>
      </c>
      <c r="M634">
        <v>45.0156906489647</v>
      </c>
      <c r="N634">
        <v>1.2970846025423199</v>
      </c>
      <c r="O634">
        <v>22.660571990567298</v>
      </c>
      <c r="P634">
        <v>637.16427747569605</v>
      </c>
      <c r="Q634">
        <v>0.29924532164845702</v>
      </c>
    </row>
    <row r="635" spans="1:17" x14ac:dyDescent="0.3">
      <c r="A635" t="s">
        <v>1401</v>
      </c>
      <c r="B635" t="s">
        <v>1402</v>
      </c>
      <c r="C635" t="s">
        <v>3127</v>
      </c>
      <c r="D635" t="s">
        <v>51</v>
      </c>
      <c r="E635">
        <v>7396.6206776749996</v>
      </c>
      <c r="F635">
        <v>1458.35</v>
      </c>
      <c r="G635">
        <v>126.632246928607</v>
      </c>
      <c r="H635">
        <v>14.9558477356771</v>
      </c>
      <c r="I635">
        <v>29.500891331788399</v>
      </c>
      <c r="J635">
        <v>2.4683870409567201</v>
      </c>
      <c r="K635">
        <v>1395.95602163533</v>
      </c>
      <c r="L635">
        <v>1198.7503139574401</v>
      </c>
      <c r="M635">
        <v>54.990140610939399</v>
      </c>
      <c r="N635">
        <v>0.96000928787273299</v>
      </c>
      <c r="O635">
        <v>9.0273254019954194</v>
      </c>
      <c r="P635">
        <v>161.89278979976601</v>
      </c>
      <c r="Q635">
        <v>0.12755049492565601</v>
      </c>
    </row>
    <row r="636" spans="1:17" hidden="1" x14ac:dyDescent="0.3">
      <c r="A636" t="s">
        <v>1403</v>
      </c>
      <c r="B636" t="s">
        <v>1404</v>
      </c>
      <c r="C636" t="s">
        <v>3138</v>
      </c>
      <c r="D636" t="s">
        <v>232</v>
      </c>
      <c r="E636">
        <v>7391.0326020299999</v>
      </c>
      <c r="F636">
        <v>1402.55</v>
      </c>
      <c r="G636">
        <v>1308.31477871838</v>
      </c>
      <c r="H636">
        <v>-12.844160194717601</v>
      </c>
      <c r="I636">
        <v>26.166645674765</v>
      </c>
      <c r="J636">
        <v>-1.1596422826780699</v>
      </c>
      <c r="K636">
        <v>1525.40934315097</v>
      </c>
      <c r="L636">
        <v>1080.1934323288699</v>
      </c>
      <c r="M636">
        <v>30.829264544432501</v>
      </c>
      <c r="N636">
        <v>0.62775292828882201</v>
      </c>
      <c r="O636">
        <v>35.463976328829602</v>
      </c>
    </row>
    <row r="637" spans="1:17" x14ac:dyDescent="0.3">
      <c r="A637" t="s">
        <v>1405</v>
      </c>
      <c r="B637" t="s">
        <v>1406</v>
      </c>
      <c r="C637" t="s">
        <v>3126</v>
      </c>
      <c r="D637" t="s">
        <v>48</v>
      </c>
      <c r="E637">
        <v>7381.9144728749998</v>
      </c>
      <c r="F637">
        <v>287.75</v>
      </c>
      <c r="G637">
        <v>-31.487668112887</v>
      </c>
      <c r="H637">
        <v>-3.75197769837692</v>
      </c>
      <c r="I637">
        <v>-50.201468521856697</v>
      </c>
      <c r="J637">
        <v>-4.3842572122619403</v>
      </c>
      <c r="K637">
        <v>369.32539186719902</v>
      </c>
      <c r="L637">
        <v>415.77499170085503</v>
      </c>
      <c r="M637">
        <v>23.839715524980299</v>
      </c>
      <c r="N637">
        <v>0.56143722251393602</v>
      </c>
      <c r="O637">
        <v>99.7567332754126</v>
      </c>
      <c r="P637">
        <v>0.594301695507781</v>
      </c>
      <c r="Q637">
        <v>-1.3194080130086E-2</v>
      </c>
    </row>
    <row r="638" spans="1:17" x14ac:dyDescent="0.3">
      <c r="A638" t="s">
        <v>1407</v>
      </c>
      <c r="B638" t="s">
        <v>1408</v>
      </c>
      <c r="C638" t="s">
        <v>3125</v>
      </c>
      <c r="D638" t="s">
        <v>120</v>
      </c>
      <c r="E638">
        <v>7362.40581036</v>
      </c>
      <c r="F638">
        <v>1220.4000000000001</v>
      </c>
      <c r="G638">
        <v>27.904135805508499</v>
      </c>
      <c r="H638">
        <v>-5.0531297473139301</v>
      </c>
      <c r="I638">
        <v>24.778351119032301</v>
      </c>
      <c r="J638">
        <v>7.1194562216731302E-2</v>
      </c>
      <c r="K638">
        <v>1202.0782737052</v>
      </c>
      <c r="L638">
        <v>1079.43809180217</v>
      </c>
      <c r="M638">
        <v>63.048366936026497</v>
      </c>
      <c r="N638">
        <v>1.2015914117813999</v>
      </c>
      <c r="O638">
        <v>10.299901671582999</v>
      </c>
      <c r="P638">
        <v>57.613328167376999</v>
      </c>
      <c r="Q638">
        <v>8.9069512912191007E-2</v>
      </c>
    </row>
    <row r="639" spans="1:17" x14ac:dyDescent="0.3">
      <c r="A639" t="s">
        <v>1409</v>
      </c>
      <c r="B639" t="s">
        <v>1410</v>
      </c>
      <c r="C639" t="s">
        <v>3125</v>
      </c>
      <c r="D639" t="s">
        <v>199</v>
      </c>
      <c r="E639">
        <v>7300.4195348499998</v>
      </c>
      <c r="F639">
        <v>224.75</v>
      </c>
      <c r="G639">
        <v>-53.362957692051303</v>
      </c>
      <c r="H639">
        <v>-41.022413257362601</v>
      </c>
      <c r="I639">
        <v>-53.085866421239302</v>
      </c>
      <c r="J639">
        <v>-21.625256787521199</v>
      </c>
      <c r="K639">
        <v>397.330395657228</v>
      </c>
      <c r="L639">
        <v>426.06417090931598</v>
      </c>
      <c r="M639">
        <v>5.9547458453297999</v>
      </c>
      <c r="N639">
        <v>1.0376795613619101</v>
      </c>
      <c r="O639">
        <v>143.38153503893199</v>
      </c>
      <c r="P639">
        <v>0.920520880107766</v>
      </c>
    </row>
    <row r="640" spans="1:17" x14ac:dyDescent="0.3">
      <c r="A640" t="s">
        <v>1411</v>
      </c>
      <c r="B640" t="s">
        <v>1412</v>
      </c>
      <c r="C640" t="s">
        <v>3130</v>
      </c>
      <c r="D640" t="s">
        <v>69</v>
      </c>
      <c r="E640">
        <v>7271.6098822470003</v>
      </c>
      <c r="F640">
        <v>179.91</v>
      </c>
      <c r="G640">
        <v>-12.3897936372688</v>
      </c>
      <c r="H640">
        <v>-14.7397681201463</v>
      </c>
      <c r="I640">
        <v>-29.5453852837516</v>
      </c>
      <c r="J640">
        <v>-6.8392049052731201</v>
      </c>
      <c r="K640">
        <v>200.63847585770401</v>
      </c>
      <c r="L640">
        <v>202.041008819193</v>
      </c>
      <c r="M640">
        <v>35.979751590125602</v>
      </c>
      <c r="N640">
        <v>0.95706350275702601</v>
      </c>
      <c r="O640">
        <v>42.293368906675497</v>
      </c>
      <c r="P640">
        <v>11.192830655129701</v>
      </c>
      <c r="Q640">
        <v>7.1472346454325E-2</v>
      </c>
    </row>
    <row r="641" spans="1:17" hidden="1" x14ac:dyDescent="0.3">
      <c r="A641" t="s">
        <v>1413</v>
      </c>
      <c r="B641" t="s">
        <v>1414</v>
      </c>
      <c r="C641" t="s">
        <v>3138</v>
      </c>
      <c r="D641" t="s">
        <v>414</v>
      </c>
      <c r="E641">
        <v>7261.3965400750003</v>
      </c>
      <c r="F641">
        <v>804.05</v>
      </c>
      <c r="G641">
        <v>75.008747339882007</v>
      </c>
      <c r="H641">
        <v>37.556246309347301</v>
      </c>
      <c r="I641">
        <v>85.440990301333102</v>
      </c>
      <c r="J641">
        <v>1.39269488657963</v>
      </c>
      <c r="K641">
        <v>669.78341509627103</v>
      </c>
      <c r="L641">
        <v>536.70439208405401</v>
      </c>
      <c r="M641">
        <v>60.6526103787523</v>
      </c>
      <c r="N641">
        <v>1.4776609388402999</v>
      </c>
      <c r="O641">
        <v>3.5694297618307398</v>
      </c>
      <c r="P641">
        <v>152.80616255305699</v>
      </c>
      <c r="Q641">
        <v>8.6322661060155001E-2</v>
      </c>
    </row>
    <row r="642" spans="1:17" x14ac:dyDescent="0.3">
      <c r="A642" t="s">
        <v>1415</v>
      </c>
      <c r="B642" t="s">
        <v>1416</v>
      </c>
      <c r="C642" t="s">
        <v>3122</v>
      </c>
      <c r="D642" t="s">
        <v>21</v>
      </c>
      <c r="E642">
        <v>7241.0556600800001</v>
      </c>
      <c r="F642">
        <v>874.4</v>
      </c>
      <c r="G642">
        <v>68.674570421412596</v>
      </c>
      <c r="H642">
        <v>-0.80190919103288405</v>
      </c>
      <c r="I642">
        <v>5.6791472649661801</v>
      </c>
      <c r="J642">
        <v>-3.5231388920437299</v>
      </c>
      <c r="K642">
        <v>883.05684254855601</v>
      </c>
      <c r="L642">
        <v>778.90799197509398</v>
      </c>
      <c r="M642">
        <v>41.509822177949097</v>
      </c>
      <c r="N642">
        <v>0.64189180177305705</v>
      </c>
      <c r="O642">
        <v>13.557868252516</v>
      </c>
      <c r="P642">
        <v>110.698795180722</v>
      </c>
      <c r="Q642">
        <v>0.13153747032017599</v>
      </c>
    </row>
    <row r="643" spans="1:17" x14ac:dyDescent="0.3">
      <c r="A643" t="s">
        <v>1417</v>
      </c>
      <c r="B643" t="s">
        <v>1418</v>
      </c>
      <c r="C643" t="s">
        <v>3131</v>
      </c>
      <c r="D643" t="s">
        <v>80</v>
      </c>
      <c r="E643">
        <v>7231.6452644149904</v>
      </c>
      <c r="F643">
        <v>2954.05</v>
      </c>
      <c r="G643">
        <v>26.953530052491502</v>
      </c>
      <c r="H643">
        <v>2.3607702348044399</v>
      </c>
      <c r="I643">
        <v>19.5682509989484</v>
      </c>
      <c r="J643">
        <v>-2.0426438227650201</v>
      </c>
      <c r="K643">
        <v>3006.3699641079302</v>
      </c>
      <c r="L643">
        <v>2764.6909907816898</v>
      </c>
      <c r="M643">
        <v>54.316094557497202</v>
      </c>
      <c r="N643">
        <v>0.72189465791918805</v>
      </c>
      <c r="O643">
        <v>19.326010053993599</v>
      </c>
      <c r="P643">
        <v>65.678631519910198</v>
      </c>
      <c r="Q643">
        <v>0.170573275866817</v>
      </c>
    </row>
    <row r="644" spans="1:17" x14ac:dyDescent="0.3">
      <c r="A644" t="s">
        <v>1419</v>
      </c>
      <c r="B644" t="s">
        <v>1420</v>
      </c>
      <c r="C644" t="s">
        <v>3123</v>
      </c>
      <c r="D644" t="s">
        <v>24</v>
      </c>
      <c r="E644">
        <v>7220.656347567</v>
      </c>
      <c r="F644">
        <v>63.39</v>
      </c>
      <c r="G644">
        <v>-53.804378216553197</v>
      </c>
      <c r="H644">
        <v>-6.2669834354959901</v>
      </c>
      <c r="I644">
        <v>-39.382856731775902</v>
      </c>
      <c r="J644">
        <v>0.101946199974931</v>
      </c>
      <c r="K644">
        <v>72.133878559772498</v>
      </c>
      <c r="L644">
        <v>83.832272855440195</v>
      </c>
      <c r="M644">
        <v>33.5255383037914</v>
      </c>
      <c r="N644">
        <v>0.98778873976830905</v>
      </c>
      <c r="O644">
        <v>83.782931061681595</v>
      </c>
      <c r="P644">
        <v>2.2419354838709702</v>
      </c>
      <c r="Q644">
        <v>-1.8229391620305999E-2</v>
      </c>
    </row>
    <row r="645" spans="1:17" hidden="1" x14ac:dyDescent="0.3">
      <c r="A645" t="s">
        <v>1421</v>
      </c>
      <c r="B645" t="s">
        <v>1422</v>
      </c>
      <c r="C645" t="s">
        <v>3138</v>
      </c>
      <c r="D645" t="s">
        <v>570</v>
      </c>
      <c r="E645">
        <v>7212.6748341000002</v>
      </c>
      <c r="F645">
        <v>512.65</v>
      </c>
      <c r="G645">
        <v>-38.384147401997197</v>
      </c>
      <c r="H645">
        <v>6.2110181582148396</v>
      </c>
      <c r="I645">
        <v>10.1109033847254</v>
      </c>
      <c r="J645">
        <v>1.0955440754546599</v>
      </c>
      <c r="K645">
        <v>525.33395227578899</v>
      </c>
      <c r="L645">
        <v>514.54291623309905</v>
      </c>
      <c r="M645">
        <v>42.096343093346498</v>
      </c>
      <c r="N645">
        <v>0.89277231520221401</v>
      </c>
      <c r="O645">
        <v>26.0021457134497</v>
      </c>
      <c r="P645">
        <v>29.883455789206899</v>
      </c>
      <c r="Q645">
        <v>6.0216080391970003E-2</v>
      </c>
    </row>
    <row r="646" spans="1:17" x14ac:dyDescent="0.3">
      <c r="A646" t="s">
        <v>1423</v>
      </c>
      <c r="B646" t="s">
        <v>1424</v>
      </c>
      <c r="C646" t="s">
        <v>3131</v>
      </c>
      <c r="D646" t="s">
        <v>108</v>
      </c>
      <c r="E646">
        <v>7158.54376796</v>
      </c>
      <c r="F646">
        <v>1502.8</v>
      </c>
      <c r="G646">
        <v>-19.3082004106918</v>
      </c>
      <c r="H646">
        <v>-7.5177882756902701</v>
      </c>
      <c r="I646">
        <v>-0.80279965729601799</v>
      </c>
      <c r="J646">
        <v>-1.43748023732112</v>
      </c>
      <c r="K646">
        <v>1535.31075034072</v>
      </c>
      <c r="L646">
        <v>1470.21767271366</v>
      </c>
      <c r="M646">
        <v>35.519627036364803</v>
      </c>
      <c r="N646">
        <v>0.18633341857607799</v>
      </c>
      <c r="O646">
        <v>14.472983763641199</v>
      </c>
      <c r="P646">
        <v>20.223999999999901</v>
      </c>
      <c r="Q646">
        <v>-9.7167805330835993E-2</v>
      </c>
    </row>
    <row r="647" spans="1:17" x14ac:dyDescent="0.3">
      <c r="A647" t="s">
        <v>1425</v>
      </c>
      <c r="B647" t="s">
        <v>1426</v>
      </c>
      <c r="C647" t="s">
        <v>3136</v>
      </c>
      <c r="D647" t="s">
        <v>134</v>
      </c>
      <c r="E647">
        <v>7153.3425802499996</v>
      </c>
      <c r="F647">
        <v>461.25</v>
      </c>
      <c r="G647">
        <v>-32.931310841648603</v>
      </c>
      <c r="H647">
        <v>-8.1622411906298495</v>
      </c>
      <c r="I647">
        <v>-28.887546021948499</v>
      </c>
      <c r="J647">
        <v>-5.5502343054050298</v>
      </c>
      <c r="K647">
        <v>509.98582889153801</v>
      </c>
      <c r="L647">
        <v>547.96766510255895</v>
      </c>
      <c r="M647">
        <v>31.6327028645821</v>
      </c>
      <c r="N647">
        <v>0.75400646230090296</v>
      </c>
      <c r="O647">
        <v>47.165311653116497</v>
      </c>
      <c r="P647">
        <v>1.7987199293754099</v>
      </c>
      <c r="Q647">
        <v>7.4439341313990007E-2</v>
      </c>
    </row>
    <row r="648" spans="1:17" hidden="1" x14ac:dyDescent="0.3">
      <c r="A648" t="s">
        <v>1427</v>
      </c>
      <c r="B648" t="s">
        <v>1428</v>
      </c>
      <c r="C648" t="s">
        <v>3138</v>
      </c>
      <c r="D648" t="s">
        <v>158</v>
      </c>
      <c r="E648">
        <v>7153.0879084429898</v>
      </c>
      <c r="F648">
        <v>55.81</v>
      </c>
      <c r="G648">
        <v>6.0254684766463802</v>
      </c>
      <c r="H648">
        <v>-4.6217156308254097</v>
      </c>
      <c r="I648">
        <v>-15.8074896886838</v>
      </c>
      <c r="J648">
        <v>-4.0250076117581797</v>
      </c>
      <c r="K648">
        <v>59.979014538815498</v>
      </c>
      <c r="L648">
        <v>58.277910755527401</v>
      </c>
      <c r="M648">
        <v>40.763504413459401</v>
      </c>
      <c r="N648">
        <v>0.37804294773485703</v>
      </c>
      <c r="O648">
        <v>43.164307471779203</v>
      </c>
      <c r="P648">
        <v>37.057956777995997</v>
      </c>
      <c r="Q648">
        <v>-2.5349896302171999E-2</v>
      </c>
    </row>
    <row r="649" spans="1:17" x14ac:dyDescent="0.3">
      <c r="A649" t="s">
        <v>1429</v>
      </c>
      <c r="B649" t="s">
        <v>1430</v>
      </c>
      <c r="C649" t="s">
        <v>3123</v>
      </c>
      <c r="D649" t="s">
        <v>21</v>
      </c>
      <c r="E649">
        <v>7130.9025318719996</v>
      </c>
      <c r="F649">
        <v>25.68</v>
      </c>
      <c r="G649">
        <v>7.3394103975734799</v>
      </c>
      <c r="H649">
        <v>-6.1017553370757804</v>
      </c>
      <c r="I649">
        <v>-21.190855442790902</v>
      </c>
      <c r="J649">
        <v>-6.6813258004645197</v>
      </c>
      <c r="K649">
        <v>28.051902221182601</v>
      </c>
      <c r="L649">
        <v>28.004204237125901</v>
      </c>
      <c r="M649">
        <v>26.932910196732401</v>
      </c>
      <c r="N649">
        <v>0.58956778614737704</v>
      </c>
      <c r="O649">
        <v>57.721157695052099</v>
      </c>
      <c r="P649">
        <v>35.069121078558403</v>
      </c>
      <c r="Q649">
        <v>2.7478044018121001E-2</v>
      </c>
    </row>
    <row r="650" spans="1:17" hidden="1" x14ac:dyDescent="0.3">
      <c r="A650" t="s">
        <v>1431</v>
      </c>
      <c r="B650" t="s">
        <v>1432</v>
      </c>
      <c r="C650" t="s">
        <v>3138</v>
      </c>
      <c r="D650" t="s">
        <v>60</v>
      </c>
      <c r="E650">
        <v>7130.4910351500002</v>
      </c>
      <c r="F650">
        <v>99.75</v>
      </c>
      <c r="G650">
        <v>117.679787656138</v>
      </c>
      <c r="H650">
        <v>-19.180188967439801</v>
      </c>
      <c r="I650">
        <v>43.308548389586797</v>
      </c>
      <c r="J650">
        <v>-6.83250361876937</v>
      </c>
      <c r="K650">
        <v>119.338004208366</v>
      </c>
      <c r="L650">
        <v>96.252532461190199</v>
      </c>
      <c r="M650">
        <v>24.2032907928565</v>
      </c>
      <c r="N650">
        <v>0.48057697363969998</v>
      </c>
      <c r="O650">
        <v>69.6741854636591</v>
      </c>
      <c r="P650">
        <v>158.41968911916999</v>
      </c>
      <c r="Q650">
        <v>9.2454384082685998E-2</v>
      </c>
    </row>
    <row r="651" spans="1:17" x14ac:dyDescent="0.3">
      <c r="A651" t="s">
        <v>1433</v>
      </c>
      <c r="B651" t="s">
        <v>1434</v>
      </c>
      <c r="C651" t="s">
        <v>3131</v>
      </c>
      <c r="D651" t="s">
        <v>436</v>
      </c>
      <c r="E651">
        <v>7121.28571173</v>
      </c>
      <c r="F651">
        <v>501.45</v>
      </c>
      <c r="G651">
        <v>-41.013007729628697</v>
      </c>
      <c r="H651">
        <v>-0.31668865813543001</v>
      </c>
      <c r="I651">
        <v>-8.8117069569092603</v>
      </c>
      <c r="J651">
        <v>3.8582673817219901</v>
      </c>
      <c r="K651">
        <v>491.56324658901502</v>
      </c>
      <c r="L651">
        <v>513.24237200025004</v>
      </c>
      <c r="M651">
        <v>67.601407689262402</v>
      </c>
      <c r="N651">
        <v>0.65859925861296997</v>
      </c>
      <c r="O651">
        <v>33.173795991624203</v>
      </c>
      <c r="P651">
        <v>17.024504084013898</v>
      </c>
      <c r="Q651">
        <v>-4.0640529367380003E-2</v>
      </c>
    </row>
    <row r="652" spans="1:17" x14ac:dyDescent="0.3">
      <c r="A652" t="s">
        <v>1435</v>
      </c>
      <c r="B652" t="s">
        <v>1436</v>
      </c>
      <c r="C652" t="s">
        <v>3132</v>
      </c>
      <c r="D652" t="s">
        <v>1075</v>
      </c>
      <c r="E652">
        <v>7109.007474</v>
      </c>
      <c r="F652">
        <v>748.75</v>
      </c>
      <c r="G652">
        <v>13.6696114928877</v>
      </c>
      <c r="H652">
        <v>1.44532588622808</v>
      </c>
      <c r="I652">
        <v>-9.3869423910713401</v>
      </c>
      <c r="J652">
        <v>-2.6448742132881402</v>
      </c>
      <c r="K652">
        <v>802.92377406292599</v>
      </c>
      <c r="L652">
        <v>765.61584438843397</v>
      </c>
      <c r="M652">
        <v>42.569356829723098</v>
      </c>
      <c r="N652">
        <v>0.68427169197025906</v>
      </c>
      <c r="O652">
        <v>41.435726210350502</v>
      </c>
      <c r="P652">
        <v>46.784944128602199</v>
      </c>
      <c r="Q652">
        <v>0.11925762891965699</v>
      </c>
    </row>
    <row r="653" spans="1:17" x14ac:dyDescent="0.3">
      <c r="A653" t="s">
        <v>1437</v>
      </c>
      <c r="B653" t="s">
        <v>1438</v>
      </c>
      <c r="C653" t="s">
        <v>3135</v>
      </c>
      <c r="D653" t="s">
        <v>218</v>
      </c>
      <c r="E653">
        <v>7077.6194011699999</v>
      </c>
      <c r="F653">
        <v>351.1</v>
      </c>
      <c r="G653">
        <v>-31.516070039254</v>
      </c>
      <c r="H653">
        <v>-5.3679083780972103</v>
      </c>
      <c r="I653">
        <v>-18.478002710411602</v>
      </c>
      <c r="J653">
        <v>-2.7654235854410101</v>
      </c>
      <c r="K653">
        <v>380.96181953106901</v>
      </c>
      <c r="L653">
        <v>398.66668051238298</v>
      </c>
      <c r="M653">
        <v>30.4148273923822</v>
      </c>
      <c r="N653">
        <v>0.47985226756659599</v>
      </c>
      <c r="O653">
        <v>43.833665622329796</v>
      </c>
      <c r="P653">
        <v>1.1815561959654199</v>
      </c>
      <c r="Q653">
        <v>4.833375933063E-2</v>
      </c>
    </row>
    <row r="654" spans="1:17" hidden="1" x14ac:dyDescent="0.3">
      <c r="A654" t="s">
        <v>1439</v>
      </c>
      <c r="B654" t="s">
        <v>1440</v>
      </c>
      <c r="C654" t="s">
        <v>3138</v>
      </c>
      <c r="D654" t="s">
        <v>1441</v>
      </c>
      <c r="E654">
        <v>7048.3447294199996</v>
      </c>
      <c r="F654">
        <v>1738.6</v>
      </c>
      <c r="G654">
        <v>32.367571950553597</v>
      </c>
      <c r="H654">
        <v>-2.4126813709277202</v>
      </c>
      <c r="I654">
        <v>39.634100300433403</v>
      </c>
      <c r="J654">
        <v>-1.0617237674458799</v>
      </c>
      <c r="K654">
        <v>1875.2576568795801</v>
      </c>
      <c r="L654">
        <v>1572.9586489921601</v>
      </c>
      <c r="M654">
        <v>30.627374581125199</v>
      </c>
      <c r="N654">
        <v>1.3760343945323901</v>
      </c>
      <c r="O654">
        <v>27.9765328425169</v>
      </c>
      <c r="P654">
        <v>89.22507618633</v>
      </c>
    </row>
    <row r="655" spans="1:17" x14ac:dyDescent="0.3">
      <c r="A655" t="s">
        <v>1442</v>
      </c>
      <c r="B655" t="s">
        <v>1443</v>
      </c>
      <c r="C655" t="s">
        <v>3140</v>
      </c>
      <c r="D655" t="s">
        <v>1444</v>
      </c>
      <c r="E655">
        <v>7042.2135882000002</v>
      </c>
      <c r="F655">
        <v>920.05</v>
      </c>
      <c r="G655">
        <v>-7.5201329921860696</v>
      </c>
      <c r="H655">
        <v>2.9121840978077498</v>
      </c>
      <c r="I655">
        <v>43.673364863096801</v>
      </c>
      <c r="J655">
        <v>-0.95410744941996795</v>
      </c>
      <c r="K655">
        <v>926.710849769064</v>
      </c>
      <c r="L655">
        <v>866.36871598928803</v>
      </c>
      <c r="M655">
        <v>52.388152537896403</v>
      </c>
      <c r="N655">
        <v>0.52890381848254697</v>
      </c>
      <c r="O655">
        <v>21.4064453018857</v>
      </c>
      <c r="P655">
        <v>55.545224006762403</v>
      </c>
      <c r="Q655">
        <v>-3.5671166034459002E-2</v>
      </c>
    </row>
    <row r="656" spans="1:17" x14ac:dyDescent="0.3">
      <c r="A656" t="s">
        <v>1445</v>
      </c>
      <c r="B656" t="s">
        <v>1446</v>
      </c>
      <c r="C656" t="s">
        <v>3132</v>
      </c>
      <c r="D656" t="s">
        <v>175</v>
      </c>
      <c r="E656">
        <v>7029.0434580600004</v>
      </c>
      <c r="F656">
        <v>450.05</v>
      </c>
      <c r="G656">
        <v>41.129885970440597</v>
      </c>
      <c r="H656">
        <v>12.250083503462299</v>
      </c>
      <c r="I656">
        <v>22.0242108529871</v>
      </c>
      <c r="J656">
        <v>9.9147637309540695</v>
      </c>
      <c r="K656">
        <v>411.05585944184497</v>
      </c>
      <c r="L656">
        <v>365.32706404003602</v>
      </c>
      <c r="M656">
        <v>70.704345448548807</v>
      </c>
      <c r="N656">
        <v>1.1992206037381701</v>
      </c>
      <c r="O656">
        <v>3.25519386734807</v>
      </c>
      <c r="P656">
        <v>75.150807550107004</v>
      </c>
      <c r="Q656">
        <v>0.17533205398677301</v>
      </c>
    </row>
    <row r="657" spans="1:17" hidden="1" x14ac:dyDescent="0.3">
      <c r="A657" t="s">
        <v>1447</v>
      </c>
      <c r="B657" t="s">
        <v>1448</v>
      </c>
      <c r="C657" t="s">
        <v>3138</v>
      </c>
      <c r="D657" t="s">
        <v>24</v>
      </c>
      <c r="E657">
        <v>7025.2622567099997</v>
      </c>
      <c r="F657">
        <v>443.65</v>
      </c>
      <c r="G657">
        <v>-34.088718970908502</v>
      </c>
      <c r="H657">
        <v>3.6750369358434001</v>
      </c>
      <c r="I657">
        <v>-11.1694439884816</v>
      </c>
      <c r="J657">
        <v>-0.91280525167831505</v>
      </c>
      <c r="K657">
        <v>449.34652509100499</v>
      </c>
      <c r="L657">
        <v>467.66848710358101</v>
      </c>
      <c r="M657">
        <v>53.4037589435383</v>
      </c>
      <c r="N657">
        <v>0.65525844387457299</v>
      </c>
      <c r="O657">
        <v>22.900935422066901</v>
      </c>
      <c r="P657">
        <v>6.1109782348720296</v>
      </c>
      <c r="Q657">
        <v>-0.106055771076201</v>
      </c>
    </row>
    <row r="658" spans="1:17" x14ac:dyDescent="0.3">
      <c r="A658" t="s">
        <v>1449</v>
      </c>
      <c r="B658" t="s">
        <v>1450</v>
      </c>
      <c r="C658" t="s">
        <v>3134</v>
      </c>
      <c r="D658" t="s">
        <v>134</v>
      </c>
      <c r="E658">
        <v>6973.7745409999998</v>
      </c>
      <c r="F658">
        <v>995.1</v>
      </c>
      <c r="G658">
        <v>3.8795063281141502</v>
      </c>
      <c r="H658">
        <v>8.7587163195284496</v>
      </c>
      <c r="I658">
        <v>4.67388184505048</v>
      </c>
      <c r="J658">
        <v>-2.0816150717937099</v>
      </c>
      <c r="K658">
        <v>963.41754793590405</v>
      </c>
      <c r="L658">
        <v>900.06795805836896</v>
      </c>
      <c r="M658">
        <v>50.029276998482104</v>
      </c>
      <c r="N658">
        <v>0.91158704825095904</v>
      </c>
      <c r="O658">
        <v>6.3963420761732497</v>
      </c>
      <c r="P658">
        <v>32.928132514026103</v>
      </c>
      <c r="Q658">
        <v>5.3750484892390003E-2</v>
      </c>
    </row>
    <row r="659" spans="1:17" hidden="1" x14ac:dyDescent="0.3">
      <c r="A659" t="s">
        <v>1451</v>
      </c>
      <c r="B659" t="s">
        <v>1452</v>
      </c>
      <c r="C659" t="s">
        <v>3138</v>
      </c>
      <c r="D659" t="s">
        <v>497</v>
      </c>
      <c r="E659">
        <v>6954.7241762399899</v>
      </c>
      <c r="F659">
        <v>1780.4</v>
      </c>
      <c r="G659">
        <v>18.254053054124199</v>
      </c>
      <c r="H659">
        <v>3.83112716160419</v>
      </c>
      <c r="I659">
        <v>54.876828923106203</v>
      </c>
      <c r="J659">
        <v>-3.8328989677538599</v>
      </c>
      <c r="K659">
        <v>1685.2204977415099</v>
      </c>
      <c r="L659">
        <v>1453.4611395519901</v>
      </c>
      <c r="M659">
        <v>46.635088803209797</v>
      </c>
      <c r="N659">
        <v>0.85546535125228595</v>
      </c>
      <c r="O659">
        <v>13.289148505953699</v>
      </c>
      <c r="P659">
        <v>82.605128205128196</v>
      </c>
      <c r="Q659">
        <v>7.5672719248600002E-4</v>
      </c>
    </row>
    <row r="660" spans="1:17" hidden="1" x14ac:dyDescent="0.3">
      <c r="A660" t="s">
        <v>1453</v>
      </c>
      <c r="B660" t="s">
        <v>1454</v>
      </c>
      <c r="C660" t="s">
        <v>3135</v>
      </c>
      <c r="D660" t="s">
        <v>218</v>
      </c>
      <c r="E660">
        <v>6928.7242377599996</v>
      </c>
      <c r="F660">
        <v>313.35000000000002</v>
      </c>
      <c r="G660">
        <v>-42.626634943699798</v>
      </c>
      <c r="H660">
        <v>-12.3220207229741</v>
      </c>
      <c r="I660">
        <v>-35.100851199162101</v>
      </c>
      <c r="J660">
        <v>-5.82450015736827</v>
      </c>
      <c r="K660">
        <v>356.09666814648398</v>
      </c>
      <c r="M660">
        <v>30.073700609078301</v>
      </c>
      <c r="N660">
        <v>1.40187836159962</v>
      </c>
      <c r="O660">
        <v>71.772778043721004</v>
      </c>
      <c r="P660">
        <v>2.4019607843137298</v>
      </c>
    </row>
    <row r="661" spans="1:17" x14ac:dyDescent="0.3">
      <c r="A661" t="s">
        <v>1455</v>
      </c>
      <c r="B661" t="s">
        <v>1456</v>
      </c>
      <c r="C661" t="s">
        <v>3131</v>
      </c>
      <c r="D661" t="s">
        <v>80</v>
      </c>
      <c r="E661">
        <v>6913.511939985</v>
      </c>
      <c r="F661">
        <v>234.15</v>
      </c>
      <c r="G661">
        <v>-53.6351765015675</v>
      </c>
      <c r="H661">
        <v>-13.0554977077792</v>
      </c>
      <c r="I661">
        <v>-28.0684495450278</v>
      </c>
      <c r="J661">
        <v>-6.3778699296378498</v>
      </c>
      <c r="K661">
        <v>264.20958560350101</v>
      </c>
      <c r="L661">
        <v>309.62895532572003</v>
      </c>
      <c r="M661">
        <v>31.5881370840881</v>
      </c>
      <c r="N661">
        <v>1.0382841437905801</v>
      </c>
      <c r="O661">
        <v>71.941063420884007</v>
      </c>
      <c r="P661">
        <v>1.2102874432677799</v>
      </c>
      <c r="Q661">
        <v>-0.13055174897268501</v>
      </c>
    </row>
    <row r="662" spans="1:17" hidden="1" x14ac:dyDescent="0.3">
      <c r="A662" t="s">
        <v>1457</v>
      </c>
      <c r="B662" t="s">
        <v>1458</v>
      </c>
      <c r="C662" t="s">
        <v>3138</v>
      </c>
      <c r="D662" t="s">
        <v>208</v>
      </c>
      <c r="E662">
        <v>6879.0228412500001</v>
      </c>
      <c r="F662">
        <v>6212.85</v>
      </c>
      <c r="G662">
        <v>105.46415230666599</v>
      </c>
      <c r="H662">
        <v>-20.597982691244201</v>
      </c>
      <c r="I662">
        <v>54.359303119850601</v>
      </c>
      <c r="J662">
        <v>1.0669033801544201</v>
      </c>
      <c r="K662">
        <v>5972.6080676894499</v>
      </c>
      <c r="L662">
        <v>4772.4509094524401</v>
      </c>
      <c r="M662">
        <v>47.8961168762185</v>
      </c>
      <c r="N662">
        <v>1.0242736816337701</v>
      </c>
      <c r="O662">
        <v>32.104428724337403</v>
      </c>
      <c r="P662">
        <v>135.772835945504</v>
      </c>
      <c r="Q662">
        <v>0.14956498213358799</v>
      </c>
    </row>
    <row r="663" spans="1:17" hidden="1" x14ac:dyDescent="0.3">
      <c r="A663" t="s">
        <v>1459</v>
      </c>
      <c r="B663" t="s">
        <v>1460</v>
      </c>
      <c r="C663" t="s">
        <v>3138</v>
      </c>
      <c r="D663" t="s">
        <v>570</v>
      </c>
      <c r="E663">
        <v>6869.3468860499997</v>
      </c>
      <c r="F663">
        <v>3434.25</v>
      </c>
      <c r="G663">
        <v>126.904498284167</v>
      </c>
      <c r="H663">
        <v>27.3005244881303</v>
      </c>
      <c r="I663">
        <v>85.971888980790894</v>
      </c>
      <c r="J663">
        <v>-3.98535860127132</v>
      </c>
      <c r="K663">
        <v>2911.3701434231102</v>
      </c>
      <c r="L663">
        <v>2137.3792674615202</v>
      </c>
      <c r="M663">
        <v>54.095098638014498</v>
      </c>
      <c r="N663">
        <v>1.2067782151272399</v>
      </c>
      <c r="O663">
        <v>7.1849748853461497</v>
      </c>
      <c r="P663">
        <v>176.070660584015</v>
      </c>
      <c r="Q663">
        <v>0.22000029135205501</v>
      </c>
    </row>
    <row r="664" spans="1:17" x14ac:dyDescent="0.3">
      <c r="A664" t="s">
        <v>1461</v>
      </c>
      <c r="B664" t="s">
        <v>1462</v>
      </c>
      <c r="C664" t="s">
        <v>3137</v>
      </c>
      <c r="D664" t="s">
        <v>497</v>
      </c>
      <c r="E664">
        <v>6861.5529144299999</v>
      </c>
      <c r="F664">
        <v>248.1</v>
      </c>
      <c r="G664">
        <v>-28.934850521219602</v>
      </c>
      <c r="H664">
        <v>-5.4216924886082101</v>
      </c>
      <c r="I664">
        <v>-10.4448596476938</v>
      </c>
      <c r="J664">
        <v>-5.3489536236528101</v>
      </c>
      <c r="K664">
        <v>269.18865541399401</v>
      </c>
      <c r="L664">
        <v>268.88546916087</v>
      </c>
      <c r="M664">
        <v>33.440627664516803</v>
      </c>
      <c r="N664">
        <v>0.222723351575177</v>
      </c>
      <c r="O664">
        <v>31.197097944377202</v>
      </c>
      <c r="P664">
        <v>12.772727272727201</v>
      </c>
      <c r="Q664">
        <v>-9.1619229922417E-2</v>
      </c>
    </row>
    <row r="665" spans="1:17" hidden="1" x14ac:dyDescent="0.3">
      <c r="A665" t="s">
        <v>1463</v>
      </c>
      <c r="B665" t="s">
        <v>1464</v>
      </c>
      <c r="C665" t="s">
        <v>3138</v>
      </c>
      <c r="D665" t="s">
        <v>964</v>
      </c>
      <c r="E665">
        <v>6858.9373524000002</v>
      </c>
      <c r="F665">
        <v>726.7</v>
      </c>
      <c r="G665">
        <v>204.54670278873999</v>
      </c>
      <c r="H665">
        <v>5.1764106105312901</v>
      </c>
      <c r="I665">
        <v>-18.498056297480002</v>
      </c>
      <c r="J665">
        <v>-5.3868197346629598</v>
      </c>
      <c r="K665">
        <v>726.14944651428596</v>
      </c>
      <c r="L665">
        <v>629.82329110424996</v>
      </c>
      <c r="M665">
        <v>53.022591256763199</v>
      </c>
      <c r="N665">
        <v>0.89024138302568701</v>
      </c>
      <c r="O665">
        <v>25.3199394523186</v>
      </c>
      <c r="P665">
        <v>246.04761904761901</v>
      </c>
      <c r="Q665">
        <v>0.232511786045483</v>
      </c>
    </row>
    <row r="666" spans="1:17" x14ac:dyDescent="0.3">
      <c r="A666" t="s">
        <v>1465</v>
      </c>
      <c r="B666" t="s">
        <v>1466</v>
      </c>
      <c r="C666" t="s">
        <v>3121</v>
      </c>
      <c r="D666" t="s">
        <v>1467</v>
      </c>
      <c r="E666">
        <v>6845.9761305000002</v>
      </c>
      <c r="F666">
        <v>425.35</v>
      </c>
      <c r="G666">
        <v>42.5189541878255</v>
      </c>
      <c r="H666">
        <v>-2.5234865271590299</v>
      </c>
      <c r="I666">
        <v>-24.1143217808511</v>
      </c>
      <c r="J666">
        <v>-6.5409963991277902</v>
      </c>
      <c r="K666">
        <v>459.17775284773199</v>
      </c>
      <c r="L666">
        <v>460.81671871306099</v>
      </c>
      <c r="M666">
        <v>36.4173625193175</v>
      </c>
      <c r="N666">
        <v>0.721997394859624</v>
      </c>
      <c r="O666">
        <v>49.241800869871803</v>
      </c>
      <c r="P666">
        <v>68.778519939157405</v>
      </c>
    </row>
    <row r="667" spans="1:17" x14ac:dyDescent="0.3">
      <c r="A667" t="s">
        <v>1468</v>
      </c>
      <c r="B667" t="s">
        <v>1469</v>
      </c>
      <c r="C667" t="s">
        <v>3141</v>
      </c>
      <c r="D667" t="s">
        <v>1470</v>
      </c>
      <c r="E667">
        <v>6826.0674514800003</v>
      </c>
      <c r="F667">
        <v>399.95</v>
      </c>
      <c r="G667">
        <v>-13.804399355878299</v>
      </c>
      <c r="H667">
        <v>-13.7657255766473</v>
      </c>
      <c r="I667">
        <v>2.51955968080558</v>
      </c>
      <c r="J667">
        <v>-1.51654938932154</v>
      </c>
      <c r="K667">
        <v>453.676212568766</v>
      </c>
      <c r="L667">
        <v>443.31075106267502</v>
      </c>
      <c r="M667">
        <v>30.139361352127398</v>
      </c>
      <c r="N667">
        <v>0.53937301608235699</v>
      </c>
      <c r="O667">
        <v>59.707463432929103</v>
      </c>
      <c r="P667">
        <v>25.336884989031599</v>
      </c>
      <c r="Q667">
        <v>7.0727902693460007E-2</v>
      </c>
    </row>
    <row r="668" spans="1:17" x14ac:dyDescent="0.3">
      <c r="A668" t="s">
        <v>1471</v>
      </c>
      <c r="B668" t="s">
        <v>1472</v>
      </c>
      <c r="C668" t="s">
        <v>3123</v>
      </c>
      <c r="D668" t="s">
        <v>565</v>
      </c>
      <c r="E668">
        <v>6822.2478865800003</v>
      </c>
      <c r="F668">
        <v>634.20000000000005</v>
      </c>
      <c r="G668">
        <v>-3.0195483369075</v>
      </c>
      <c r="H668">
        <v>-7.0739314798895299</v>
      </c>
      <c r="I668">
        <v>3.5502369623408598</v>
      </c>
      <c r="J668">
        <v>-2.9993073794860101</v>
      </c>
      <c r="K668">
        <v>695.662337325213</v>
      </c>
      <c r="L668">
        <v>658.748971594154</v>
      </c>
      <c r="M668">
        <v>26.317694661013199</v>
      </c>
      <c r="N668">
        <v>0.61221936966540402</v>
      </c>
      <c r="O668">
        <v>25.985493535162298</v>
      </c>
      <c r="P668">
        <v>22.161225079456798</v>
      </c>
    </row>
    <row r="669" spans="1:17" x14ac:dyDescent="0.3">
      <c r="A669" t="s">
        <v>1473</v>
      </c>
      <c r="B669" t="s">
        <v>1474</v>
      </c>
      <c r="C669" t="s">
        <v>3131</v>
      </c>
      <c r="D669" t="s">
        <v>1475</v>
      </c>
      <c r="E669">
        <v>6798.5178720000004</v>
      </c>
      <c r="F669">
        <v>255</v>
      </c>
      <c r="G669">
        <v>-42.654027631858099</v>
      </c>
      <c r="H669">
        <v>-8.1148490293115803</v>
      </c>
      <c r="I669">
        <v>-21.566679806359801</v>
      </c>
      <c r="J669">
        <v>-6.8040796610288403</v>
      </c>
      <c r="K669">
        <v>269.43351694962598</v>
      </c>
      <c r="L669">
        <v>278.84747682389798</v>
      </c>
      <c r="M669">
        <v>34.771062686794899</v>
      </c>
      <c r="N669">
        <v>1.07969220786939</v>
      </c>
      <c r="O669">
        <v>33.117647058823501</v>
      </c>
      <c r="P669">
        <v>2.4096385542168699</v>
      </c>
      <c r="Q669">
        <v>8.1665817946849004E-2</v>
      </c>
    </row>
    <row r="670" spans="1:17" x14ac:dyDescent="0.3">
      <c r="A670" t="s">
        <v>1476</v>
      </c>
      <c r="B670" t="s">
        <v>1477</v>
      </c>
      <c r="C670" t="s">
        <v>3126</v>
      </c>
      <c r="D670" t="s">
        <v>48</v>
      </c>
      <c r="E670">
        <v>6771.2192858449998</v>
      </c>
      <c r="F670">
        <v>181.93</v>
      </c>
      <c r="G670">
        <v>-8.5202857217859798</v>
      </c>
      <c r="H670">
        <v>-3.9816660707074898</v>
      </c>
      <c r="I670">
        <v>-13.514600768426</v>
      </c>
      <c r="J670">
        <v>1.90196162994435</v>
      </c>
      <c r="K670">
        <v>186.80383471100399</v>
      </c>
      <c r="L670">
        <v>189.02902549860599</v>
      </c>
      <c r="M670">
        <v>50.4070001154831</v>
      </c>
      <c r="N670">
        <v>0.82446843168946604</v>
      </c>
      <c r="O670">
        <v>37.030726103446298</v>
      </c>
      <c r="P670">
        <v>18.869650441032299</v>
      </c>
      <c r="Q670">
        <v>7.2056236926797995E-2</v>
      </c>
    </row>
    <row r="671" spans="1:17" x14ac:dyDescent="0.3">
      <c r="A671" t="s">
        <v>1478</v>
      </c>
      <c r="B671" t="s">
        <v>1479</v>
      </c>
      <c r="C671" t="s">
        <v>3130</v>
      </c>
      <c r="D671" t="s">
        <v>69</v>
      </c>
      <c r="E671">
        <v>6765.7907990000003</v>
      </c>
      <c r="F671">
        <v>330.25</v>
      </c>
      <c r="G671">
        <v>19.992884022573399</v>
      </c>
      <c r="H671">
        <v>-11.9227324058321</v>
      </c>
      <c r="I671">
        <v>46.079403397748102</v>
      </c>
      <c r="J671">
        <v>-4.3823127462123201</v>
      </c>
      <c r="K671">
        <v>323.965855917422</v>
      </c>
      <c r="L671">
        <v>281.75106520907701</v>
      </c>
      <c r="M671">
        <v>42.630561955412603</v>
      </c>
      <c r="N671">
        <v>0.30466827158531301</v>
      </c>
      <c r="O671">
        <v>14.7615442846328</v>
      </c>
      <c r="P671">
        <v>81.456043956043899</v>
      </c>
      <c r="Q671">
        <v>8.0057378624676004E-2</v>
      </c>
    </row>
    <row r="672" spans="1:17" hidden="1" x14ac:dyDescent="0.3">
      <c r="A672" t="s">
        <v>1480</v>
      </c>
      <c r="B672" t="s">
        <v>1481</v>
      </c>
      <c r="C672" t="s">
        <v>3138</v>
      </c>
      <c r="D672" t="s">
        <v>1031</v>
      </c>
      <c r="E672">
        <v>6746.8437323999997</v>
      </c>
      <c r="F672">
        <v>131</v>
      </c>
      <c r="G672">
        <v>-10.5874332107028</v>
      </c>
      <c r="H672">
        <v>3.0773694250878401</v>
      </c>
      <c r="I672">
        <v>-3.4508406238660401</v>
      </c>
      <c r="J672">
        <v>-1.5916150717937101</v>
      </c>
      <c r="K672">
        <v>124.25804268591099</v>
      </c>
      <c r="M672">
        <v>1.05563603616817</v>
      </c>
      <c r="N672">
        <v>1.0588235294117601</v>
      </c>
      <c r="O672">
        <v>1.0381679389313001</v>
      </c>
      <c r="P672">
        <v>10.548523206751</v>
      </c>
    </row>
    <row r="673" spans="1:17" x14ac:dyDescent="0.3">
      <c r="A673" t="s">
        <v>1482</v>
      </c>
      <c r="B673" t="s">
        <v>1483</v>
      </c>
      <c r="C673" t="s">
        <v>3125</v>
      </c>
      <c r="D673" t="s">
        <v>361</v>
      </c>
      <c r="E673">
        <v>6740.8073193999999</v>
      </c>
      <c r="F673">
        <v>294.5</v>
      </c>
      <c r="G673">
        <v>-37.367043580436103</v>
      </c>
      <c r="H673">
        <v>2.516798019446</v>
      </c>
      <c r="I673">
        <v>-3.46658506444978</v>
      </c>
      <c r="J673">
        <v>2.6029247944149101</v>
      </c>
      <c r="K673">
        <v>287.53303027052601</v>
      </c>
      <c r="L673">
        <v>304.95033998836101</v>
      </c>
      <c r="M673">
        <v>67.923375362056404</v>
      </c>
      <c r="N673">
        <v>0.74921644893508199</v>
      </c>
      <c r="O673">
        <v>31.1375212224108</v>
      </c>
      <c r="P673">
        <v>14.0809606817741</v>
      </c>
      <c r="Q673">
        <v>7.2669818197569997E-3</v>
      </c>
    </row>
    <row r="674" spans="1:17" x14ac:dyDescent="0.3">
      <c r="A674" t="s">
        <v>1484</v>
      </c>
      <c r="B674" t="s">
        <v>1485</v>
      </c>
      <c r="C674" t="s">
        <v>3125</v>
      </c>
      <c r="D674" t="s">
        <v>223</v>
      </c>
      <c r="E674">
        <v>6730.3183251199998</v>
      </c>
      <c r="F674">
        <v>348.8</v>
      </c>
      <c r="G674">
        <v>4.6158894976909099</v>
      </c>
      <c r="H674">
        <v>21.6310553225237</v>
      </c>
      <c r="I674">
        <v>47.760329032748501</v>
      </c>
      <c r="J674">
        <v>-0.50321971953603195</v>
      </c>
      <c r="K674">
        <v>308.423436582222</v>
      </c>
      <c r="L674">
        <v>264.69132869811898</v>
      </c>
      <c r="M674">
        <v>67.047209559008294</v>
      </c>
      <c r="N674">
        <v>0.55587457027279896</v>
      </c>
      <c r="O674">
        <v>4.5011467889908197</v>
      </c>
      <c r="P674">
        <v>91.595715462784895</v>
      </c>
      <c r="Q674">
        <v>0.14837366800118901</v>
      </c>
    </row>
    <row r="675" spans="1:17" x14ac:dyDescent="0.3">
      <c r="A675" t="s">
        <v>1486</v>
      </c>
      <c r="B675" t="s">
        <v>1487</v>
      </c>
      <c r="C675" t="s">
        <v>3130</v>
      </c>
      <c r="D675" t="s">
        <v>417</v>
      </c>
      <c r="E675">
        <v>6727.7322859280002</v>
      </c>
      <c r="F675">
        <v>216.56</v>
      </c>
      <c r="G675">
        <v>57.234425503109101</v>
      </c>
      <c r="H675">
        <v>4.4200607969762897</v>
      </c>
      <c r="I675">
        <v>13.818775849483799</v>
      </c>
      <c r="J675">
        <v>1.5492057687076399</v>
      </c>
      <c r="K675">
        <v>211.481339538675</v>
      </c>
      <c r="L675">
        <v>191.29506289648199</v>
      </c>
      <c r="M675">
        <v>68.946477833438806</v>
      </c>
      <c r="N675">
        <v>1.03851106328906</v>
      </c>
      <c r="O675">
        <v>6.04913188031031</v>
      </c>
      <c r="P675">
        <v>89.798422436459205</v>
      </c>
      <c r="Q675">
        <v>0.15127977700707901</v>
      </c>
    </row>
    <row r="676" spans="1:17" hidden="1" x14ac:dyDescent="0.3">
      <c r="A676" t="s">
        <v>1488</v>
      </c>
      <c r="B676" t="s">
        <v>1489</v>
      </c>
      <c r="C676" t="s">
        <v>3138</v>
      </c>
      <c r="D676" t="s">
        <v>273</v>
      </c>
      <c r="E676">
        <v>6718.8578592000003</v>
      </c>
      <c r="F676">
        <v>3057.05</v>
      </c>
      <c r="G676">
        <v>16.042007528519399</v>
      </c>
      <c r="H676">
        <v>-0.70962722391902799</v>
      </c>
      <c r="I676">
        <v>-12.640127997787999</v>
      </c>
      <c r="J676">
        <v>-3.76019117654003</v>
      </c>
      <c r="K676">
        <v>3079.9656350740602</v>
      </c>
      <c r="L676">
        <v>2981.10303948207</v>
      </c>
      <c r="M676">
        <v>52.203079844174098</v>
      </c>
      <c r="N676">
        <v>0.90499731766754898</v>
      </c>
      <c r="O676">
        <v>27.2468556287924</v>
      </c>
      <c r="P676">
        <v>38.544333914935002</v>
      </c>
      <c r="Q676">
        <v>7.6721998791713E-2</v>
      </c>
    </row>
    <row r="677" spans="1:17" hidden="1" x14ac:dyDescent="0.3">
      <c r="A677" t="s">
        <v>1490</v>
      </c>
      <c r="B677" t="s">
        <v>1491</v>
      </c>
      <c r="C677" t="s">
        <v>3138</v>
      </c>
      <c r="D677" t="s">
        <v>60</v>
      </c>
      <c r="E677">
        <v>6718.0024308599995</v>
      </c>
      <c r="F677">
        <v>12.51</v>
      </c>
      <c r="G677">
        <v>15.306794045417</v>
      </c>
      <c r="H677">
        <v>-15.6523876599323</v>
      </c>
      <c r="I677">
        <v>-14.8127724420478</v>
      </c>
      <c r="J677">
        <v>-6.97856499592117</v>
      </c>
      <c r="K677">
        <v>14.430920556489401</v>
      </c>
      <c r="L677">
        <v>13.5546841260532</v>
      </c>
      <c r="M677">
        <v>30.754530440842</v>
      </c>
      <c r="N677">
        <v>0.59747122899576999</v>
      </c>
      <c r="O677">
        <v>68.6650679456435</v>
      </c>
      <c r="P677">
        <v>58.354430379746802</v>
      </c>
      <c r="Q677">
        <v>0.110687718634653</v>
      </c>
    </row>
    <row r="678" spans="1:17" hidden="1" x14ac:dyDescent="0.3">
      <c r="A678" t="s">
        <v>1492</v>
      </c>
      <c r="B678" t="s">
        <v>1493</v>
      </c>
      <c r="C678" t="s">
        <v>3138</v>
      </c>
      <c r="D678" t="s">
        <v>411</v>
      </c>
      <c r="E678">
        <v>6673.7211811199904</v>
      </c>
      <c r="F678">
        <v>302.39999999999998</v>
      </c>
      <c r="G678">
        <v>67.681071325960701</v>
      </c>
      <c r="H678">
        <v>-13.157368915651601</v>
      </c>
      <c r="I678">
        <v>9.2957994807961697</v>
      </c>
      <c r="J678">
        <v>-4.8179393093539096</v>
      </c>
      <c r="K678">
        <v>331.98274028367899</v>
      </c>
      <c r="L678">
        <v>282.38283447448498</v>
      </c>
      <c r="M678">
        <v>30.972209987271601</v>
      </c>
      <c r="N678">
        <v>0.45829713028517399</v>
      </c>
      <c r="O678">
        <v>43.187830687830697</v>
      </c>
      <c r="P678">
        <v>112.061711079943</v>
      </c>
      <c r="Q678">
        <v>0.14718327288038599</v>
      </c>
    </row>
    <row r="679" spans="1:17" x14ac:dyDescent="0.3">
      <c r="A679" t="s">
        <v>1494</v>
      </c>
      <c r="B679" t="s">
        <v>1495</v>
      </c>
      <c r="C679" t="s">
        <v>3137</v>
      </c>
      <c r="D679" t="s">
        <v>166</v>
      </c>
      <c r="E679">
        <v>6670.0455375000001</v>
      </c>
      <c r="F679">
        <v>963.5</v>
      </c>
      <c r="G679">
        <v>76.724535336845804</v>
      </c>
      <c r="H679">
        <v>-8.0500556522881599</v>
      </c>
      <c r="I679">
        <v>10.1779659481127</v>
      </c>
      <c r="J679">
        <v>-2.5565416181156002</v>
      </c>
      <c r="K679">
        <v>994.34629648204304</v>
      </c>
      <c r="L679">
        <v>860.325748954902</v>
      </c>
      <c r="M679">
        <v>49.356271302768498</v>
      </c>
      <c r="N679">
        <v>0.51918079580445098</v>
      </c>
      <c r="O679">
        <v>28.121432278152501</v>
      </c>
      <c r="P679">
        <v>114.779313419527</v>
      </c>
      <c r="Q679">
        <v>5.3964628376872999E-2</v>
      </c>
    </row>
    <row r="680" spans="1:17" x14ac:dyDescent="0.3">
      <c r="A680" t="s">
        <v>1496</v>
      </c>
      <c r="B680" t="s">
        <v>1497</v>
      </c>
      <c r="C680" t="s">
        <v>3137</v>
      </c>
      <c r="D680" t="s">
        <v>414</v>
      </c>
      <c r="E680">
        <v>6669.5634274199901</v>
      </c>
      <c r="F680">
        <v>1479.55</v>
      </c>
      <c r="G680">
        <v>44.687572013515897</v>
      </c>
      <c r="H680">
        <v>1.04813865585706</v>
      </c>
      <c r="I680">
        <v>9.6644596707221098</v>
      </c>
      <c r="J680">
        <v>-4.5943329080031496</v>
      </c>
      <c r="K680">
        <v>1547.7347603267201</v>
      </c>
      <c r="L680">
        <v>1436.81852470122</v>
      </c>
      <c r="M680">
        <v>34.124911163289603</v>
      </c>
      <c r="N680">
        <v>0.89084997248007602</v>
      </c>
      <c r="O680">
        <v>30.161197661451101</v>
      </c>
      <c r="P680">
        <v>67.549968857935497</v>
      </c>
      <c r="Q680">
        <v>7.7937284056590006E-2</v>
      </c>
    </row>
    <row r="681" spans="1:17" hidden="1" x14ac:dyDescent="0.3">
      <c r="A681" t="s">
        <v>1498</v>
      </c>
      <c r="B681" t="s">
        <v>1499</v>
      </c>
      <c r="C681" t="s">
        <v>3138</v>
      </c>
      <c r="D681" t="s">
        <v>114</v>
      </c>
      <c r="E681">
        <v>6641.3425179099904</v>
      </c>
      <c r="F681">
        <v>603.70000000000005</v>
      </c>
      <c r="G681">
        <v>-29.684277675693</v>
      </c>
      <c r="H681">
        <v>-15.4880083587624</v>
      </c>
      <c r="I681">
        <v>-27.8424955886797</v>
      </c>
      <c r="J681">
        <v>-4.5199790601770502</v>
      </c>
      <c r="K681">
        <v>707.28920504154405</v>
      </c>
      <c r="L681">
        <v>741.29935298606097</v>
      </c>
      <c r="M681">
        <v>25.0396531533653</v>
      </c>
      <c r="N681">
        <v>0.42426908719502099</v>
      </c>
      <c r="O681">
        <v>56.2696703660758</v>
      </c>
      <c r="P681">
        <v>0.78464106844742199</v>
      </c>
      <c r="Q681">
        <v>7.2952064284533005E-2</v>
      </c>
    </row>
    <row r="682" spans="1:17" hidden="1" x14ac:dyDescent="0.3">
      <c r="A682" t="s">
        <v>1500</v>
      </c>
      <c r="B682" t="s">
        <v>1501</v>
      </c>
      <c r="C682" t="s">
        <v>3138</v>
      </c>
      <c r="D682" t="s">
        <v>1320</v>
      </c>
      <c r="E682">
        <v>6636.6662775300001</v>
      </c>
      <c r="F682">
        <v>1429.55</v>
      </c>
      <c r="G682">
        <v>-11.5280163473541</v>
      </c>
      <c r="H682">
        <v>2.6556046112129601</v>
      </c>
      <c r="I682">
        <v>-0.90967019274870897</v>
      </c>
      <c r="J682">
        <v>-1.62238451773389</v>
      </c>
      <c r="K682">
        <v>1420.5197954504999</v>
      </c>
      <c r="L682">
        <v>1383.70236632358</v>
      </c>
      <c r="M682">
        <v>77.088001342421407</v>
      </c>
      <c r="N682">
        <v>1.19292013609516</v>
      </c>
      <c r="O682">
        <v>2.8085761253541399</v>
      </c>
      <c r="P682">
        <v>12.6028907880745</v>
      </c>
      <c r="Q682">
        <v>-5.5078309021881003E-2</v>
      </c>
    </row>
    <row r="683" spans="1:17" x14ac:dyDescent="0.3">
      <c r="A683" t="s">
        <v>1502</v>
      </c>
      <c r="B683" t="s">
        <v>1503</v>
      </c>
      <c r="C683" t="s">
        <v>3127</v>
      </c>
      <c r="D683" t="s">
        <v>51</v>
      </c>
      <c r="E683">
        <v>6636.4664745999999</v>
      </c>
      <c r="F683">
        <v>204.5</v>
      </c>
      <c r="G683">
        <v>-38.211789404793301</v>
      </c>
      <c r="H683">
        <v>-7.0585280108095798</v>
      </c>
      <c r="I683">
        <v>-9.0814196614635794</v>
      </c>
      <c r="J683">
        <v>-5.6349727728272301</v>
      </c>
      <c r="K683">
        <v>210.66241559298601</v>
      </c>
      <c r="L683">
        <v>239.24652172500399</v>
      </c>
      <c r="M683">
        <v>53.313733998359403</v>
      </c>
      <c r="N683">
        <v>1.2041571693941899</v>
      </c>
      <c r="O683">
        <v>131.19804400977901</v>
      </c>
      <c r="P683">
        <v>7.7733860342555898</v>
      </c>
      <c r="Q683">
        <v>-1.8444910604786001E-2</v>
      </c>
    </row>
    <row r="684" spans="1:17" hidden="1" x14ac:dyDescent="0.3">
      <c r="A684" t="s">
        <v>1504</v>
      </c>
      <c r="B684" t="s">
        <v>1505</v>
      </c>
      <c r="C684" t="s">
        <v>3138</v>
      </c>
      <c r="D684" t="s">
        <v>361</v>
      </c>
      <c r="E684">
        <v>6556.7894857499996</v>
      </c>
      <c r="F684">
        <v>1100.1500000000001</v>
      </c>
      <c r="G684">
        <v>140.262549588735</v>
      </c>
      <c r="H684">
        <v>10.0524723850119</v>
      </c>
      <c r="I684">
        <v>93.183524767705705</v>
      </c>
      <c r="J684">
        <v>-1.29363842931761</v>
      </c>
      <c r="K684">
        <v>933.51435423907606</v>
      </c>
      <c r="L684">
        <v>716.63928285069005</v>
      </c>
      <c r="M684">
        <v>69.099465464904796</v>
      </c>
      <c r="N684">
        <v>0.61804559676800697</v>
      </c>
      <c r="O684">
        <v>2.9859564604826501</v>
      </c>
      <c r="P684">
        <v>264.83170286851202</v>
      </c>
      <c r="Q684">
        <v>0.194216909544837</v>
      </c>
    </row>
    <row r="685" spans="1:17" x14ac:dyDescent="0.3">
      <c r="A685" t="s">
        <v>1506</v>
      </c>
      <c r="B685" t="s">
        <v>1507</v>
      </c>
      <c r="C685" t="s">
        <v>3127</v>
      </c>
      <c r="D685" t="s">
        <v>248</v>
      </c>
      <c r="E685">
        <v>6527.4807063899998</v>
      </c>
      <c r="F685">
        <v>468.5</v>
      </c>
      <c r="G685">
        <v>8.7126812012591497</v>
      </c>
      <c r="H685">
        <v>11.975741652111701</v>
      </c>
      <c r="I685">
        <v>25.089611080282499</v>
      </c>
      <c r="J685">
        <v>-2.54298927898187</v>
      </c>
      <c r="K685">
        <v>437.88099166278698</v>
      </c>
      <c r="L685">
        <v>392.44713262963597</v>
      </c>
      <c r="M685">
        <v>60.451185096700101</v>
      </c>
      <c r="N685">
        <v>0.63062358654074802</v>
      </c>
      <c r="O685">
        <v>10.8858057630736</v>
      </c>
      <c r="P685">
        <v>49.203821656050899</v>
      </c>
      <c r="Q685">
        <v>7.0576721744867996E-2</v>
      </c>
    </row>
    <row r="686" spans="1:17" hidden="1" x14ac:dyDescent="0.3">
      <c r="A686" t="s">
        <v>1508</v>
      </c>
      <c r="B686" t="s">
        <v>1509</v>
      </c>
      <c r="C686" t="s">
        <v>3138</v>
      </c>
      <c r="D686" t="s">
        <v>1320</v>
      </c>
      <c r="E686">
        <v>6496.9056107910001</v>
      </c>
      <c r="F686">
        <v>1210.17</v>
      </c>
      <c r="G686">
        <v>-10.1314496517482</v>
      </c>
      <c r="H686">
        <v>2.8414719891904099</v>
      </c>
      <c r="I686">
        <v>-0.36898364061852201</v>
      </c>
      <c r="J686">
        <v>-1.4746016525951999</v>
      </c>
      <c r="K686">
        <v>1196.4797715847899</v>
      </c>
      <c r="L686">
        <v>1162.1060271715501</v>
      </c>
      <c r="M686">
        <v>63.340787818078198</v>
      </c>
      <c r="N686">
        <v>1.51063439303411</v>
      </c>
      <c r="O686">
        <v>9.5201500615615906</v>
      </c>
      <c r="P686">
        <v>11.1992207959275</v>
      </c>
    </row>
    <row r="687" spans="1:17" x14ac:dyDescent="0.3">
      <c r="A687" t="s">
        <v>1510</v>
      </c>
      <c r="B687" t="s">
        <v>1511</v>
      </c>
      <c r="C687" t="s">
        <v>3127</v>
      </c>
      <c r="D687" t="s">
        <v>51</v>
      </c>
      <c r="E687">
        <v>6493.7547180000001</v>
      </c>
      <c r="F687">
        <v>806.85</v>
      </c>
      <c r="G687">
        <v>158.69707964130001</v>
      </c>
      <c r="H687">
        <v>34.040348393684702</v>
      </c>
      <c r="I687">
        <v>111.071422008844</v>
      </c>
      <c r="J687">
        <v>5.9777709668942496</v>
      </c>
      <c r="K687">
        <v>603.63721340776794</v>
      </c>
      <c r="L687">
        <v>476.05343642889198</v>
      </c>
      <c r="M687">
        <v>86.143104302894699</v>
      </c>
      <c r="N687">
        <v>2.1000969493747399</v>
      </c>
      <c r="O687">
        <v>3.2905744562186299</v>
      </c>
      <c r="P687">
        <v>231.55948222724399</v>
      </c>
      <c r="Q687">
        <v>5.385887596069E-2</v>
      </c>
    </row>
    <row r="688" spans="1:17" x14ac:dyDescent="0.3">
      <c r="A688" t="s">
        <v>1512</v>
      </c>
      <c r="B688" t="s">
        <v>1513</v>
      </c>
      <c r="C688" t="s">
        <v>3126</v>
      </c>
      <c r="D688" t="s">
        <v>48</v>
      </c>
      <c r="E688">
        <v>6493.4087324269904</v>
      </c>
      <c r="F688">
        <v>231.31</v>
      </c>
      <c r="G688">
        <v>42.971971449640201</v>
      </c>
      <c r="H688">
        <v>-1.5187368767649799E-2</v>
      </c>
      <c r="I688">
        <v>21.229022775365099</v>
      </c>
      <c r="J688">
        <v>-1.4316358258580399</v>
      </c>
      <c r="K688">
        <v>236.493733951053</v>
      </c>
      <c r="L688">
        <v>210.90039912186501</v>
      </c>
      <c r="M688">
        <v>45.982175454407198</v>
      </c>
      <c r="N688">
        <v>0.99472133303041599</v>
      </c>
      <c r="O688">
        <v>23.098871644113899</v>
      </c>
      <c r="P688">
        <v>76.774933129537601</v>
      </c>
      <c r="Q688">
        <v>9.1918908835836005E-2</v>
      </c>
    </row>
    <row r="689" spans="1:17" x14ac:dyDescent="0.3">
      <c r="A689" t="s">
        <v>1514</v>
      </c>
      <c r="B689" t="s">
        <v>1515</v>
      </c>
      <c r="C689" t="s">
        <v>570</v>
      </c>
      <c r="D689" t="s">
        <v>570</v>
      </c>
      <c r="E689">
        <v>6476.8089200000004</v>
      </c>
      <c r="F689">
        <v>323</v>
      </c>
      <c r="G689">
        <v>-22.911176267247399</v>
      </c>
      <c r="H689">
        <v>6.0550573082810502</v>
      </c>
      <c r="I689">
        <v>-13.310696565168801</v>
      </c>
      <c r="J689">
        <v>11.3421953038771</v>
      </c>
      <c r="K689">
        <v>317.441970056934</v>
      </c>
      <c r="L689">
        <v>336.69708956515598</v>
      </c>
      <c r="M689">
        <v>61.635996150137998</v>
      </c>
      <c r="N689">
        <v>2.2034719133098402</v>
      </c>
      <c r="O689">
        <v>35.278637770897802</v>
      </c>
      <c r="P689">
        <v>20.634920634920601</v>
      </c>
      <c r="Q689">
        <v>5.8195253360508001E-2</v>
      </c>
    </row>
    <row r="690" spans="1:17" hidden="1" x14ac:dyDescent="0.3">
      <c r="A690" t="s">
        <v>1516</v>
      </c>
      <c r="B690" t="s">
        <v>1517</v>
      </c>
      <c r="C690" t="s">
        <v>3138</v>
      </c>
      <c r="D690" t="s">
        <v>48</v>
      </c>
      <c r="E690">
        <v>6474.1370822999997</v>
      </c>
      <c r="F690">
        <v>598</v>
      </c>
      <c r="G690">
        <v>571.37806448009803</v>
      </c>
      <c r="H690">
        <v>10.568888632936</v>
      </c>
      <c r="I690">
        <v>60.658674420948302</v>
      </c>
      <c r="J690">
        <v>0.57138890813360899</v>
      </c>
      <c r="K690">
        <v>572.52396029603699</v>
      </c>
      <c r="L690">
        <v>437.87124734847299</v>
      </c>
      <c r="M690">
        <v>56.484475588394197</v>
      </c>
      <c r="N690">
        <v>1.4707149785824001</v>
      </c>
      <c r="O690">
        <v>26.083612040133701</v>
      </c>
      <c r="P690">
        <v>707.99891906499101</v>
      </c>
    </row>
    <row r="691" spans="1:17" hidden="1" x14ac:dyDescent="0.3">
      <c r="A691" t="s">
        <v>1518</v>
      </c>
      <c r="B691" t="s">
        <v>1519</v>
      </c>
      <c r="C691" t="s">
        <v>3138</v>
      </c>
      <c r="D691" t="s">
        <v>105</v>
      </c>
      <c r="E691">
        <v>6470.4574961600001</v>
      </c>
      <c r="F691">
        <v>413.3</v>
      </c>
      <c r="G691">
        <v>-2.7037202849730702</v>
      </c>
      <c r="H691">
        <v>-1.4205959048513801</v>
      </c>
      <c r="I691">
        <v>12.173155915309</v>
      </c>
      <c r="J691">
        <v>-0.72481004188283304</v>
      </c>
      <c r="K691">
        <v>408.73296648545698</v>
      </c>
      <c r="M691">
        <v>50.925188093862602</v>
      </c>
      <c r="N691">
        <v>0.61233243937667103</v>
      </c>
      <c r="O691">
        <v>13.392209049116801</v>
      </c>
      <c r="P691">
        <v>27.130113811135001</v>
      </c>
    </row>
    <row r="692" spans="1:17" hidden="1" x14ac:dyDescent="0.3">
      <c r="A692" t="s">
        <v>1520</v>
      </c>
      <c r="B692" t="s">
        <v>1521</v>
      </c>
      <c r="C692" t="s">
        <v>3138</v>
      </c>
      <c r="D692" t="s">
        <v>1522</v>
      </c>
      <c r="E692">
        <v>6464.1670301699996</v>
      </c>
      <c r="F692">
        <v>506.7</v>
      </c>
      <c r="G692">
        <v>-35.654688300658201</v>
      </c>
      <c r="H692">
        <v>1.7642909332193899</v>
      </c>
      <c r="I692">
        <v>-21.316431237403801</v>
      </c>
      <c r="J692">
        <v>-1.2388468209362899</v>
      </c>
      <c r="K692">
        <v>531.39982783623395</v>
      </c>
      <c r="L692">
        <v>538.12559610063499</v>
      </c>
      <c r="M692">
        <v>30.977376861262599</v>
      </c>
      <c r="N692">
        <v>0.36447981638642402</v>
      </c>
      <c r="O692">
        <v>30.649299388198099</v>
      </c>
      <c r="P692">
        <v>17.563805104408299</v>
      </c>
      <c r="Q692">
        <v>4.3945068321972001E-2</v>
      </c>
    </row>
    <row r="693" spans="1:17" x14ac:dyDescent="0.3">
      <c r="A693" t="s">
        <v>1523</v>
      </c>
      <c r="B693" t="s">
        <v>1524</v>
      </c>
      <c r="C693" t="s">
        <v>570</v>
      </c>
      <c r="D693" t="s">
        <v>570</v>
      </c>
      <c r="E693">
        <v>6440.7271368000002</v>
      </c>
      <c r="F693">
        <v>325.2</v>
      </c>
      <c r="G693">
        <v>-9.3263340807853403</v>
      </c>
      <c r="H693">
        <v>-16.202224038443401</v>
      </c>
      <c r="I693">
        <v>-23.569559018303401</v>
      </c>
      <c r="J693">
        <v>-7.2030179225063797</v>
      </c>
      <c r="K693">
        <v>367.07595015059701</v>
      </c>
      <c r="L693">
        <v>356.60161845914001</v>
      </c>
      <c r="M693">
        <v>36.6941074805573</v>
      </c>
      <c r="N693">
        <v>0.93846714415709498</v>
      </c>
      <c r="O693">
        <v>38.576260762607603</v>
      </c>
      <c r="P693">
        <v>27.304756312389902</v>
      </c>
      <c r="Q693">
        <v>2.2443675913124E-2</v>
      </c>
    </row>
    <row r="694" spans="1:17" x14ac:dyDescent="0.3">
      <c r="A694" t="s">
        <v>1525</v>
      </c>
      <c r="B694" t="s">
        <v>1526</v>
      </c>
      <c r="C694" t="s">
        <v>3137</v>
      </c>
      <c r="D694" t="s">
        <v>497</v>
      </c>
      <c r="E694">
        <v>6432.2465199999997</v>
      </c>
      <c r="F694">
        <v>1985.2</v>
      </c>
      <c r="G694">
        <v>-22.863909056990401</v>
      </c>
      <c r="H694">
        <v>-5.6423217194009396</v>
      </c>
      <c r="I694">
        <v>-17.104260693336801</v>
      </c>
      <c r="J694">
        <v>-2.9241197330739999</v>
      </c>
      <c r="K694">
        <v>2133.6117552270398</v>
      </c>
      <c r="L694">
        <v>2218.7089877273102</v>
      </c>
      <c r="M694">
        <v>33.473141315225</v>
      </c>
      <c r="N694">
        <v>0.60292839690156297</v>
      </c>
      <c r="O694">
        <v>37.769494257505499</v>
      </c>
      <c r="P694">
        <v>1.8025178841568099</v>
      </c>
      <c r="Q694">
        <v>-8.1800939214291005E-2</v>
      </c>
    </row>
    <row r="695" spans="1:17" hidden="1" x14ac:dyDescent="0.3">
      <c r="A695" t="s">
        <v>1527</v>
      </c>
      <c r="B695" t="s">
        <v>1528</v>
      </c>
      <c r="C695" t="s">
        <v>3138</v>
      </c>
      <c r="D695" t="s">
        <v>321</v>
      </c>
      <c r="E695">
        <v>6396.8162052850003</v>
      </c>
      <c r="F695">
        <v>531.70000000000005</v>
      </c>
      <c r="G695">
        <v>88.610605334346204</v>
      </c>
      <c r="H695">
        <v>0.14463285582024599</v>
      </c>
      <c r="I695">
        <v>60.830291858114499</v>
      </c>
      <c r="J695">
        <v>-3.1296489826618599</v>
      </c>
      <c r="K695">
        <v>509.84890513833102</v>
      </c>
      <c r="L695">
        <v>399.55551692593099</v>
      </c>
      <c r="M695">
        <v>44.813359049455102</v>
      </c>
      <c r="N695">
        <v>0.45402150811009701</v>
      </c>
      <c r="O695">
        <v>16.400225691179202</v>
      </c>
      <c r="P695">
        <v>156.71605124913401</v>
      </c>
      <c r="Q695">
        <v>0.19068337284265299</v>
      </c>
    </row>
    <row r="696" spans="1:17" x14ac:dyDescent="0.3">
      <c r="A696" t="s">
        <v>1529</v>
      </c>
      <c r="B696" t="s">
        <v>1530</v>
      </c>
      <c r="C696" t="s">
        <v>3135</v>
      </c>
      <c r="D696" t="s">
        <v>270</v>
      </c>
      <c r="E696">
        <v>6385.6752029139998</v>
      </c>
      <c r="F696">
        <v>159.65</v>
      </c>
      <c r="G696">
        <v>-46.207847421163102</v>
      </c>
      <c r="H696">
        <v>-19.224349302463899</v>
      </c>
      <c r="I696">
        <v>-33.944905655369098</v>
      </c>
      <c r="J696">
        <v>-9.3083780775740497</v>
      </c>
      <c r="K696">
        <v>196.995743916761</v>
      </c>
      <c r="L696">
        <v>202.413368068095</v>
      </c>
      <c r="M696">
        <v>35.8777657783507</v>
      </c>
      <c r="N696">
        <v>1.58419277988714</v>
      </c>
      <c r="O696">
        <v>64.108988412151504</v>
      </c>
      <c r="P696">
        <v>3.7564177552479299</v>
      </c>
      <c r="Q696">
        <v>8.6631818081302006E-2</v>
      </c>
    </row>
    <row r="697" spans="1:17" x14ac:dyDescent="0.3">
      <c r="A697" t="s">
        <v>1531</v>
      </c>
      <c r="B697" t="s">
        <v>1532</v>
      </c>
      <c r="C697" t="s">
        <v>3131</v>
      </c>
      <c r="D697" t="s">
        <v>211</v>
      </c>
      <c r="E697">
        <v>6378.2662723399999</v>
      </c>
      <c r="F697">
        <v>1574.15</v>
      </c>
      <c r="G697">
        <v>30.837332473857899</v>
      </c>
      <c r="H697">
        <v>-30.518714176615301</v>
      </c>
      <c r="I697">
        <v>7.2259435518950204</v>
      </c>
      <c r="J697">
        <v>-3.6155109136650201</v>
      </c>
      <c r="K697">
        <v>1771.27618897198</v>
      </c>
      <c r="L697">
        <v>1620.8013232619101</v>
      </c>
      <c r="M697">
        <v>37.719014515753798</v>
      </c>
      <c r="N697">
        <v>0.76966068730906301</v>
      </c>
      <c r="O697">
        <v>49.9158275894927</v>
      </c>
      <c r="P697">
        <v>75.7648503796337</v>
      </c>
      <c r="Q697">
        <v>2.0265182258343999E-2</v>
      </c>
    </row>
    <row r="698" spans="1:17" hidden="1" x14ac:dyDescent="0.3">
      <c r="A698" t="s">
        <v>1533</v>
      </c>
      <c r="B698" t="s">
        <v>1534</v>
      </c>
      <c r="C698" t="s">
        <v>3138</v>
      </c>
      <c r="D698" t="s">
        <v>48</v>
      </c>
      <c r="E698">
        <v>6347.84</v>
      </c>
      <c r="F698">
        <v>86</v>
      </c>
      <c r="G698">
        <v>-28.198348544578199</v>
      </c>
      <c r="H698">
        <v>-2.1363057885873702</v>
      </c>
      <c r="I698">
        <v>-12.316329754300799</v>
      </c>
      <c r="K698">
        <v>89.699632960748403</v>
      </c>
      <c r="L698">
        <v>91.3219367587932</v>
      </c>
      <c r="M698">
        <v>53.081674366169402</v>
      </c>
      <c r="N698">
        <v>19.736842105263101</v>
      </c>
      <c r="O698">
        <v>14.5348837209302</v>
      </c>
      <c r="P698">
        <v>1.1764705882352899</v>
      </c>
    </row>
    <row r="699" spans="1:17" x14ac:dyDescent="0.3">
      <c r="A699" t="s">
        <v>1535</v>
      </c>
      <c r="B699" t="s">
        <v>1536</v>
      </c>
      <c r="C699" t="s">
        <v>3126</v>
      </c>
      <c r="D699" t="s">
        <v>48</v>
      </c>
      <c r="E699">
        <v>6344.9986665449997</v>
      </c>
      <c r="F699">
        <v>433.95</v>
      </c>
      <c r="G699">
        <v>-19.103298304546001</v>
      </c>
      <c r="H699">
        <v>-10.3555274652558</v>
      </c>
      <c r="I699">
        <v>-4.9111778608763803</v>
      </c>
      <c r="J699">
        <v>-8.6761726950389004</v>
      </c>
      <c r="K699">
        <v>492.47958351537602</v>
      </c>
      <c r="L699">
        <v>472.70443934554402</v>
      </c>
      <c r="M699">
        <v>29.153384240927799</v>
      </c>
      <c r="N699">
        <v>0.66986176170575895</v>
      </c>
      <c r="O699">
        <v>35.499481507086003</v>
      </c>
      <c r="P699">
        <v>27.202110508573899</v>
      </c>
      <c r="Q699">
        <v>-2.4819378649167001E-2</v>
      </c>
    </row>
    <row r="700" spans="1:17" x14ac:dyDescent="0.3">
      <c r="A700" t="s">
        <v>1537</v>
      </c>
      <c r="B700" t="s">
        <v>1538</v>
      </c>
      <c r="C700" t="s">
        <v>570</v>
      </c>
      <c r="D700" t="s">
        <v>436</v>
      </c>
      <c r="E700">
        <v>6306.5578509449997</v>
      </c>
      <c r="F700">
        <v>882.45</v>
      </c>
      <c r="G700">
        <v>-24.9869994888269</v>
      </c>
      <c r="H700">
        <v>2.4869195933396</v>
      </c>
      <c r="I700">
        <v>0.78793247535492295</v>
      </c>
      <c r="J700">
        <v>4.1211546487580897</v>
      </c>
      <c r="K700">
        <v>893.11206741473802</v>
      </c>
      <c r="L700">
        <v>868.83653204900099</v>
      </c>
      <c r="M700">
        <v>55.124940662548497</v>
      </c>
      <c r="N700">
        <v>1.01681042506007</v>
      </c>
      <c r="O700">
        <v>27.825939146693798</v>
      </c>
      <c r="P700">
        <v>28.5058977719528</v>
      </c>
      <c r="Q700">
        <v>0.11917335080533099</v>
      </c>
    </row>
    <row r="701" spans="1:17" hidden="1" x14ac:dyDescent="0.3">
      <c r="A701" t="s">
        <v>1539</v>
      </c>
      <c r="B701" t="s">
        <v>1540</v>
      </c>
      <c r="C701" t="s">
        <v>3138</v>
      </c>
      <c r="E701">
        <v>6266.1528877000001</v>
      </c>
      <c r="F701">
        <v>113</v>
      </c>
      <c r="G701">
        <v>-22.4105972589307</v>
      </c>
      <c r="I701">
        <v>-7.5337210586486503</v>
      </c>
      <c r="M701">
        <v>50</v>
      </c>
      <c r="N701">
        <v>1</v>
      </c>
      <c r="O701">
        <v>1.76991150442478</v>
      </c>
      <c r="P701">
        <v>0</v>
      </c>
    </row>
    <row r="702" spans="1:17" x14ac:dyDescent="0.3">
      <c r="A702" t="s">
        <v>1541</v>
      </c>
      <c r="B702" t="s">
        <v>1542</v>
      </c>
      <c r="C702" t="s">
        <v>3125</v>
      </c>
      <c r="D702" t="s">
        <v>120</v>
      </c>
      <c r="E702">
        <v>6262.5794749799998</v>
      </c>
      <c r="F702">
        <v>546.6</v>
      </c>
      <c r="G702">
        <v>-17.8981284768698</v>
      </c>
      <c r="H702">
        <v>-9.2826949542392505</v>
      </c>
      <c r="I702">
        <v>4.6073483783557299</v>
      </c>
      <c r="J702">
        <v>-2.9807612099674499</v>
      </c>
      <c r="K702">
        <v>587.65619693352403</v>
      </c>
      <c r="L702">
        <v>564.94178930427904</v>
      </c>
      <c r="M702">
        <v>35.901634158865399</v>
      </c>
      <c r="N702">
        <v>0.64915438943468595</v>
      </c>
      <c r="O702">
        <v>25.576289791437901</v>
      </c>
      <c r="P702">
        <v>17.044967880085601</v>
      </c>
      <c r="Q702">
        <v>4.3813923217725002E-2</v>
      </c>
    </row>
    <row r="703" spans="1:17" x14ac:dyDescent="0.3">
      <c r="A703" t="s">
        <v>1543</v>
      </c>
      <c r="B703" t="s">
        <v>1544</v>
      </c>
      <c r="C703" t="s">
        <v>3126</v>
      </c>
      <c r="D703" t="s">
        <v>48</v>
      </c>
      <c r="E703">
        <v>6257.1104813499996</v>
      </c>
      <c r="F703">
        <v>458.35</v>
      </c>
      <c r="G703">
        <v>14.153435899587199</v>
      </c>
      <c r="H703">
        <v>-15.560399952949499</v>
      </c>
      <c r="I703">
        <v>9.5571144220632291</v>
      </c>
      <c r="J703">
        <v>-2.1545289790784801</v>
      </c>
      <c r="K703">
        <v>510.63635327740599</v>
      </c>
      <c r="L703">
        <v>459.69112941577202</v>
      </c>
      <c r="M703">
        <v>38.671846199710103</v>
      </c>
      <c r="N703">
        <v>0.57623146274815296</v>
      </c>
      <c r="O703">
        <v>35.0496345587433</v>
      </c>
      <c r="P703">
        <v>62.795240632214501</v>
      </c>
      <c r="Q703">
        <v>0.18441237752259701</v>
      </c>
    </row>
    <row r="704" spans="1:17" x14ac:dyDescent="0.3">
      <c r="A704" t="s">
        <v>1545</v>
      </c>
      <c r="B704" t="s">
        <v>1546</v>
      </c>
      <c r="C704" t="s">
        <v>3123</v>
      </c>
      <c r="D704" t="s">
        <v>24</v>
      </c>
      <c r="E704">
        <v>6236.9112178879996</v>
      </c>
      <c r="F704">
        <v>32.24</v>
      </c>
      <c r="G704">
        <v>-61.623847776529097</v>
      </c>
      <c r="H704">
        <v>-12.760710395844599</v>
      </c>
      <c r="I704">
        <v>-45.363475347389901</v>
      </c>
      <c r="J704">
        <v>-5.8388324121569299</v>
      </c>
      <c r="K704">
        <v>38.336802696403197</v>
      </c>
      <c r="L704">
        <v>44.043681885752697</v>
      </c>
      <c r="M704">
        <v>12.856683603583701</v>
      </c>
      <c r="N704">
        <v>0.93159946986009601</v>
      </c>
      <c r="O704">
        <v>95.409429280397006</v>
      </c>
      <c r="P704">
        <v>0.71852546079351698</v>
      </c>
      <c r="Q704">
        <v>5.6746868441361002E-2</v>
      </c>
    </row>
    <row r="705" spans="1:17" x14ac:dyDescent="0.3">
      <c r="A705" t="s">
        <v>1547</v>
      </c>
      <c r="B705" t="s">
        <v>1548</v>
      </c>
      <c r="C705" t="s">
        <v>3126</v>
      </c>
      <c r="D705" t="s">
        <v>48</v>
      </c>
      <c r="E705">
        <v>6213.4311277999996</v>
      </c>
      <c r="F705">
        <v>927.55</v>
      </c>
      <c r="G705">
        <v>-5.7405455677204396</v>
      </c>
      <c r="H705">
        <v>-13.864678945278399</v>
      </c>
      <c r="I705">
        <v>-32.345645776892901</v>
      </c>
      <c r="J705">
        <v>-4.3696786585824698</v>
      </c>
      <c r="K705">
        <v>1088.44353453437</v>
      </c>
      <c r="L705">
        <v>1103.5616868438301</v>
      </c>
      <c r="M705">
        <v>12.6151080127353</v>
      </c>
      <c r="N705">
        <v>0.60985425239713897</v>
      </c>
      <c r="O705">
        <v>66.292922214435904</v>
      </c>
      <c r="P705">
        <v>24.0371757154319</v>
      </c>
      <c r="Q705">
        <v>8.9808384212749004E-2</v>
      </c>
    </row>
    <row r="706" spans="1:17" x14ac:dyDescent="0.3">
      <c r="A706" t="s">
        <v>1549</v>
      </c>
      <c r="B706" t="s">
        <v>1550</v>
      </c>
      <c r="C706" t="s">
        <v>3137</v>
      </c>
      <c r="D706" t="s">
        <v>414</v>
      </c>
      <c r="E706">
        <v>6190.9171131499998</v>
      </c>
      <c r="F706">
        <v>318.35000000000002</v>
      </c>
      <c r="G706">
        <v>17.982714360520799</v>
      </c>
      <c r="H706">
        <v>-8.6765440574908403</v>
      </c>
      <c r="I706">
        <v>12.573135719320399</v>
      </c>
      <c r="J706">
        <v>-3.4887211811184602</v>
      </c>
      <c r="K706">
        <v>326.26593888140098</v>
      </c>
      <c r="L706">
        <v>304.80104229628199</v>
      </c>
      <c r="M706">
        <v>49.886833247857801</v>
      </c>
      <c r="N706">
        <v>0.46428594522865801</v>
      </c>
      <c r="O706">
        <v>18.9571226637348</v>
      </c>
      <c r="P706">
        <v>41.363232682060399</v>
      </c>
      <c r="Q706">
        <v>6.7158610663140004E-3</v>
      </c>
    </row>
    <row r="707" spans="1:17" x14ac:dyDescent="0.3">
      <c r="A707" t="s">
        <v>1551</v>
      </c>
      <c r="B707" t="s">
        <v>1552</v>
      </c>
      <c r="C707" t="s">
        <v>3128</v>
      </c>
      <c r="D707" t="s">
        <v>211</v>
      </c>
      <c r="E707">
        <v>6173.6051004000001</v>
      </c>
      <c r="F707">
        <v>450.4</v>
      </c>
      <c r="G707">
        <v>0.94322198373624</v>
      </c>
      <c r="H707">
        <v>-8.9413670776344301</v>
      </c>
      <c r="I707">
        <v>4.85520669833023</v>
      </c>
      <c r="J707">
        <v>-3.1810045270167699</v>
      </c>
      <c r="K707">
        <v>499.21147752876902</v>
      </c>
      <c r="L707">
        <v>478.35384915122103</v>
      </c>
      <c r="M707">
        <v>29.8473510685475</v>
      </c>
      <c r="N707">
        <v>0.80669951726538702</v>
      </c>
      <c r="O707">
        <v>42.007104795737099</v>
      </c>
      <c r="P707">
        <v>25.950782997762801</v>
      </c>
      <c r="Q707">
        <v>-2.1097970065700002E-2</v>
      </c>
    </row>
    <row r="708" spans="1:17" x14ac:dyDescent="0.3">
      <c r="A708" t="s">
        <v>1553</v>
      </c>
      <c r="B708" t="s">
        <v>1554</v>
      </c>
      <c r="C708" t="s">
        <v>3132</v>
      </c>
      <c r="D708" t="s">
        <v>105</v>
      </c>
      <c r="E708">
        <v>6141.3582569399996</v>
      </c>
      <c r="F708">
        <v>565.04999999999995</v>
      </c>
      <c r="G708">
        <v>-5.0720396555720804</v>
      </c>
      <c r="H708">
        <v>-10.158215262469399</v>
      </c>
      <c r="I708">
        <v>-8.6067681264460205</v>
      </c>
      <c r="J708">
        <v>-4.9702228816409004</v>
      </c>
      <c r="K708">
        <v>651.20103848629401</v>
      </c>
      <c r="L708">
        <v>622.07208163714597</v>
      </c>
      <c r="M708">
        <v>23.776414258766</v>
      </c>
      <c r="N708">
        <v>1.19996211292607</v>
      </c>
      <c r="O708">
        <v>48.951420228298304</v>
      </c>
      <c r="P708">
        <v>20.8533846647417</v>
      </c>
      <c r="Q708">
        <v>7.1469712295578997E-2</v>
      </c>
    </row>
    <row r="709" spans="1:17" x14ac:dyDescent="0.3">
      <c r="A709" t="s">
        <v>1555</v>
      </c>
      <c r="B709" t="s">
        <v>1556</v>
      </c>
      <c r="C709" t="s">
        <v>3128</v>
      </c>
      <c r="D709" t="s">
        <v>211</v>
      </c>
      <c r="E709">
        <v>6131.4415789000004</v>
      </c>
      <c r="F709">
        <v>426.85</v>
      </c>
      <c r="G709">
        <v>-13.7451141187373</v>
      </c>
      <c r="H709">
        <v>-0.73614178694736598</v>
      </c>
      <c r="I709">
        <v>6.7564970491728502</v>
      </c>
      <c r="J709">
        <v>-2.2884380315197101</v>
      </c>
      <c r="K709">
        <v>458.43584126273799</v>
      </c>
      <c r="L709">
        <v>432.90654479114301</v>
      </c>
      <c r="M709">
        <v>42.458885376797397</v>
      </c>
      <c r="N709">
        <v>0.45717867255009698</v>
      </c>
      <c r="O709">
        <v>31.0882042872203</v>
      </c>
      <c r="P709">
        <v>57.190204382250002</v>
      </c>
      <c r="Q709">
        <v>0.135263301555717</v>
      </c>
    </row>
    <row r="710" spans="1:17" x14ac:dyDescent="0.3">
      <c r="A710" t="s">
        <v>1557</v>
      </c>
      <c r="B710" t="s">
        <v>1558</v>
      </c>
      <c r="C710" t="s">
        <v>3136</v>
      </c>
      <c r="D710" t="s">
        <v>134</v>
      </c>
      <c r="E710">
        <v>6125.0195292600001</v>
      </c>
      <c r="F710">
        <v>207.56</v>
      </c>
      <c r="G710">
        <v>65.314196258289101</v>
      </c>
      <c r="H710">
        <v>-16.142451014740701</v>
      </c>
      <c r="I710">
        <v>7.5642296929007502</v>
      </c>
      <c r="J710">
        <v>-3.4465485095384198</v>
      </c>
      <c r="K710">
        <v>226.97375006552301</v>
      </c>
      <c r="L710">
        <v>196.069122209103</v>
      </c>
      <c r="M710">
        <v>39.818417061988598</v>
      </c>
      <c r="N710">
        <v>0.84101000739126197</v>
      </c>
      <c r="O710">
        <v>30.0587781846213</v>
      </c>
      <c r="P710">
        <v>92.989307298930697</v>
      </c>
      <c r="Q710">
        <v>0.149554207540538</v>
      </c>
    </row>
    <row r="711" spans="1:17" hidden="1" x14ac:dyDescent="0.3">
      <c r="A711" t="s">
        <v>1559</v>
      </c>
      <c r="B711" t="s">
        <v>1560</v>
      </c>
      <c r="C711" t="s">
        <v>3138</v>
      </c>
      <c r="D711" t="s">
        <v>1561</v>
      </c>
      <c r="E711">
        <v>6104.9356541790003</v>
      </c>
      <c r="F711">
        <v>43.89</v>
      </c>
      <c r="G711">
        <v>-4.9277959380722303</v>
      </c>
      <c r="H711">
        <v>-11.584544270972099</v>
      </c>
      <c r="I711">
        <v>27.528617152561601</v>
      </c>
      <c r="J711">
        <v>-2.4230757459510102</v>
      </c>
      <c r="K711">
        <v>45.601423288774001</v>
      </c>
      <c r="L711">
        <v>39.4533228709479</v>
      </c>
      <c r="M711">
        <v>48.390337940062601</v>
      </c>
      <c r="N711">
        <v>0.43503534531903998</v>
      </c>
      <c r="O711">
        <v>24.743677375256301</v>
      </c>
      <c r="P711">
        <v>60.769230769230703</v>
      </c>
    </row>
    <row r="712" spans="1:17" hidden="1" x14ac:dyDescent="0.3">
      <c r="A712" t="s">
        <v>1562</v>
      </c>
      <c r="B712" t="s">
        <v>1563</v>
      </c>
      <c r="C712" t="s">
        <v>3138</v>
      </c>
      <c r="D712" t="s">
        <v>374</v>
      </c>
      <c r="E712">
        <v>6091.3568599800001</v>
      </c>
      <c r="F712">
        <v>6331.8</v>
      </c>
      <c r="G712">
        <v>-5.2971535434747103</v>
      </c>
      <c r="H712">
        <v>-9.84224326196669</v>
      </c>
      <c r="I712">
        <v>11.878267753527799</v>
      </c>
      <c r="J712">
        <v>-2.1364997459076598</v>
      </c>
      <c r="K712">
        <v>6718.0567401881899</v>
      </c>
      <c r="L712">
        <v>6137.3177381496398</v>
      </c>
      <c r="M712">
        <v>32.298103402076997</v>
      </c>
      <c r="N712">
        <v>0.40902893727331402</v>
      </c>
      <c r="O712">
        <v>22.167472124830201</v>
      </c>
      <c r="P712">
        <v>27.057832002247402</v>
      </c>
      <c r="Q712">
        <v>7.5660919387786005E-2</v>
      </c>
    </row>
    <row r="713" spans="1:17" hidden="1" x14ac:dyDescent="0.3">
      <c r="A713" t="s">
        <v>1564</v>
      </c>
      <c r="B713" t="s">
        <v>1565</v>
      </c>
      <c r="C713" t="s">
        <v>3138</v>
      </c>
      <c r="D713" t="s">
        <v>280</v>
      </c>
      <c r="E713">
        <v>6062.8794307199996</v>
      </c>
      <c r="F713">
        <v>470.4</v>
      </c>
      <c r="G713">
        <v>313.424243656241</v>
      </c>
      <c r="H713">
        <v>-0.24856237507075801</v>
      </c>
      <c r="I713">
        <v>200.85469229660299</v>
      </c>
      <c r="J713">
        <v>-6.8632125863256697</v>
      </c>
      <c r="K713">
        <v>463.156473914922</v>
      </c>
      <c r="L713">
        <v>308.99564653328002</v>
      </c>
      <c r="M713">
        <v>32.388464413280801</v>
      </c>
      <c r="N713">
        <v>0.19683914344859599</v>
      </c>
      <c r="O713">
        <v>27.5510204081632</v>
      </c>
      <c r="P713">
        <v>351.43953934740802</v>
      </c>
      <c r="Q713">
        <v>0.233080356209727</v>
      </c>
    </row>
    <row r="714" spans="1:17" x14ac:dyDescent="0.3">
      <c r="A714" t="s">
        <v>1566</v>
      </c>
      <c r="B714" t="s">
        <v>1567</v>
      </c>
      <c r="C714" t="s">
        <v>3126</v>
      </c>
      <c r="D714" t="s">
        <v>48</v>
      </c>
      <c r="E714">
        <v>6062.6897494559998</v>
      </c>
      <c r="F714">
        <v>35.68</v>
      </c>
      <c r="G714">
        <v>0.59425223198946098</v>
      </c>
      <c r="H714">
        <v>-8.3802217947061308</v>
      </c>
      <c r="I714">
        <v>-18.3436102317091</v>
      </c>
      <c r="J714">
        <v>-2.1213056209991699</v>
      </c>
      <c r="K714">
        <v>40.486316788782197</v>
      </c>
      <c r="L714">
        <v>40.155938789601599</v>
      </c>
      <c r="M714">
        <v>38.721856330482197</v>
      </c>
      <c r="N714">
        <v>0.84022892018422701</v>
      </c>
      <c r="O714">
        <v>61.154708520179298</v>
      </c>
      <c r="P714">
        <v>34.1802992444266</v>
      </c>
      <c r="Q714">
        <v>0.111516838043696</v>
      </c>
    </row>
    <row r="715" spans="1:17" hidden="1" x14ac:dyDescent="0.3">
      <c r="A715" t="s">
        <v>1568</v>
      </c>
      <c r="B715" t="s">
        <v>1569</v>
      </c>
      <c r="C715" t="s">
        <v>3138</v>
      </c>
      <c r="D715" t="s">
        <v>129</v>
      </c>
      <c r="E715">
        <v>6062.1619799999999</v>
      </c>
      <c r="F715">
        <v>7570</v>
      </c>
      <c r="G715">
        <v>175.85986090760201</v>
      </c>
      <c r="H715">
        <v>0.61982696754538402</v>
      </c>
      <c r="I715">
        <v>36.2689908046517</v>
      </c>
      <c r="J715">
        <v>-0.523524284076757</v>
      </c>
      <c r="K715">
        <v>6869.3340606198599</v>
      </c>
      <c r="L715">
        <v>5509.9737283875702</v>
      </c>
      <c r="M715">
        <v>63.032589406515399</v>
      </c>
      <c r="N715">
        <v>0.98594129003514597</v>
      </c>
      <c r="O715">
        <v>10.2774108322325</v>
      </c>
      <c r="P715">
        <v>242.363529464972</v>
      </c>
      <c r="Q715">
        <v>0.33530100986906602</v>
      </c>
    </row>
    <row r="716" spans="1:17" x14ac:dyDescent="0.3">
      <c r="A716" t="s">
        <v>1570</v>
      </c>
      <c r="B716" t="s">
        <v>1571</v>
      </c>
      <c r="C716" t="s">
        <v>3135</v>
      </c>
      <c r="D716" t="s">
        <v>117</v>
      </c>
      <c r="E716">
        <v>6060.010533525</v>
      </c>
      <c r="F716">
        <v>1281.1500000000001</v>
      </c>
      <c r="G716">
        <v>43.747167672771702</v>
      </c>
      <c r="H716">
        <v>29.6999866178475</v>
      </c>
      <c r="I716">
        <v>31.689983073617402</v>
      </c>
      <c r="J716">
        <v>5.57768819310024</v>
      </c>
      <c r="K716">
        <v>1064.07782948867</v>
      </c>
      <c r="L716">
        <v>888.47663760972296</v>
      </c>
      <c r="M716">
        <v>71.991539015232505</v>
      </c>
      <c r="N716">
        <v>0.98692676894280296</v>
      </c>
      <c r="O716">
        <v>4.2032548881863798</v>
      </c>
      <c r="P716">
        <v>105.34540791793501</v>
      </c>
      <c r="Q716">
        <v>2.9891153484334E-2</v>
      </c>
    </row>
    <row r="717" spans="1:17" hidden="1" x14ac:dyDescent="0.3">
      <c r="A717" t="s">
        <v>1572</v>
      </c>
      <c r="B717" t="s">
        <v>1573</v>
      </c>
      <c r="C717" t="s">
        <v>3138</v>
      </c>
      <c r="D717" t="s">
        <v>51</v>
      </c>
      <c r="E717">
        <v>6040.4613212499999</v>
      </c>
      <c r="F717">
        <v>857.95</v>
      </c>
      <c r="G717">
        <v>82.489792943789297</v>
      </c>
      <c r="H717">
        <v>15.575660867110701</v>
      </c>
      <c r="I717">
        <v>45.306149073210399</v>
      </c>
      <c r="J717">
        <v>-4.9548941285034296</v>
      </c>
      <c r="K717">
        <v>767.69079874680801</v>
      </c>
      <c r="L717">
        <v>613.23869369253305</v>
      </c>
      <c r="M717">
        <v>47.797647501186702</v>
      </c>
      <c r="N717">
        <v>1.1654506119702199</v>
      </c>
      <c r="O717">
        <v>9.3245527128620491</v>
      </c>
      <c r="P717">
        <v>114.192984646111</v>
      </c>
      <c r="Q717">
        <v>0.13985778448255501</v>
      </c>
    </row>
    <row r="718" spans="1:17" x14ac:dyDescent="0.3">
      <c r="A718" t="s">
        <v>1574</v>
      </c>
      <c r="B718" t="s">
        <v>1575</v>
      </c>
      <c r="C718" t="s">
        <v>3133</v>
      </c>
      <c r="D718" t="s">
        <v>1467</v>
      </c>
      <c r="E718">
        <v>6005.8660026650005</v>
      </c>
      <c r="F718">
        <v>295.14999999999998</v>
      </c>
      <c r="G718">
        <v>-23.011639793454599</v>
      </c>
      <c r="H718">
        <v>-17.482947695117801</v>
      </c>
      <c r="I718">
        <v>-47.2214610346618</v>
      </c>
      <c r="J718">
        <v>-5.3516418097616203</v>
      </c>
      <c r="K718">
        <v>351.24068856380802</v>
      </c>
      <c r="L718">
        <v>374.43375621008403</v>
      </c>
      <c r="M718">
        <v>31.1305110481896</v>
      </c>
      <c r="N718">
        <v>0.83429034861518603</v>
      </c>
      <c r="O718">
        <v>99.220735219380003</v>
      </c>
      <c r="P718">
        <v>13.7379576107899</v>
      </c>
      <c r="Q718">
        <v>5.4498136857656997E-2</v>
      </c>
    </row>
    <row r="719" spans="1:17" x14ac:dyDescent="0.3">
      <c r="A719" t="s">
        <v>1576</v>
      </c>
      <c r="B719" t="s">
        <v>1577</v>
      </c>
      <c r="C719" t="s">
        <v>3123</v>
      </c>
      <c r="D719" t="s">
        <v>491</v>
      </c>
      <c r="E719">
        <v>5959.5776856499997</v>
      </c>
      <c r="F719">
        <v>262.7</v>
      </c>
      <c r="G719">
        <v>-44.605912040733699</v>
      </c>
      <c r="H719">
        <v>-11.8842506957679</v>
      </c>
      <c r="I719">
        <v>-22.1135152248917</v>
      </c>
      <c r="J719">
        <v>-7.3494626054259999</v>
      </c>
      <c r="K719">
        <v>294.27471404375001</v>
      </c>
      <c r="L719">
        <v>306.976053361109</v>
      </c>
      <c r="M719">
        <v>41.119613082361901</v>
      </c>
      <c r="N719">
        <v>0.45782480329467401</v>
      </c>
      <c r="O719">
        <v>54.2748382185002</v>
      </c>
      <c r="P719">
        <v>0.61279203370354596</v>
      </c>
      <c r="Q719">
        <v>4.7477333752052001E-2</v>
      </c>
    </row>
    <row r="720" spans="1:17" hidden="1" x14ac:dyDescent="0.3">
      <c r="A720" t="s">
        <v>1578</v>
      </c>
      <c r="B720" t="s">
        <v>1579</v>
      </c>
      <c r="C720" t="s">
        <v>3138</v>
      </c>
      <c r="D720" t="s">
        <v>155</v>
      </c>
      <c r="E720">
        <v>5928.9710365049996</v>
      </c>
      <c r="F720">
        <v>556.04999999999995</v>
      </c>
      <c r="G720">
        <v>2444.13480623858</v>
      </c>
      <c r="H720">
        <v>-17.069851774764899</v>
      </c>
      <c r="I720">
        <v>326.05536277781101</v>
      </c>
      <c r="J720">
        <v>-1.5916150717937101</v>
      </c>
      <c r="K720">
        <v>357.652019808381</v>
      </c>
      <c r="L720">
        <v>130.88504250113201</v>
      </c>
      <c r="M720">
        <v>6.0694415139751197</v>
      </c>
      <c r="N720">
        <v>0.573545329901618</v>
      </c>
      <c r="O720">
        <v>27.5155111950364</v>
      </c>
      <c r="P720">
        <v>2588.8297872340399</v>
      </c>
      <c r="Q720">
        <v>0.13231451585956999</v>
      </c>
    </row>
    <row r="721" spans="1:17" x14ac:dyDescent="0.3">
      <c r="A721" t="s">
        <v>1580</v>
      </c>
      <c r="B721" t="s">
        <v>1581</v>
      </c>
      <c r="C721" t="s">
        <v>3127</v>
      </c>
      <c r="D721" t="s">
        <v>161</v>
      </c>
      <c r="E721">
        <v>5921.50336272</v>
      </c>
      <c r="F721">
        <v>653.4</v>
      </c>
      <c r="G721">
        <v>44.830052932690698</v>
      </c>
      <c r="H721">
        <v>3.45577370791051</v>
      </c>
      <c r="I721">
        <v>1.5401116348608499</v>
      </c>
      <c r="J721">
        <v>-9.0120832590686106</v>
      </c>
      <c r="K721">
        <v>635.32467519758598</v>
      </c>
      <c r="L721">
        <v>581.25358449332703</v>
      </c>
      <c r="M721">
        <v>54.608433745320497</v>
      </c>
      <c r="N721">
        <v>0.798697407057954</v>
      </c>
      <c r="O721">
        <v>10.4530149984695</v>
      </c>
      <c r="P721">
        <v>66.683673469387699</v>
      </c>
    </row>
    <row r="722" spans="1:17" x14ac:dyDescent="0.3">
      <c r="A722" t="s">
        <v>1582</v>
      </c>
      <c r="B722" t="s">
        <v>1583</v>
      </c>
      <c r="C722" t="s">
        <v>3123</v>
      </c>
      <c r="D722" t="s">
        <v>24</v>
      </c>
      <c r="E722">
        <v>5868.3172400049998</v>
      </c>
      <c r="F722">
        <v>22.43</v>
      </c>
      <c r="G722">
        <v>-21.368535414552301</v>
      </c>
      <c r="H722">
        <v>-7.0618128788763697</v>
      </c>
      <c r="I722">
        <v>-25.972526566926501</v>
      </c>
      <c r="J722">
        <v>-2.7369895211329101</v>
      </c>
      <c r="K722">
        <v>24.126198267174399</v>
      </c>
      <c r="L722">
        <v>25.272322012022101</v>
      </c>
      <c r="M722">
        <v>31.279440696937598</v>
      </c>
      <c r="N722">
        <v>0.83315583691058104</v>
      </c>
      <c r="O722">
        <v>64.430339132347001</v>
      </c>
      <c r="P722">
        <v>0.89931808481744602</v>
      </c>
      <c r="Q722">
        <v>0.108227764797657</v>
      </c>
    </row>
    <row r="723" spans="1:17" x14ac:dyDescent="0.3">
      <c r="A723" t="s">
        <v>1584</v>
      </c>
      <c r="B723" t="s">
        <v>1585</v>
      </c>
      <c r="C723" t="s">
        <v>3132</v>
      </c>
      <c r="D723" t="s">
        <v>1333</v>
      </c>
      <c r="E723">
        <v>5862.5531793150003</v>
      </c>
      <c r="F723">
        <v>904.1</v>
      </c>
      <c r="G723">
        <v>-29.490991810280899</v>
      </c>
      <c r="H723">
        <v>-1.10514054931358</v>
      </c>
      <c r="I723">
        <v>24.770793158356401</v>
      </c>
      <c r="J723">
        <v>-4.1827910670530901</v>
      </c>
      <c r="K723">
        <v>920.16327273019897</v>
      </c>
      <c r="L723">
        <v>843.37728817288905</v>
      </c>
      <c r="M723">
        <v>40.9477056723671</v>
      </c>
      <c r="N723">
        <v>1.08912789946</v>
      </c>
      <c r="O723">
        <v>16.6851012056188</v>
      </c>
      <c r="P723">
        <v>48.115989515072101</v>
      </c>
      <c r="Q723">
        <v>0.130592592569864</v>
      </c>
    </row>
    <row r="724" spans="1:17" hidden="1" x14ac:dyDescent="0.3">
      <c r="A724" t="s">
        <v>1586</v>
      </c>
      <c r="B724" t="s">
        <v>1587</v>
      </c>
      <c r="C724" t="s">
        <v>3138</v>
      </c>
      <c r="D724" t="s">
        <v>245</v>
      </c>
      <c r="E724">
        <v>5858.0614800000003</v>
      </c>
      <c r="F724">
        <v>3021.8</v>
      </c>
      <c r="G724">
        <v>289.40701687973899</v>
      </c>
      <c r="H724">
        <v>5.2505325847980897</v>
      </c>
      <c r="I724">
        <v>98.830430537467905</v>
      </c>
      <c r="J724">
        <v>3.0398974448601099</v>
      </c>
      <c r="K724">
        <v>2902.1709753578398</v>
      </c>
      <c r="L724">
        <v>2173.7922914396299</v>
      </c>
      <c r="M724">
        <v>47.842141530115299</v>
      </c>
      <c r="N724">
        <v>0.58594049041894103</v>
      </c>
      <c r="O724">
        <v>18.373155073135202</v>
      </c>
      <c r="P724">
        <v>336.77097636770901</v>
      </c>
      <c r="Q724">
        <v>0.33001473259828301</v>
      </c>
    </row>
    <row r="725" spans="1:17" x14ac:dyDescent="0.3">
      <c r="A725" t="s">
        <v>1588</v>
      </c>
      <c r="B725" t="s">
        <v>1589</v>
      </c>
      <c r="C725" t="s">
        <v>3135</v>
      </c>
      <c r="D725" t="s">
        <v>436</v>
      </c>
      <c r="E725">
        <v>5846.4725179999996</v>
      </c>
      <c r="F725">
        <v>1082.5</v>
      </c>
      <c r="G725">
        <v>-34.7280743427063</v>
      </c>
      <c r="H725">
        <v>-9.4382619084348605</v>
      </c>
      <c r="I725">
        <v>1.86864474338244</v>
      </c>
      <c r="J725">
        <v>-4.5834968559768701</v>
      </c>
      <c r="K725">
        <v>1178.4989701315201</v>
      </c>
      <c r="L725">
        <v>1158.9065252889</v>
      </c>
      <c r="M725">
        <v>34.967094954492602</v>
      </c>
      <c r="N725">
        <v>0.62814085357447103</v>
      </c>
      <c r="O725">
        <v>30.0508083140877</v>
      </c>
      <c r="P725">
        <v>15.986285224472301</v>
      </c>
      <c r="Q725">
        <v>-4.9344587379183999E-2</v>
      </c>
    </row>
    <row r="726" spans="1:17" hidden="1" x14ac:dyDescent="0.3">
      <c r="A726" t="s">
        <v>1590</v>
      </c>
      <c r="B726" t="s">
        <v>1591</v>
      </c>
      <c r="C726" t="s">
        <v>3138</v>
      </c>
      <c r="D726" t="s">
        <v>245</v>
      </c>
      <c r="E726">
        <v>5836.5493564949902</v>
      </c>
      <c r="F726">
        <v>475.15</v>
      </c>
      <c r="G726">
        <v>57.890322263956598</v>
      </c>
      <c r="H726">
        <v>7.9061320431561199</v>
      </c>
      <c r="I726">
        <v>47.208146455509201</v>
      </c>
      <c r="J726">
        <v>5.6074590022803603</v>
      </c>
      <c r="K726">
        <v>419.843563904174</v>
      </c>
      <c r="L726">
        <v>345.28132931267101</v>
      </c>
      <c r="M726">
        <v>75.868795132039807</v>
      </c>
      <c r="N726">
        <v>0.31066492792039802</v>
      </c>
      <c r="O726">
        <v>3.8093233715668702</v>
      </c>
      <c r="P726">
        <v>129.15360501567301</v>
      </c>
    </row>
    <row r="727" spans="1:17" x14ac:dyDescent="0.3">
      <c r="A727" t="s">
        <v>1592</v>
      </c>
      <c r="B727" t="s">
        <v>1593</v>
      </c>
      <c r="C727" t="s">
        <v>3132</v>
      </c>
      <c r="D727" t="s">
        <v>150</v>
      </c>
      <c r="E727">
        <v>5833.7676000000001</v>
      </c>
      <c r="F727">
        <v>311.39999999999998</v>
      </c>
      <c r="G727">
        <v>-37.979415166579201</v>
      </c>
      <c r="H727">
        <v>-11.6788437565511</v>
      </c>
      <c r="I727">
        <v>-40.484187939302203</v>
      </c>
      <c r="J727">
        <v>-5.2671733844487898</v>
      </c>
      <c r="K727">
        <v>356.43224765074001</v>
      </c>
      <c r="L727">
        <v>396.51049171203601</v>
      </c>
      <c r="M727">
        <v>34.833392924835799</v>
      </c>
      <c r="N727">
        <v>1.9486452292599401</v>
      </c>
      <c r="O727">
        <v>75.818882466281295</v>
      </c>
      <c r="P727">
        <v>2.16535433070865</v>
      </c>
      <c r="Q727">
        <v>4.9790030690052001E-2</v>
      </c>
    </row>
    <row r="728" spans="1:17" hidden="1" x14ac:dyDescent="0.3">
      <c r="A728" t="s">
        <v>1594</v>
      </c>
      <c r="B728" t="s">
        <v>1595</v>
      </c>
      <c r="C728" t="s">
        <v>3138</v>
      </c>
      <c r="D728" t="s">
        <v>273</v>
      </c>
      <c r="E728">
        <v>5829.9700519999997</v>
      </c>
      <c r="F728">
        <v>596.9</v>
      </c>
      <c r="G728">
        <v>70.642635739954301</v>
      </c>
      <c r="H728">
        <v>34.198981313998097</v>
      </c>
      <c r="I728">
        <v>29.835216576851899</v>
      </c>
      <c r="J728">
        <v>2.1257235292657999</v>
      </c>
      <c r="K728">
        <v>499.46982347596702</v>
      </c>
      <c r="L728">
        <v>430.174087428615</v>
      </c>
      <c r="M728">
        <v>68.005012209113801</v>
      </c>
      <c r="N728">
        <v>1.3892996801189199</v>
      </c>
      <c r="O728">
        <v>8.5608979728597703</v>
      </c>
      <c r="P728">
        <v>99.782444983683305</v>
      </c>
      <c r="Q728">
        <v>0.15819789904550199</v>
      </c>
    </row>
    <row r="729" spans="1:17" x14ac:dyDescent="0.3">
      <c r="A729" t="s">
        <v>1596</v>
      </c>
      <c r="B729" t="s">
        <v>1597</v>
      </c>
      <c r="C729" t="s">
        <v>3135</v>
      </c>
      <c r="D729" t="s">
        <v>1598</v>
      </c>
      <c r="E729">
        <v>5828.6630316299998</v>
      </c>
      <c r="F729">
        <v>435.55</v>
      </c>
      <c r="G729">
        <v>-10.974955049812401</v>
      </c>
      <c r="H729">
        <v>-8.8041062421020992</v>
      </c>
      <c r="I729">
        <v>-13.144090730226299</v>
      </c>
      <c r="J729">
        <v>-1.5226891671412099</v>
      </c>
      <c r="K729">
        <v>467.30830167803401</v>
      </c>
      <c r="L729">
        <v>463.218828917081</v>
      </c>
      <c r="M729">
        <v>35.389839527632198</v>
      </c>
      <c r="N729">
        <v>0.54260492087419498</v>
      </c>
      <c r="O729">
        <v>32.453220066582404</v>
      </c>
      <c r="P729">
        <v>15.2248677248677</v>
      </c>
    </row>
    <row r="730" spans="1:17" hidden="1" x14ac:dyDescent="0.3">
      <c r="A730" t="s">
        <v>1599</v>
      </c>
      <c r="B730" t="s">
        <v>1600</v>
      </c>
      <c r="C730" t="s">
        <v>3138</v>
      </c>
      <c r="D730" t="s">
        <v>1601</v>
      </c>
      <c r="E730">
        <v>5825.8629039999996</v>
      </c>
      <c r="F730">
        <v>482.35</v>
      </c>
      <c r="G730">
        <v>31.151765419599901</v>
      </c>
      <c r="H730">
        <v>7.29692789352523</v>
      </c>
      <c r="I730">
        <v>28.4376128602993</v>
      </c>
      <c r="J730">
        <v>2.42926685645243</v>
      </c>
      <c r="K730">
        <v>462.34195536375</v>
      </c>
      <c r="L730">
        <v>415.04696329208502</v>
      </c>
      <c r="N730">
        <v>1.02305701501257</v>
      </c>
      <c r="O730">
        <v>19.197678034622101</v>
      </c>
      <c r="P730">
        <v>69.991189427312705</v>
      </c>
    </row>
    <row r="731" spans="1:17" hidden="1" x14ac:dyDescent="0.3">
      <c r="A731" t="s">
        <v>1602</v>
      </c>
      <c r="B731" t="s">
        <v>1603</v>
      </c>
      <c r="C731" t="s">
        <v>3138</v>
      </c>
      <c r="D731" t="s">
        <v>51</v>
      </c>
      <c r="E731">
        <v>5810.3331660149997</v>
      </c>
      <c r="F731">
        <v>1015.35</v>
      </c>
      <c r="G731">
        <v>58.262777727015397</v>
      </c>
      <c r="H731">
        <v>34.660075263548798</v>
      </c>
      <c r="I731">
        <v>101.018730488263</v>
      </c>
      <c r="J731">
        <v>-4.0484443523656202</v>
      </c>
      <c r="K731">
        <v>807.09169554197297</v>
      </c>
      <c r="L731">
        <v>623.43731206728205</v>
      </c>
      <c r="M731">
        <v>75.900787078586703</v>
      </c>
      <c r="N731">
        <v>2.43615629483444</v>
      </c>
      <c r="O731">
        <v>4.2990101935293099</v>
      </c>
      <c r="P731">
        <v>140.97543609825499</v>
      </c>
    </row>
    <row r="732" spans="1:17" hidden="1" x14ac:dyDescent="0.3">
      <c r="A732" t="s">
        <v>1604</v>
      </c>
      <c r="B732" t="s">
        <v>1605</v>
      </c>
      <c r="C732" t="s">
        <v>3138</v>
      </c>
      <c r="D732" t="s">
        <v>248</v>
      </c>
      <c r="E732">
        <v>5729.3683831999997</v>
      </c>
      <c r="F732">
        <v>5233.3500000000004</v>
      </c>
      <c r="G732">
        <v>42.262265020992601</v>
      </c>
      <c r="H732">
        <v>1.9886830535698501</v>
      </c>
      <c r="I732">
        <v>10.9548042518185</v>
      </c>
      <c r="J732">
        <v>2.3392862073012699</v>
      </c>
      <c r="K732">
        <v>5332.2363282584201</v>
      </c>
      <c r="L732">
        <v>4602.7392392373304</v>
      </c>
      <c r="M732">
        <v>42.690504419684203</v>
      </c>
      <c r="N732">
        <v>1.1009944599291099</v>
      </c>
      <c r="O732">
        <v>10.254425941318599</v>
      </c>
      <c r="P732">
        <v>71.585245901639297</v>
      </c>
      <c r="Q732">
        <v>0.143867523721462</v>
      </c>
    </row>
    <row r="733" spans="1:17" x14ac:dyDescent="0.3">
      <c r="A733" t="s">
        <v>1606</v>
      </c>
      <c r="B733" t="s">
        <v>1607</v>
      </c>
      <c r="C733" t="s">
        <v>3135</v>
      </c>
      <c r="D733" t="s">
        <v>889</v>
      </c>
      <c r="E733">
        <v>5675.8460994540001</v>
      </c>
      <c r="F733">
        <v>29.52</v>
      </c>
      <c r="G733">
        <v>-44.588992597344003</v>
      </c>
      <c r="H733">
        <v>-4.1260927229067903</v>
      </c>
      <c r="I733">
        <v>-41.0577485186028</v>
      </c>
      <c r="J733">
        <v>-1.55772825376593</v>
      </c>
      <c r="K733">
        <v>33.695515464883599</v>
      </c>
      <c r="L733">
        <v>39.166641695591899</v>
      </c>
      <c r="M733">
        <v>58.482055660198697</v>
      </c>
      <c r="N733">
        <v>0.225485052118994</v>
      </c>
      <c r="O733">
        <v>82.926829268292593</v>
      </c>
      <c r="P733">
        <v>3.9070749736008299</v>
      </c>
      <c r="Q733">
        <v>6.3160312888500001E-4</v>
      </c>
    </row>
    <row r="734" spans="1:17" hidden="1" x14ac:dyDescent="0.3">
      <c r="A734" t="s">
        <v>1608</v>
      </c>
      <c r="B734" t="s">
        <v>1609</v>
      </c>
      <c r="C734" t="s">
        <v>3135</v>
      </c>
      <c r="D734" t="s">
        <v>51</v>
      </c>
      <c r="E734">
        <v>5666.5854335949998</v>
      </c>
      <c r="F734">
        <v>1302.8499999999999</v>
      </c>
      <c r="G734">
        <v>-7.3358137425075398</v>
      </c>
      <c r="H734">
        <v>-3.4456719343328999</v>
      </c>
      <c r="I734">
        <v>18.754905098135701</v>
      </c>
      <c r="J734">
        <v>-6.14920679058371</v>
      </c>
      <c r="K734">
        <v>1363.130304582</v>
      </c>
      <c r="M734">
        <v>30.248719422372599</v>
      </c>
      <c r="N734">
        <v>1.1959209724024</v>
      </c>
      <c r="O734">
        <v>21.598802625014301</v>
      </c>
      <c r="P734">
        <v>34.314432989690701</v>
      </c>
    </row>
    <row r="735" spans="1:17" x14ac:dyDescent="0.3">
      <c r="A735" t="s">
        <v>1610</v>
      </c>
      <c r="B735" t="s">
        <v>1611</v>
      </c>
      <c r="C735" t="s">
        <v>3132</v>
      </c>
      <c r="D735" t="s">
        <v>129</v>
      </c>
      <c r="E735">
        <v>5666.2188944849904</v>
      </c>
      <c r="F735">
        <v>856.85</v>
      </c>
      <c r="G735">
        <v>59.037006330214197</v>
      </c>
      <c r="H735">
        <v>56.724067859396897</v>
      </c>
      <c r="I735">
        <v>70.168033875569193</v>
      </c>
      <c r="J735">
        <v>10.2394430580531</v>
      </c>
      <c r="K735">
        <v>647.46219514225902</v>
      </c>
      <c r="L735">
        <v>560.585644827039</v>
      </c>
      <c r="M735">
        <v>79.263863382104404</v>
      </c>
      <c r="N735">
        <v>2.8313285571050799</v>
      </c>
      <c r="O735">
        <v>4.76746221625723</v>
      </c>
      <c r="P735">
        <v>101.611764705882</v>
      </c>
    </row>
    <row r="736" spans="1:17" x14ac:dyDescent="0.3">
      <c r="A736" t="s">
        <v>1612</v>
      </c>
      <c r="B736" t="s">
        <v>1613</v>
      </c>
      <c r="C736" t="s">
        <v>3132</v>
      </c>
      <c r="D736" t="s">
        <v>273</v>
      </c>
      <c r="E736">
        <v>5659.3571087800001</v>
      </c>
      <c r="F736">
        <v>2496.1</v>
      </c>
      <c r="G736">
        <v>-8.1686498592588208</v>
      </c>
      <c r="H736">
        <v>-15.7617606917053</v>
      </c>
      <c r="I736">
        <v>-1.00449826450416</v>
      </c>
      <c r="J736">
        <v>-2.9806409779160901</v>
      </c>
      <c r="K736">
        <v>2970.5101589209598</v>
      </c>
      <c r="L736">
        <v>2780.3264569841999</v>
      </c>
      <c r="M736">
        <v>25.488250279118201</v>
      </c>
      <c r="N736">
        <v>1.0004395954181899</v>
      </c>
      <c r="O736">
        <v>57.5658026521373</v>
      </c>
      <c r="P736">
        <v>62.877650897226701</v>
      </c>
      <c r="Q736">
        <v>0.11689397723445499</v>
      </c>
    </row>
    <row r="737" spans="1:17" hidden="1" x14ac:dyDescent="0.3">
      <c r="A737" t="s">
        <v>1614</v>
      </c>
      <c r="B737" t="s">
        <v>1615</v>
      </c>
      <c r="C737" t="s">
        <v>3138</v>
      </c>
      <c r="D737" t="s">
        <v>570</v>
      </c>
      <c r="E737">
        <v>5658.4422271499998</v>
      </c>
      <c r="F737">
        <v>2235.85</v>
      </c>
      <c r="G737">
        <v>109.73352080981699</v>
      </c>
      <c r="H737">
        <v>1.08787973353376</v>
      </c>
      <c r="I737">
        <v>96.398391832274299</v>
      </c>
      <c r="J737">
        <v>-6.3304218288639502</v>
      </c>
      <c r="K737">
        <v>2094.8809639370402</v>
      </c>
      <c r="L737">
        <v>1618.6598753179901</v>
      </c>
      <c r="M737">
        <v>48.403859454365602</v>
      </c>
      <c r="N737">
        <v>1.22219659638594</v>
      </c>
      <c r="O737">
        <v>10.4725272267817</v>
      </c>
      <c r="P737">
        <v>148.42777777777701</v>
      </c>
      <c r="Q737">
        <v>0.17969091965475001</v>
      </c>
    </row>
    <row r="738" spans="1:17" hidden="1" x14ac:dyDescent="0.3">
      <c r="A738" t="s">
        <v>1616</v>
      </c>
      <c r="B738" t="s">
        <v>1617</v>
      </c>
      <c r="C738" t="s">
        <v>3138</v>
      </c>
      <c r="D738" t="s">
        <v>48</v>
      </c>
      <c r="E738">
        <v>5630.3011075199902</v>
      </c>
      <c r="F738">
        <v>323.2</v>
      </c>
      <c r="G738">
        <v>-37.103270314775202</v>
      </c>
      <c r="H738">
        <v>-13.085752019384</v>
      </c>
      <c r="I738">
        <v>-24.152703099625501</v>
      </c>
      <c r="J738">
        <v>1.94994911905724</v>
      </c>
      <c r="K738">
        <v>353.45911257656201</v>
      </c>
      <c r="M738">
        <v>48.527866664726503</v>
      </c>
      <c r="N738">
        <v>0.71565760561006897</v>
      </c>
      <c r="O738">
        <v>31.435643564356401</v>
      </c>
      <c r="P738">
        <v>10.3071672354948</v>
      </c>
    </row>
    <row r="739" spans="1:17" x14ac:dyDescent="0.3">
      <c r="A739" t="s">
        <v>1618</v>
      </c>
      <c r="B739" t="s">
        <v>1619</v>
      </c>
      <c r="C739" t="s">
        <v>3132</v>
      </c>
      <c r="D739" t="s">
        <v>1620</v>
      </c>
      <c r="E739">
        <v>5617.6862638749999</v>
      </c>
      <c r="F739">
        <v>430.25</v>
      </c>
      <c r="G739">
        <v>-15.8347221847719</v>
      </c>
      <c r="H739">
        <v>-2.0357932742817599</v>
      </c>
      <c r="I739">
        <v>-20.147133671541901</v>
      </c>
      <c r="J739">
        <v>-4.7647791697084898</v>
      </c>
      <c r="K739">
        <v>461.78182775016199</v>
      </c>
      <c r="L739">
        <v>487.68312991083297</v>
      </c>
      <c r="M739">
        <v>40.097377439931002</v>
      </c>
      <c r="N739">
        <v>1.98434154775859</v>
      </c>
      <c r="O739">
        <v>55.572341661824503</v>
      </c>
      <c r="P739">
        <v>6.8147964250248201</v>
      </c>
      <c r="Q739">
        <v>-4.6990279926274997E-2</v>
      </c>
    </row>
    <row r="740" spans="1:17" x14ac:dyDescent="0.3">
      <c r="A740" t="s">
        <v>1621</v>
      </c>
      <c r="B740" t="s">
        <v>1622</v>
      </c>
      <c r="C740" t="s">
        <v>3137</v>
      </c>
      <c r="D740" t="s">
        <v>280</v>
      </c>
      <c r="E740">
        <v>5580.8393433599904</v>
      </c>
      <c r="F740">
        <v>759.95</v>
      </c>
      <c r="G740">
        <v>-16.117569871544401</v>
      </c>
      <c r="H740">
        <v>-5.7771998495068901</v>
      </c>
      <c r="I740">
        <v>-11.0672612377644</v>
      </c>
      <c r="J740">
        <v>-4.6844644551408896</v>
      </c>
      <c r="K740">
        <v>811.12516958189099</v>
      </c>
      <c r="L740">
        <v>786.72802662877996</v>
      </c>
      <c r="M740">
        <v>25.1318895920488</v>
      </c>
      <c r="N740">
        <v>0.390550371061053</v>
      </c>
      <c r="O740">
        <v>18.428844002894898</v>
      </c>
      <c r="P740">
        <v>17.821705426356498</v>
      </c>
      <c r="Q740">
        <v>1.7208775458792E-2</v>
      </c>
    </row>
    <row r="741" spans="1:17" x14ac:dyDescent="0.3">
      <c r="A741" t="s">
        <v>1623</v>
      </c>
      <c r="B741" t="s">
        <v>1624</v>
      </c>
      <c r="C741" t="s">
        <v>3124</v>
      </c>
      <c r="D741" t="s">
        <v>666</v>
      </c>
      <c r="E741">
        <v>5562.537967665</v>
      </c>
      <c r="F741">
        <v>114.03</v>
      </c>
      <c r="G741">
        <v>-42.595465454754098</v>
      </c>
      <c r="H741">
        <v>-3.5625410200152499</v>
      </c>
      <c r="I741">
        <v>-18.381788784080602</v>
      </c>
      <c r="J741">
        <v>-5.2802783543656204</v>
      </c>
      <c r="K741">
        <v>122.17659583164</v>
      </c>
      <c r="L741">
        <v>131.868229092728</v>
      </c>
      <c r="M741">
        <v>34.111541626229197</v>
      </c>
      <c r="N741">
        <v>1.3571557539777901</v>
      </c>
      <c r="O741">
        <v>39.349294045426603</v>
      </c>
      <c r="P741">
        <v>4.1369863013698698</v>
      </c>
      <c r="Q741">
        <v>-0.107749834309964</v>
      </c>
    </row>
    <row r="742" spans="1:17" hidden="1" x14ac:dyDescent="0.3">
      <c r="A742" t="s">
        <v>1625</v>
      </c>
      <c r="B742" t="s">
        <v>1626</v>
      </c>
      <c r="C742" t="s">
        <v>3138</v>
      </c>
      <c r="D742" t="s">
        <v>21</v>
      </c>
      <c r="E742">
        <v>5560.261915</v>
      </c>
      <c r="F742">
        <v>470</v>
      </c>
      <c r="G742">
        <v>-27.742173894855199</v>
      </c>
      <c r="H742">
        <v>-8.0526562505677592</v>
      </c>
      <c r="I742">
        <v>-7.8371083395809196</v>
      </c>
      <c r="J742">
        <v>-7.6856019338452501</v>
      </c>
      <c r="K742">
        <v>491.206494728471</v>
      </c>
      <c r="L742">
        <v>480.59434282423098</v>
      </c>
      <c r="M742">
        <v>37.337200832336499</v>
      </c>
      <c r="N742">
        <v>0.80102153878660498</v>
      </c>
      <c r="O742">
        <v>27.446808510638299</v>
      </c>
      <c r="P742">
        <v>20.481927710843301</v>
      </c>
      <c r="Q742">
        <v>3.3994978703852E-2</v>
      </c>
    </row>
    <row r="743" spans="1:17" hidden="1" x14ac:dyDescent="0.3">
      <c r="A743" t="s">
        <v>1627</v>
      </c>
      <c r="B743" t="s">
        <v>1628</v>
      </c>
      <c r="C743" t="s">
        <v>3138</v>
      </c>
      <c r="D743" t="s">
        <v>287</v>
      </c>
      <c r="E743">
        <v>5559.6310585749998</v>
      </c>
      <c r="F743">
        <v>1317.25</v>
      </c>
      <c r="G743">
        <v>575.69125103389604</v>
      </c>
      <c r="H743">
        <v>13.307856818276001</v>
      </c>
      <c r="I743">
        <v>106.067090115981</v>
      </c>
      <c r="J743">
        <v>12.5326553260205</v>
      </c>
      <c r="K743">
        <v>1218.15174316809</v>
      </c>
      <c r="L743">
        <v>817.35497209419702</v>
      </c>
      <c r="M743">
        <v>44.792221901190103</v>
      </c>
      <c r="N743">
        <v>1.67473596458327</v>
      </c>
      <c r="O743">
        <v>24.934522679825299</v>
      </c>
      <c r="P743">
        <v>607.62825678216495</v>
      </c>
      <c r="Q743">
        <v>0.22082692154494801</v>
      </c>
    </row>
    <row r="744" spans="1:17" x14ac:dyDescent="0.3">
      <c r="A744" t="s">
        <v>1629</v>
      </c>
      <c r="B744" t="s">
        <v>1630</v>
      </c>
      <c r="C744" t="s">
        <v>3125</v>
      </c>
      <c r="D744" t="s">
        <v>996</v>
      </c>
      <c r="E744">
        <v>5552.6670099599996</v>
      </c>
      <c r="F744">
        <v>121.06</v>
      </c>
      <c r="G744">
        <v>-53.5464321693103</v>
      </c>
      <c r="H744">
        <v>-6.5478096527708196</v>
      </c>
      <c r="I744">
        <v>-26.097421433609298</v>
      </c>
      <c r="J744">
        <v>-3.3129265472035399</v>
      </c>
      <c r="K744">
        <v>130.277296228799</v>
      </c>
      <c r="L744">
        <v>143.030974140909</v>
      </c>
      <c r="M744">
        <v>33.5292983180682</v>
      </c>
      <c r="N744">
        <v>0.31904955333445401</v>
      </c>
      <c r="O744">
        <v>73.963323971584302</v>
      </c>
      <c r="P744">
        <v>2.7935807081599799</v>
      </c>
      <c r="Q744">
        <v>3.8784821195972E-2</v>
      </c>
    </row>
    <row r="745" spans="1:17" hidden="1" x14ac:dyDescent="0.3">
      <c r="A745" t="s">
        <v>1631</v>
      </c>
      <c r="B745" t="s">
        <v>1632</v>
      </c>
      <c r="C745" t="s">
        <v>3135</v>
      </c>
      <c r="D745" t="s">
        <v>117</v>
      </c>
      <c r="E745">
        <v>5529.6909054099997</v>
      </c>
      <c r="F745">
        <v>142.72999999999999</v>
      </c>
      <c r="G745">
        <v>-34.544264313889897</v>
      </c>
      <c r="H745">
        <v>-7.5048273494506397</v>
      </c>
      <c r="I745">
        <v>-19.6673881136077</v>
      </c>
      <c r="J745">
        <v>-2.4735595162381601</v>
      </c>
      <c r="K745">
        <v>150.05710947342101</v>
      </c>
      <c r="M745">
        <v>44.550387321337197</v>
      </c>
      <c r="N745">
        <v>0.60995230218358099</v>
      </c>
      <c r="O745">
        <v>38.373152105373798</v>
      </c>
      <c r="P745">
        <v>8.45744680851063</v>
      </c>
    </row>
    <row r="746" spans="1:17" x14ac:dyDescent="0.3">
      <c r="A746" t="s">
        <v>1633</v>
      </c>
      <c r="B746" t="s">
        <v>1634</v>
      </c>
      <c r="C746" t="s">
        <v>3128</v>
      </c>
      <c r="D746" t="s">
        <v>211</v>
      </c>
      <c r="E746">
        <v>5522.4506743800002</v>
      </c>
      <c r="F746">
        <v>453.1</v>
      </c>
      <c r="G746">
        <v>13.6799045620638</v>
      </c>
      <c r="H746">
        <v>-0.117214367749697</v>
      </c>
      <c r="I746">
        <v>-6.9292185968095197</v>
      </c>
      <c r="J746">
        <v>-2.3263447570662099</v>
      </c>
      <c r="K746">
        <v>467.11747723331803</v>
      </c>
      <c r="L746">
        <v>444.47051831412199</v>
      </c>
      <c r="M746">
        <v>42.939388890471903</v>
      </c>
      <c r="N746">
        <v>0.58852264488189499</v>
      </c>
      <c r="O746">
        <v>19.730743765173202</v>
      </c>
      <c r="P746">
        <v>38.140243902439003</v>
      </c>
      <c r="Q746">
        <v>0.16648252090606999</v>
      </c>
    </row>
    <row r="747" spans="1:17" x14ac:dyDescent="0.3">
      <c r="A747" t="s">
        <v>1635</v>
      </c>
      <c r="B747" t="s">
        <v>1636</v>
      </c>
      <c r="C747" t="s">
        <v>3128</v>
      </c>
      <c r="D747" t="s">
        <v>211</v>
      </c>
      <c r="E747">
        <v>5502.098062305</v>
      </c>
      <c r="F747">
        <v>1920.15</v>
      </c>
      <c r="G747">
        <v>29.193899029510298</v>
      </c>
      <c r="H747">
        <v>-7.67287444744571</v>
      </c>
      <c r="I747">
        <v>18.358390108062</v>
      </c>
      <c r="J747">
        <v>-6.6967572794094101</v>
      </c>
      <c r="K747">
        <v>2202.4248049927901</v>
      </c>
      <c r="L747">
        <v>1984.7358987682001</v>
      </c>
      <c r="M747">
        <v>25.603113798307</v>
      </c>
      <c r="N747">
        <v>0.893486110671185</v>
      </c>
      <c r="O747">
        <v>53.743197146056197</v>
      </c>
      <c r="P747">
        <v>71.441964285714306</v>
      </c>
      <c r="Q747">
        <v>9.5186087964193006E-2</v>
      </c>
    </row>
    <row r="748" spans="1:17" x14ac:dyDescent="0.3">
      <c r="A748" t="s">
        <v>1637</v>
      </c>
      <c r="B748" t="s">
        <v>1638</v>
      </c>
      <c r="C748" t="s">
        <v>3124</v>
      </c>
      <c r="D748" t="s">
        <v>947</v>
      </c>
      <c r="E748">
        <v>5484.1280751249997</v>
      </c>
      <c r="F748">
        <v>638.75</v>
      </c>
      <c r="G748">
        <v>77.759722986351903</v>
      </c>
      <c r="H748">
        <v>-6.8865773677267699</v>
      </c>
      <c r="I748">
        <v>126.18289257932901</v>
      </c>
      <c r="J748">
        <v>-4.5660967304858904</v>
      </c>
      <c r="K748">
        <v>642.03346740900997</v>
      </c>
      <c r="L748">
        <v>487.51113565271402</v>
      </c>
      <c r="M748">
        <v>50.352231990518703</v>
      </c>
      <c r="N748">
        <v>0.24552747570956601</v>
      </c>
      <c r="O748">
        <v>36.79843444227</v>
      </c>
      <c r="P748">
        <v>195.99165894346601</v>
      </c>
      <c r="Q748">
        <v>5.9622673269669003E-2</v>
      </c>
    </row>
    <row r="749" spans="1:17" hidden="1" x14ac:dyDescent="0.3">
      <c r="A749" t="s">
        <v>1639</v>
      </c>
      <c r="B749" t="s">
        <v>1640</v>
      </c>
      <c r="C749" t="s">
        <v>3138</v>
      </c>
      <c r="D749" t="s">
        <v>394</v>
      </c>
      <c r="E749">
        <v>5476.5789836399999</v>
      </c>
      <c r="F749">
        <v>379.9</v>
      </c>
      <c r="G749">
        <v>-32.609343504723</v>
      </c>
      <c r="H749">
        <v>-2.0620735757139301</v>
      </c>
      <c r="I749">
        <v>-15.309893708300899</v>
      </c>
      <c r="J749">
        <v>-2.1790824347179898</v>
      </c>
      <c r="K749">
        <v>397.19821598385698</v>
      </c>
      <c r="L749">
        <v>420.638091326211</v>
      </c>
      <c r="M749">
        <v>42.612506352986401</v>
      </c>
      <c r="N749">
        <v>0.62164945804668104</v>
      </c>
      <c r="O749">
        <v>48.604896025269802</v>
      </c>
      <c r="P749">
        <v>4.3681318681318499</v>
      </c>
      <c r="Q749">
        <v>-8.0590339244832998E-2</v>
      </c>
    </row>
    <row r="750" spans="1:17" hidden="1" x14ac:dyDescent="0.3">
      <c r="A750" t="s">
        <v>1641</v>
      </c>
      <c r="B750" t="s">
        <v>1642</v>
      </c>
      <c r="C750" t="s">
        <v>3138</v>
      </c>
      <c r="D750" t="s">
        <v>80</v>
      </c>
      <c r="E750">
        <v>5469.3113642999997</v>
      </c>
      <c r="F750">
        <v>1993.25</v>
      </c>
      <c r="G750">
        <v>18.3181433843449</v>
      </c>
      <c r="H750">
        <v>-12.707101974375099</v>
      </c>
      <c r="I750">
        <v>52.512930621467902</v>
      </c>
      <c r="J750">
        <v>0.97574244115965103</v>
      </c>
      <c r="K750">
        <v>2130.6547825519001</v>
      </c>
      <c r="L750">
        <v>1791.3356724643199</v>
      </c>
      <c r="M750">
        <v>43.956355369515499</v>
      </c>
      <c r="N750">
        <v>0.38718680651210402</v>
      </c>
      <c r="O750">
        <v>32.948701868807198</v>
      </c>
      <c r="P750">
        <v>74.846491228070093</v>
      </c>
      <c r="Q750">
        <v>9.7639379964298001E-2</v>
      </c>
    </row>
    <row r="751" spans="1:17" hidden="1" x14ac:dyDescent="0.3">
      <c r="A751" t="s">
        <v>1643</v>
      </c>
      <c r="B751" t="s">
        <v>1644</v>
      </c>
      <c r="C751" t="s">
        <v>3125</v>
      </c>
      <c r="D751" t="s">
        <v>120</v>
      </c>
      <c r="E751">
        <v>5462.6555808000003</v>
      </c>
      <c r="F751">
        <v>438.4</v>
      </c>
      <c r="G751">
        <v>0.19977662774043001</v>
      </c>
      <c r="H751">
        <v>-6.1339666073008203</v>
      </c>
      <c r="I751">
        <v>25.149256449013201</v>
      </c>
      <c r="J751">
        <v>-7.9338138442713797</v>
      </c>
      <c r="K751">
        <v>432.82982950123198</v>
      </c>
      <c r="M751">
        <v>37.686964534943797</v>
      </c>
      <c r="N751">
        <v>0.58414183750970095</v>
      </c>
      <c r="O751">
        <v>18.6131386861313</v>
      </c>
      <c r="P751">
        <v>45.623650556385897</v>
      </c>
    </row>
    <row r="752" spans="1:17" x14ac:dyDescent="0.3">
      <c r="A752" t="s">
        <v>1645</v>
      </c>
      <c r="B752" t="s">
        <v>1646</v>
      </c>
      <c r="C752" t="s">
        <v>3128</v>
      </c>
      <c r="D752" t="s">
        <v>273</v>
      </c>
      <c r="E752">
        <v>5429.6415800000004</v>
      </c>
      <c r="F752">
        <v>1993.75</v>
      </c>
      <c r="G752">
        <v>-34.736269575168002</v>
      </c>
      <c r="H752">
        <v>-7.9239006123267703</v>
      </c>
      <c r="I752">
        <v>-27.762849562047201</v>
      </c>
      <c r="J752">
        <v>-1.0568824381105499</v>
      </c>
      <c r="K752">
        <v>2219.8727940218901</v>
      </c>
      <c r="L752">
        <v>2266.88921986069</v>
      </c>
      <c r="M752">
        <v>33.591792676304102</v>
      </c>
      <c r="N752">
        <v>0.76472932799663396</v>
      </c>
      <c r="O752">
        <v>40.137931034482698</v>
      </c>
      <c r="P752">
        <v>15.915697674418601</v>
      </c>
      <c r="Q752">
        <v>7.4717356345739006E-2</v>
      </c>
    </row>
    <row r="753" spans="1:17" x14ac:dyDescent="0.3">
      <c r="A753" t="s">
        <v>1647</v>
      </c>
      <c r="B753" t="s">
        <v>1648</v>
      </c>
      <c r="C753" t="s">
        <v>3132</v>
      </c>
      <c r="D753" t="s">
        <v>273</v>
      </c>
      <c r="E753">
        <v>5414.4232724399999</v>
      </c>
      <c r="F753">
        <v>1204.3499999999999</v>
      </c>
      <c r="G753">
        <v>-42.405935241096401</v>
      </c>
      <c r="H753">
        <v>-13.536610202590399</v>
      </c>
      <c r="I753">
        <v>-20.1549689215265</v>
      </c>
      <c r="J753">
        <v>-4.6544084040481097</v>
      </c>
      <c r="K753">
        <v>1348.2992005301601</v>
      </c>
      <c r="L753">
        <v>1397.8032504503699</v>
      </c>
      <c r="M753">
        <v>14.448730364089901</v>
      </c>
      <c r="N753">
        <v>0.66404489544564704</v>
      </c>
      <c r="O753">
        <v>38.115996180512298</v>
      </c>
      <c r="P753">
        <v>5.3582363747703496</v>
      </c>
      <c r="Q753">
        <v>-6.6419081246181996E-2</v>
      </c>
    </row>
    <row r="754" spans="1:17" x14ac:dyDescent="0.3">
      <c r="A754" t="s">
        <v>1649</v>
      </c>
      <c r="B754" t="s">
        <v>1650</v>
      </c>
      <c r="C754" t="s">
        <v>570</v>
      </c>
      <c r="D754" t="s">
        <v>436</v>
      </c>
      <c r="E754">
        <v>5367.9454169049995</v>
      </c>
      <c r="F754">
        <v>1785.05</v>
      </c>
      <c r="G754">
        <v>5.5784877229592</v>
      </c>
      <c r="H754">
        <v>-8.6662203185018996</v>
      </c>
      <c r="I754">
        <v>7.5419173126418899</v>
      </c>
      <c r="J754">
        <v>-7.4943740289187604</v>
      </c>
      <c r="K754">
        <v>1973.8904735462199</v>
      </c>
      <c r="L754">
        <v>1799.6857304581599</v>
      </c>
      <c r="M754">
        <v>34.8006168435071</v>
      </c>
      <c r="N754">
        <v>0.81015511347713998</v>
      </c>
      <c r="O754">
        <v>39.659953502702997</v>
      </c>
      <c r="P754">
        <v>66.554700256589697</v>
      </c>
      <c r="Q754">
        <v>-0.108840041718904</v>
      </c>
    </row>
    <row r="755" spans="1:17" x14ac:dyDescent="0.3">
      <c r="A755" t="s">
        <v>1651</v>
      </c>
      <c r="B755" t="s">
        <v>1652</v>
      </c>
      <c r="C755" t="s">
        <v>3132</v>
      </c>
      <c r="D755" t="s">
        <v>273</v>
      </c>
      <c r="E755">
        <v>5364.6264683549998</v>
      </c>
      <c r="F755">
        <v>1744.05</v>
      </c>
      <c r="G755">
        <v>-41.380248165786199</v>
      </c>
      <c r="H755">
        <v>7.7308005263606701</v>
      </c>
      <c r="I755">
        <v>-24.140486967327799</v>
      </c>
      <c r="J755">
        <v>10.0560039758253</v>
      </c>
      <c r="K755">
        <v>1688.2236069251501</v>
      </c>
      <c r="L755">
        <v>1828.20620112247</v>
      </c>
      <c r="M755">
        <v>68.548361577241494</v>
      </c>
      <c r="N755">
        <v>1.52512578657702</v>
      </c>
      <c r="O755">
        <v>34.818382500501698</v>
      </c>
      <c r="P755">
        <v>16.627658151664999</v>
      </c>
      <c r="Q755">
        <v>-4.2393248949486997E-2</v>
      </c>
    </row>
    <row r="756" spans="1:17" x14ac:dyDescent="0.3">
      <c r="A756" t="s">
        <v>1653</v>
      </c>
      <c r="B756" t="s">
        <v>1654</v>
      </c>
      <c r="C756" t="s">
        <v>3137</v>
      </c>
      <c r="D756" t="s">
        <v>280</v>
      </c>
      <c r="E756">
        <v>5348.5950000000003</v>
      </c>
      <c r="F756">
        <v>558.6</v>
      </c>
      <c r="G756">
        <v>-16.581277687839499</v>
      </c>
      <c r="H756">
        <v>-3.3600485379256502</v>
      </c>
      <c r="I756">
        <v>3.74556037132957</v>
      </c>
      <c r="J756">
        <v>-4.3942958969308004</v>
      </c>
      <c r="K756">
        <v>602.70249212999295</v>
      </c>
      <c r="L756">
        <v>581.97601584553001</v>
      </c>
      <c r="M756">
        <v>33.447746042465397</v>
      </c>
      <c r="N756">
        <v>0.52245773916674698</v>
      </c>
      <c r="O756">
        <v>30.110991765127</v>
      </c>
      <c r="P756">
        <v>28.428555006322501</v>
      </c>
      <c r="Q756">
        <v>4.6026781424506003E-2</v>
      </c>
    </row>
    <row r="757" spans="1:17" x14ac:dyDescent="0.3">
      <c r="A757" t="s">
        <v>1655</v>
      </c>
      <c r="B757" t="s">
        <v>1656</v>
      </c>
      <c r="C757" t="s">
        <v>3125</v>
      </c>
      <c r="D757" t="s">
        <v>37</v>
      </c>
      <c r="E757">
        <v>5337.2344168</v>
      </c>
      <c r="F757">
        <v>314.8</v>
      </c>
      <c r="G757">
        <v>-14.6181461497534</v>
      </c>
      <c r="H757">
        <v>-11.2969288186678</v>
      </c>
      <c r="I757">
        <v>-20.289133564258101</v>
      </c>
      <c r="J757">
        <v>-2.5701504253290701</v>
      </c>
      <c r="K757">
        <v>352.64739786375799</v>
      </c>
      <c r="L757">
        <v>360.09400187126499</v>
      </c>
      <c r="M757">
        <v>35.505765575082897</v>
      </c>
      <c r="N757">
        <v>0.23084735121960201</v>
      </c>
      <c r="O757">
        <v>54.431385006353203</v>
      </c>
      <c r="P757">
        <v>7.9880872561707497</v>
      </c>
      <c r="Q757">
        <v>-1.7525091991447E-2</v>
      </c>
    </row>
    <row r="758" spans="1:17" x14ac:dyDescent="0.3">
      <c r="A758" t="s">
        <v>1657</v>
      </c>
      <c r="B758" t="s">
        <v>1658</v>
      </c>
      <c r="C758" t="s">
        <v>3137</v>
      </c>
      <c r="D758" t="s">
        <v>414</v>
      </c>
      <c r="E758">
        <v>5315.9075424000002</v>
      </c>
      <c r="F758">
        <v>104.52</v>
      </c>
      <c r="G758">
        <v>31.579079424941298</v>
      </c>
      <c r="H758">
        <v>-6.8996445269087401</v>
      </c>
      <c r="I758">
        <v>-3.3240023885719299</v>
      </c>
      <c r="J758">
        <v>-5.5342674015428202</v>
      </c>
      <c r="K758">
        <v>117.39745195122001</v>
      </c>
      <c r="L758">
        <v>114.83348420703101</v>
      </c>
      <c r="M758">
        <v>44.270870872955697</v>
      </c>
      <c r="N758">
        <v>0.62154108338895497</v>
      </c>
      <c r="O758">
        <v>62.600459242250203</v>
      </c>
      <c r="P758">
        <v>53.592946362968398</v>
      </c>
      <c r="Q758">
        <v>7.8778661969461997E-2</v>
      </c>
    </row>
    <row r="759" spans="1:17" hidden="1" x14ac:dyDescent="0.3">
      <c r="A759" t="s">
        <v>1659</v>
      </c>
      <c r="B759" t="s">
        <v>1660</v>
      </c>
      <c r="C759" t="s">
        <v>3138</v>
      </c>
      <c r="D759" t="s">
        <v>436</v>
      </c>
      <c r="E759">
        <v>5298.9275291100003</v>
      </c>
      <c r="F759">
        <v>1154.55</v>
      </c>
      <c r="G759">
        <v>60.932937422804201</v>
      </c>
      <c r="H759">
        <v>22.3375318954119</v>
      </c>
      <c r="I759">
        <v>73.748213201652902</v>
      </c>
      <c r="J759">
        <v>12.349590707977001</v>
      </c>
      <c r="K759">
        <v>978.39304988736603</v>
      </c>
      <c r="L759">
        <v>811.97725491247695</v>
      </c>
      <c r="M759">
        <v>77.668732416720005</v>
      </c>
      <c r="N759">
        <v>1.7661958479483399</v>
      </c>
      <c r="O759">
        <v>3.5035295136633202</v>
      </c>
      <c r="P759">
        <v>121.17816091954001</v>
      </c>
      <c r="Q759">
        <v>0.16629498507204199</v>
      </c>
    </row>
    <row r="760" spans="1:17" hidden="1" x14ac:dyDescent="0.3">
      <c r="A760" t="s">
        <v>1661</v>
      </c>
      <c r="B760" t="s">
        <v>1662</v>
      </c>
      <c r="C760" t="s">
        <v>3138</v>
      </c>
      <c r="D760" t="s">
        <v>1663</v>
      </c>
      <c r="E760">
        <v>5275.6978516199997</v>
      </c>
      <c r="F760">
        <v>296.10000000000002</v>
      </c>
      <c r="G760">
        <v>-19.3020727810122</v>
      </c>
      <c r="H760">
        <v>-9.7701745971549805</v>
      </c>
      <c r="I760">
        <v>-4.8571438878851296</v>
      </c>
      <c r="J760">
        <v>-2.40710946526977</v>
      </c>
      <c r="K760">
        <v>319.22869212812702</v>
      </c>
      <c r="L760">
        <v>308.16411337235098</v>
      </c>
      <c r="M760">
        <v>39.233687198000801</v>
      </c>
      <c r="N760">
        <v>0.209781906002701</v>
      </c>
      <c r="O760">
        <v>36.406619385342701</v>
      </c>
      <c r="P760">
        <v>25.5725190839694</v>
      </c>
      <c r="Q760">
        <v>0.116707180949627</v>
      </c>
    </row>
    <row r="761" spans="1:17" x14ac:dyDescent="0.3">
      <c r="A761" t="s">
        <v>1664</v>
      </c>
      <c r="B761" t="s">
        <v>1665</v>
      </c>
      <c r="C761" t="s">
        <v>3142</v>
      </c>
      <c r="D761" t="s">
        <v>175</v>
      </c>
      <c r="E761">
        <v>5254.9463849019903</v>
      </c>
      <c r="F761">
        <v>143.18</v>
      </c>
      <c r="G761">
        <v>84.939523775996406</v>
      </c>
      <c r="H761">
        <v>-17.3641777283237</v>
      </c>
      <c r="I761">
        <v>-0.55387030045553598</v>
      </c>
      <c r="J761">
        <v>-9.20094641236164</v>
      </c>
      <c r="K761">
        <v>172.980616153375</v>
      </c>
      <c r="L761">
        <v>157.32516666269601</v>
      </c>
      <c r="M761">
        <v>28.603228055336299</v>
      </c>
      <c r="N761">
        <v>0.55564847941591</v>
      </c>
      <c r="O761">
        <v>56.900405084508897</v>
      </c>
      <c r="P761">
        <v>113.54213273676299</v>
      </c>
      <c r="Q761">
        <v>0.115322890549753</v>
      </c>
    </row>
    <row r="762" spans="1:17" x14ac:dyDescent="0.3">
      <c r="A762" t="s">
        <v>1666</v>
      </c>
      <c r="B762" t="s">
        <v>1667</v>
      </c>
      <c r="C762" t="s">
        <v>3127</v>
      </c>
      <c r="D762" t="s">
        <v>248</v>
      </c>
      <c r="E762">
        <v>5254.4635107650001</v>
      </c>
      <c r="F762">
        <v>612.04999999999995</v>
      </c>
      <c r="G762">
        <v>30.601395261862599</v>
      </c>
      <c r="H762">
        <v>1.3909308636492801</v>
      </c>
      <c r="I762">
        <v>33.355119504586803</v>
      </c>
      <c r="J762">
        <v>-0.71565440738580199</v>
      </c>
      <c r="K762">
        <v>598.18696736935897</v>
      </c>
      <c r="L762">
        <v>499.95573622206302</v>
      </c>
      <c r="M762">
        <v>43.946356399002497</v>
      </c>
      <c r="N762">
        <v>0.84629787254375799</v>
      </c>
      <c r="O762">
        <v>13.2260436238869</v>
      </c>
      <c r="P762">
        <v>70.0138888888888</v>
      </c>
    </row>
    <row r="763" spans="1:17" x14ac:dyDescent="0.3">
      <c r="A763" t="s">
        <v>1668</v>
      </c>
      <c r="B763" t="s">
        <v>1669</v>
      </c>
      <c r="C763" t="s">
        <v>3132</v>
      </c>
      <c r="D763" t="s">
        <v>570</v>
      </c>
      <c r="E763">
        <v>5230.0488509999996</v>
      </c>
      <c r="F763">
        <v>298</v>
      </c>
      <c r="G763">
        <v>-28.2402376939208</v>
      </c>
      <c r="H763">
        <v>-16.730858558627599</v>
      </c>
      <c r="I763">
        <v>-10.784228755541401</v>
      </c>
      <c r="J763">
        <v>-5.0301532777737803</v>
      </c>
      <c r="K763">
        <v>335.18819860150199</v>
      </c>
      <c r="L763">
        <v>333.10452747861899</v>
      </c>
      <c r="M763">
        <v>34.321116398471403</v>
      </c>
      <c r="N763">
        <v>0.48055101607345202</v>
      </c>
      <c r="O763">
        <v>47.080536912751597</v>
      </c>
      <c r="P763">
        <v>19.654687813692</v>
      </c>
      <c r="Q763">
        <v>9.4857186456669004E-2</v>
      </c>
    </row>
    <row r="764" spans="1:17" x14ac:dyDescent="0.3">
      <c r="A764" t="s">
        <v>1670</v>
      </c>
      <c r="B764" t="s">
        <v>1671</v>
      </c>
      <c r="C764" t="s">
        <v>3126</v>
      </c>
      <c r="D764" t="s">
        <v>48</v>
      </c>
      <c r="E764">
        <v>5205.4084852699998</v>
      </c>
      <c r="F764">
        <v>674.4</v>
      </c>
      <c r="G764">
        <v>36.3848908842821</v>
      </c>
      <c r="H764">
        <v>-5.0481358135432997</v>
      </c>
      <c r="I764">
        <v>-5.3627216737543497</v>
      </c>
      <c r="J764">
        <v>-5.2418758047032101</v>
      </c>
      <c r="K764">
        <v>746.94663538157704</v>
      </c>
      <c r="L764">
        <v>710.12733175925405</v>
      </c>
      <c r="M764">
        <v>35.529593895011899</v>
      </c>
      <c r="N764">
        <v>0.71892180504594305</v>
      </c>
      <c r="O764">
        <v>38.908659549228901</v>
      </c>
      <c r="P764">
        <v>65.152442757438394</v>
      </c>
      <c r="Q764">
        <v>0.16216877950325001</v>
      </c>
    </row>
    <row r="765" spans="1:17" x14ac:dyDescent="0.3">
      <c r="A765" t="s">
        <v>1672</v>
      </c>
      <c r="B765" t="s">
        <v>1673</v>
      </c>
      <c r="C765" t="s">
        <v>3123</v>
      </c>
      <c r="D765" t="s">
        <v>24</v>
      </c>
      <c r="E765">
        <v>5189.3680796099998</v>
      </c>
      <c r="F765">
        <v>306.89999999999998</v>
      </c>
      <c r="G765">
        <v>-37.893314430351801</v>
      </c>
      <c r="H765">
        <v>2.3572063693016299</v>
      </c>
      <c r="I765">
        <v>-14.1279239571993</v>
      </c>
      <c r="J765">
        <v>2.8044598455525499E-3</v>
      </c>
      <c r="K765">
        <v>313.88885792519301</v>
      </c>
      <c r="L765">
        <v>332.74035276606099</v>
      </c>
      <c r="M765">
        <v>46.970329192787403</v>
      </c>
      <c r="N765">
        <v>0.63959304380780502</v>
      </c>
      <c r="O765">
        <v>37.585532746822999</v>
      </c>
      <c r="P765">
        <v>5.08474576271185</v>
      </c>
      <c r="Q765">
        <v>-1.5888856768725E-2</v>
      </c>
    </row>
    <row r="766" spans="1:17" hidden="1" x14ac:dyDescent="0.3">
      <c r="A766" t="s">
        <v>1674</v>
      </c>
      <c r="B766" t="s">
        <v>1675</v>
      </c>
      <c r="C766" t="s">
        <v>3138</v>
      </c>
      <c r="D766" t="s">
        <v>1676</v>
      </c>
      <c r="E766">
        <v>5168.879891351</v>
      </c>
      <c r="F766">
        <v>65.33</v>
      </c>
      <c r="G766">
        <v>4.5537584010770296</v>
      </c>
      <c r="H766">
        <v>1.10625215045618</v>
      </c>
      <c r="I766">
        <v>-1.56676675660376</v>
      </c>
      <c r="J766">
        <v>1.8489711021470201</v>
      </c>
      <c r="K766">
        <v>63.835597277513799</v>
      </c>
      <c r="L766">
        <v>60.257105310510802</v>
      </c>
      <c r="M766">
        <v>56.425916595309197</v>
      </c>
      <c r="N766">
        <v>1.11999651289274</v>
      </c>
      <c r="O766">
        <v>3.4440532680238798</v>
      </c>
      <c r="P766">
        <v>27.473170731707299</v>
      </c>
      <c r="Q766">
        <v>-3.0196124243903E-2</v>
      </c>
    </row>
    <row r="767" spans="1:17" x14ac:dyDescent="0.3">
      <c r="A767" t="s">
        <v>1677</v>
      </c>
      <c r="B767" t="s">
        <v>1678</v>
      </c>
      <c r="C767" t="s">
        <v>3134</v>
      </c>
      <c r="D767" t="s">
        <v>457</v>
      </c>
      <c r="E767">
        <v>5163.537132384</v>
      </c>
      <c r="F767">
        <v>52.54</v>
      </c>
      <c r="G767">
        <v>-42.992664384672999</v>
      </c>
      <c r="H767">
        <v>-10.047847318429101</v>
      </c>
      <c r="I767">
        <v>-31.3225849541282</v>
      </c>
      <c r="J767">
        <v>-5.0671575506462299</v>
      </c>
      <c r="K767">
        <v>58.8859114308434</v>
      </c>
      <c r="L767">
        <v>65.231791992363299</v>
      </c>
      <c r="M767">
        <v>31.3185807306673</v>
      </c>
      <c r="N767">
        <v>0.46536435541040599</v>
      </c>
      <c r="O767">
        <v>86.524552721735802</v>
      </c>
      <c r="P767">
        <v>1.3698630136986301</v>
      </c>
      <c r="Q767">
        <v>-3.6315447503592002E-2</v>
      </c>
    </row>
    <row r="768" spans="1:17" x14ac:dyDescent="0.3">
      <c r="A768" t="s">
        <v>1679</v>
      </c>
      <c r="B768" t="s">
        <v>1680</v>
      </c>
      <c r="C768" t="s">
        <v>3137</v>
      </c>
      <c r="D768" t="s">
        <v>497</v>
      </c>
      <c r="E768">
        <v>5120.5510150299997</v>
      </c>
      <c r="F768">
        <v>1940.95</v>
      </c>
      <c r="G768">
        <v>4.8468486101336401</v>
      </c>
      <c r="H768">
        <v>1.35317309094245</v>
      </c>
      <c r="I768">
        <v>29.552851933924799</v>
      </c>
      <c r="J768">
        <v>-5.4032463903247603</v>
      </c>
      <c r="K768">
        <v>1976.2994153597199</v>
      </c>
      <c r="L768">
        <v>1722.0697210949299</v>
      </c>
      <c r="M768">
        <v>39.817227379904203</v>
      </c>
      <c r="N768">
        <v>0.35641464295210001</v>
      </c>
      <c r="O768">
        <v>23.1355779386382</v>
      </c>
      <c r="P768">
        <v>65.046768707482997</v>
      </c>
      <c r="Q768">
        <v>2.6348365633547002E-2</v>
      </c>
    </row>
    <row r="769" spans="1:17" x14ac:dyDescent="0.3">
      <c r="A769" t="s">
        <v>1681</v>
      </c>
      <c r="B769" t="s">
        <v>1682</v>
      </c>
      <c r="C769" t="s">
        <v>3121</v>
      </c>
      <c r="D769" t="s">
        <v>280</v>
      </c>
      <c r="E769">
        <v>5071.0638909849904</v>
      </c>
      <c r="F769">
        <v>1037.6500000000001</v>
      </c>
      <c r="G769">
        <v>43.3190507578352</v>
      </c>
      <c r="H769">
        <v>-15.076415484270299</v>
      </c>
      <c r="I769">
        <v>-6.57389833088458</v>
      </c>
      <c r="J769">
        <v>-7.2597968899755196</v>
      </c>
      <c r="K769">
        <v>1219.25300670877</v>
      </c>
      <c r="L769">
        <v>1109.3135131224301</v>
      </c>
      <c r="M769">
        <v>22.554987663214099</v>
      </c>
      <c r="N769">
        <v>0.53795200600622495</v>
      </c>
      <c r="O769">
        <v>45.863248686936799</v>
      </c>
      <c r="P769">
        <v>67.890947334358103</v>
      </c>
      <c r="Q769">
        <v>6.3061108199326005E-2</v>
      </c>
    </row>
    <row r="770" spans="1:17" hidden="1" x14ac:dyDescent="0.3">
      <c r="A770" t="s">
        <v>1683</v>
      </c>
      <c r="B770" t="s">
        <v>1684</v>
      </c>
      <c r="C770" t="s">
        <v>3138</v>
      </c>
      <c r="D770" t="s">
        <v>248</v>
      </c>
      <c r="E770">
        <v>5064.956312845</v>
      </c>
      <c r="F770">
        <v>956.15</v>
      </c>
      <c r="G770">
        <v>49.947733746872501</v>
      </c>
      <c r="H770">
        <v>9.4573099265753093</v>
      </c>
      <c r="I770">
        <v>46.750080722655902</v>
      </c>
      <c r="J770">
        <v>-2.54156399927072</v>
      </c>
      <c r="K770">
        <v>901.26265711431699</v>
      </c>
      <c r="L770">
        <v>765.96782594406204</v>
      </c>
      <c r="M770">
        <v>49.1247531243488</v>
      </c>
      <c r="N770">
        <v>1.1690739644969801</v>
      </c>
      <c r="O770">
        <v>4.9573811640432899</v>
      </c>
      <c r="P770">
        <v>75.665993018555895</v>
      </c>
      <c r="Q770">
        <v>-4.1710564000797999E-2</v>
      </c>
    </row>
    <row r="771" spans="1:17" hidden="1" x14ac:dyDescent="0.3">
      <c r="A771" t="s">
        <v>1685</v>
      </c>
      <c r="B771" t="s">
        <v>1686</v>
      </c>
      <c r="C771" t="s">
        <v>3138</v>
      </c>
      <c r="D771" t="s">
        <v>411</v>
      </c>
      <c r="E771">
        <v>5062.5492182999997</v>
      </c>
      <c r="F771">
        <v>279</v>
      </c>
      <c r="G771">
        <v>-28.294586029078399</v>
      </c>
      <c r="H771">
        <v>-3.4042040847073598</v>
      </c>
      <c r="I771">
        <v>-11.1702053432148</v>
      </c>
      <c r="J771">
        <v>-7.3039578123581501</v>
      </c>
      <c r="K771">
        <v>289.65079039082298</v>
      </c>
      <c r="L771">
        <v>291.07484635068403</v>
      </c>
      <c r="M771">
        <v>37.357861301927102</v>
      </c>
      <c r="N771">
        <v>0.796584373077448</v>
      </c>
      <c r="O771">
        <v>39.050179211469498</v>
      </c>
      <c r="P771">
        <v>3.5442568194470301</v>
      </c>
      <c r="Q771">
        <v>3.4999719494570002E-3</v>
      </c>
    </row>
    <row r="772" spans="1:17" hidden="1" x14ac:dyDescent="0.3">
      <c r="A772" t="s">
        <v>1687</v>
      </c>
      <c r="B772" t="s">
        <v>1688</v>
      </c>
      <c r="C772" t="s">
        <v>3138</v>
      </c>
      <c r="D772" t="s">
        <v>273</v>
      </c>
      <c r="E772">
        <v>5039.8598499749996</v>
      </c>
      <c r="F772">
        <v>1096.75</v>
      </c>
      <c r="G772">
        <v>171.195898851664</v>
      </c>
      <c r="H772">
        <v>21.113544061262399</v>
      </c>
      <c r="I772">
        <v>57.972767894873598</v>
      </c>
      <c r="J772">
        <v>-4.6824439959559596</v>
      </c>
      <c r="K772">
        <v>1013.85869995864</v>
      </c>
      <c r="L772">
        <v>803.76213157320694</v>
      </c>
      <c r="M772">
        <v>54.703440358479</v>
      </c>
      <c r="N772">
        <v>0.58515472928519396</v>
      </c>
      <c r="O772">
        <v>8.3154775472988405</v>
      </c>
      <c r="P772">
        <v>254.133031966419</v>
      </c>
      <c r="Q772">
        <v>0.111686110623733</v>
      </c>
    </row>
    <row r="773" spans="1:17" x14ac:dyDescent="0.3">
      <c r="A773" t="s">
        <v>1689</v>
      </c>
      <c r="B773" t="s">
        <v>1690</v>
      </c>
      <c r="C773" t="s">
        <v>3127</v>
      </c>
      <c r="D773" t="s">
        <v>51</v>
      </c>
      <c r="E773">
        <v>5039.1089967050002</v>
      </c>
      <c r="F773">
        <v>202.09</v>
      </c>
      <c r="G773">
        <v>64.987697162990003</v>
      </c>
      <c r="H773">
        <v>5.8403967203731897</v>
      </c>
      <c r="I773">
        <v>80.035294433605202</v>
      </c>
      <c r="J773">
        <v>-1.19538964037721</v>
      </c>
      <c r="K773">
        <v>189.04984319471399</v>
      </c>
      <c r="L773">
        <v>154.497181796539</v>
      </c>
      <c r="M773">
        <v>55.461929436899901</v>
      </c>
      <c r="N773">
        <v>0.103885859131798</v>
      </c>
      <c r="O773">
        <v>19.105349101885199</v>
      </c>
      <c r="P773">
        <v>119.543726235741</v>
      </c>
      <c r="Q773">
        <v>2.9484438722343999E-2</v>
      </c>
    </row>
    <row r="774" spans="1:17" x14ac:dyDescent="0.3">
      <c r="A774" t="s">
        <v>1691</v>
      </c>
      <c r="B774" t="s">
        <v>1692</v>
      </c>
      <c r="C774" t="s">
        <v>3131</v>
      </c>
      <c r="D774" t="s">
        <v>1620</v>
      </c>
      <c r="E774">
        <v>5004.3002962199998</v>
      </c>
      <c r="F774">
        <v>419.05</v>
      </c>
      <c r="G774">
        <v>5.5890420515914698</v>
      </c>
      <c r="H774">
        <v>-0.27309082450067201</v>
      </c>
      <c r="I774">
        <v>11.2748324799194</v>
      </c>
      <c r="J774">
        <v>1.7841658027858101</v>
      </c>
      <c r="K774">
        <v>432.91358193154099</v>
      </c>
      <c r="L774">
        <v>392.05445590505298</v>
      </c>
      <c r="M774">
        <v>36.144254987602103</v>
      </c>
      <c r="N774">
        <v>1.3133470321444001</v>
      </c>
      <c r="O774">
        <v>23.111800501133501</v>
      </c>
      <c r="P774">
        <v>46.906222611743999</v>
      </c>
      <c r="Q774">
        <v>4.4545989555221002E-2</v>
      </c>
    </row>
    <row r="775" spans="1:17" x14ac:dyDescent="0.3">
      <c r="A775" t="s">
        <v>1693</v>
      </c>
      <c r="B775" t="s">
        <v>1694</v>
      </c>
      <c r="C775" t="s">
        <v>3131</v>
      </c>
      <c r="D775" t="s">
        <v>270</v>
      </c>
      <c r="E775">
        <v>4992.9260745000001</v>
      </c>
      <c r="F775">
        <v>1836.25</v>
      </c>
      <c r="G775">
        <v>33.628772661587703</v>
      </c>
      <c r="H775">
        <v>-25.769983586627699</v>
      </c>
      <c r="I775">
        <v>44.311679301745002</v>
      </c>
      <c r="J775">
        <v>-7.85311578739379</v>
      </c>
      <c r="K775">
        <v>2086.0545162520202</v>
      </c>
      <c r="L775">
        <v>1809.4660334486</v>
      </c>
      <c r="M775">
        <v>28.1222776734223</v>
      </c>
      <c r="N775">
        <v>0.38251440083545002</v>
      </c>
      <c r="O775">
        <v>42.687542545949597</v>
      </c>
      <c r="P775">
        <v>93.015188942029695</v>
      </c>
      <c r="Q775">
        <v>-1.2247244135982001E-2</v>
      </c>
    </row>
    <row r="776" spans="1:17" x14ac:dyDescent="0.3">
      <c r="A776" t="s">
        <v>1695</v>
      </c>
      <c r="B776" t="s">
        <v>1696</v>
      </c>
      <c r="C776" t="s">
        <v>3132</v>
      </c>
      <c r="D776" t="s">
        <v>273</v>
      </c>
      <c r="E776">
        <v>4987.5621383600001</v>
      </c>
      <c r="F776">
        <v>628.9</v>
      </c>
      <c r="G776">
        <v>-23.212920411626801</v>
      </c>
      <c r="H776">
        <v>-8.4184305616837598</v>
      </c>
      <c r="I776">
        <v>-14.0111697248584</v>
      </c>
      <c r="J776">
        <v>-3.4815276633363501</v>
      </c>
      <c r="K776">
        <v>666.88052257165998</v>
      </c>
      <c r="L776">
        <v>688.89876159989797</v>
      </c>
      <c r="M776">
        <v>45.689702515936297</v>
      </c>
      <c r="N776">
        <v>0.56015946540314299</v>
      </c>
      <c r="O776">
        <v>40.531086023215103</v>
      </c>
      <c r="P776">
        <v>8.31898036513949</v>
      </c>
    </row>
    <row r="777" spans="1:17" x14ac:dyDescent="0.3">
      <c r="A777" t="s">
        <v>1697</v>
      </c>
      <c r="B777" t="s">
        <v>1698</v>
      </c>
      <c r="C777" t="s">
        <v>3137</v>
      </c>
      <c r="D777" t="s">
        <v>280</v>
      </c>
      <c r="E777">
        <v>4986.3246911750002</v>
      </c>
      <c r="F777">
        <v>148.25</v>
      </c>
      <c r="G777">
        <v>-19.303945456626799</v>
      </c>
      <c r="H777">
        <v>-11.445392417589201</v>
      </c>
      <c r="I777">
        <v>-19.477268935365299</v>
      </c>
      <c r="J777">
        <v>-3.74811126621218</v>
      </c>
      <c r="K777">
        <v>162.428138580047</v>
      </c>
      <c r="L777">
        <v>165.84532680779299</v>
      </c>
      <c r="M777">
        <v>34.889071675137899</v>
      </c>
      <c r="N777">
        <v>0.53135473377490405</v>
      </c>
      <c r="O777">
        <v>48.128161888701499</v>
      </c>
      <c r="P777">
        <v>13.994617454825001</v>
      </c>
      <c r="Q777">
        <v>-4.9914871426430002E-2</v>
      </c>
    </row>
    <row r="778" spans="1:17" hidden="1" x14ac:dyDescent="0.3">
      <c r="A778" t="s">
        <v>1699</v>
      </c>
      <c r="B778" t="s">
        <v>1700</v>
      </c>
      <c r="C778" t="s">
        <v>3138</v>
      </c>
      <c r="D778" t="s">
        <v>889</v>
      </c>
      <c r="E778">
        <v>4969.0501889999996</v>
      </c>
      <c r="F778">
        <v>579.35</v>
      </c>
      <c r="G778">
        <v>19.116203582414698</v>
      </c>
      <c r="H778">
        <v>-8.8769584507620198</v>
      </c>
      <c r="I778">
        <v>-21.365852646599901</v>
      </c>
      <c r="J778">
        <v>-7.8342928960614797</v>
      </c>
      <c r="K778">
        <v>635.11065389272699</v>
      </c>
      <c r="L778">
        <v>652.57239539466502</v>
      </c>
      <c r="M778">
        <v>43.035627013728003</v>
      </c>
      <c r="N778">
        <v>1.3363321355630799</v>
      </c>
      <c r="O778">
        <v>60.662811771813203</v>
      </c>
      <c r="P778">
        <v>42.732200049273203</v>
      </c>
      <c r="Q778">
        <v>4.0324033590342999E-2</v>
      </c>
    </row>
    <row r="779" spans="1:17" x14ac:dyDescent="0.3">
      <c r="A779" t="s">
        <v>1701</v>
      </c>
      <c r="B779" t="s">
        <v>1702</v>
      </c>
      <c r="C779" t="s">
        <v>3132</v>
      </c>
      <c r="D779" t="s">
        <v>211</v>
      </c>
      <c r="E779">
        <v>4921.1475122299998</v>
      </c>
      <c r="F779">
        <v>7146.85</v>
      </c>
      <c r="G779">
        <v>56.601542316256797</v>
      </c>
      <c r="H779">
        <v>-3.5279835080998101</v>
      </c>
      <c r="I779">
        <v>-20.3493923096119</v>
      </c>
      <c r="J779">
        <v>-0.21785620654548099</v>
      </c>
      <c r="K779">
        <v>7392.5032544411197</v>
      </c>
      <c r="L779">
        <v>7029.8627173842597</v>
      </c>
      <c r="M779">
        <v>53.0944696103886</v>
      </c>
      <c r="N779">
        <v>0.80207545780352496</v>
      </c>
      <c r="O779">
        <v>27.089556937671802</v>
      </c>
      <c r="P779">
        <v>80.510197638441596</v>
      </c>
      <c r="Q779">
        <v>0.125259215010321</v>
      </c>
    </row>
    <row r="780" spans="1:17" hidden="1" x14ac:dyDescent="0.3">
      <c r="A780" t="s">
        <v>1703</v>
      </c>
      <c r="B780" t="s">
        <v>1704</v>
      </c>
      <c r="C780" t="s">
        <v>3138</v>
      </c>
      <c r="D780" t="s">
        <v>232</v>
      </c>
      <c r="E780">
        <v>4913.4792299999999</v>
      </c>
      <c r="F780">
        <v>790.5</v>
      </c>
      <c r="G780">
        <v>38.615485702011497</v>
      </c>
      <c r="H780">
        <v>69.938259985204695</v>
      </c>
      <c r="I780">
        <v>59.309108283797002</v>
      </c>
      <c r="J780">
        <v>13.5079925346053</v>
      </c>
      <c r="M780">
        <v>89.892748077402302</v>
      </c>
      <c r="O780">
        <v>3.97849462365591</v>
      </c>
      <c r="P780">
        <v>96.592887341457299</v>
      </c>
    </row>
    <row r="781" spans="1:17" hidden="1" x14ac:dyDescent="0.3">
      <c r="A781" t="s">
        <v>1705</v>
      </c>
      <c r="B781" t="s">
        <v>1706</v>
      </c>
      <c r="C781" t="s">
        <v>3138</v>
      </c>
      <c r="D781" t="s">
        <v>414</v>
      </c>
      <c r="E781">
        <v>4889.8778297199997</v>
      </c>
      <c r="F781">
        <v>11767.9</v>
      </c>
      <c r="G781">
        <v>9.5778995219098793</v>
      </c>
      <c r="H781">
        <v>1.3955964860150001</v>
      </c>
      <c r="I781">
        <v>16.846466549362798</v>
      </c>
      <c r="J781">
        <v>-0.26026345264315398</v>
      </c>
      <c r="K781">
        <v>11471.062919317001</v>
      </c>
      <c r="L781">
        <v>10914.752056589599</v>
      </c>
      <c r="M781">
        <v>61.121801641974102</v>
      </c>
      <c r="N781">
        <v>0.856989880849231</v>
      </c>
      <c r="O781">
        <v>21.385293892708098</v>
      </c>
      <c r="P781">
        <v>41.2246857280009</v>
      </c>
      <c r="Q781">
        <v>1.366424194043E-3</v>
      </c>
    </row>
    <row r="782" spans="1:17" x14ac:dyDescent="0.3">
      <c r="A782" t="s">
        <v>1707</v>
      </c>
      <c r="B782" t="s">
        <v>1708</v>
      </c>
      <c r="C782" t="s">
        <v>3129</v>
      </c>
      <c r="D782" t="s">
        <v>974</v>
      </c>
      <c r="E782">
        <v>4863.1207057089996</v>
      </c>
      <c r="F782">
        <v>164.29</v>
      </c>
      <c r="G782">
        <v>-16.894118046799399</v>
      </c>
      <c r="H782">
        <v>-7.4860217647716203</v>
      </c>
      <c r="I782">
        <v>-33.769163179762501</v>
      </c>
      <c r="J782">
        <v>-4.6454172960197297</v>
      </c>
      <c r="K782">
        <v>187.54759437965501</v>
      </c>
      <c r="L782">
        <v>194.68765723769101</v>
      </c>
      <c r="M782">
        <v>33.104148107224603</v>
      </c>
      <c r="N782">
        <v>0.84186827197748404</v>
      </c>
      <c r="O782">
        <v>54.969870351208201</v>
      </c>
      <c r="P782">
        <v>7.6252866033409603</v>
      </c>
      <c r="Q782">
        <v>3.5693678367848002E-2</v>
      </c>
    </row>
    <row r="783" spans="1:17" hidden="1" x14ac:dyDescent="0.3">
      <c r="A783" t="s">
        <v>1709</v>
      </c>
      <c r="B783" t="s">
        <v>1710</v>
      </c>
      <c r="C783" t="s">
        <v>3138</v>
      </c>
      <c r="D783" t="s">
        <v>491</v>
      </c>
      <c r="E783">
        <v>4843.4799999999996</v>
      </c>
      <c r="F783">
        <v>242174</v>
      </c>
      <c r="G783">
        <v>7186051.4353580996</v>
      </c>
      <c r="H783">
        <v>7221432.0531811398</v>
      </c>
      <c r="I783">
        <v>7186066.3122343002</v>
      </c>
      <c r="J783">
        <v>-1.9021571967684401</v>
      </c>
      <c r="K783">
        <v>131837.05285629199</v>
      </c>
      <c r="L783">
        <v>41278.632459685898</v>
      </c>
      <c r="M783">
        <v>45.828317365071797</v>
      </c>
      <c r="N783">
        <v>3.2334129511677201</v>
      </c>
      <c r="O783">
        <v>37.256662564932597</v>
      </c>
      <c r="P783">
        <v>7186072.1068249196</v>
      </c>
    </row>
    <row r="784" spans="1:17" hidden="1" x14ac:dyDescent="0.3">
      <c r="A784" t="s">
        <v>1711</v>
      </c>
      <c r="B784" t="s">
        <v>1712</v>
      </c>
      <c r="C784" t="s">
        <v>3138</v>
      </c>
      <c r="D784" t="s">
        <v>51</v>
      </c>
      <c r="E784">
        <v>4840.0218247399998</v>
      </c>
      <c r="F784">
        <v>1931.55</v>
      </c>
      <c r="G784">
        <v>166.014989576593</v>
      </c>
      <c r="H784">
        <v>18.7752045241205</v>
      </c>
      <c r="I784">
        <v>55.524154939252497</v>
      </c>
      <c r="J784">
        <v>4.1723871033014399</v>
      </c>
      <c r="K784">
        <v>1620.12281280467</v>
      </c>
      <c r="L784">
        <v>1232.74590066206</v>
      </c>
      <c r="M784">
        <v>73.042273154535394</v>
      </c>
      <c r="N784">
        <v>2.2239186245526601</v>
      </c>
      <c r="O784">
        <v>3.75087365069504</v>
      </c>
      <c r="P784">
        <v>241.263250883392</v>
      </c>
      <c r="Q784">
        <v>0.25135377061207698</v>
      </c>
    </row>
    <row r="785" spans="1:17" x14ac:dyDescent="0.3">
      <c r="A785" t="s">
        <v>1713</v>
      </c>
      <c r="B785" t="s">
        <v>1714</v>
      </c>
      <c r="C785" t="s">
        <v>3131</v>
      </c>
      <c r="D785" t="s">
        <v>270</v>
      </c>
      <c r="E785">
        <v>4829.3237579659999</v>
      </c>
      <c r="F785">
        <v>226.34</v>
      </c>
      <c r="G785">
        <v>-17.191604913906499</v>
      </c>
      <c r="H785">
        <v>2.1837439692872498</v>
      </c>
      <c r="I785">
        <v>-1.2495559818337001</v>
      </c>
      <c r="J785">
        <v>-2.2719773426132299</v>
      </c>
      <c r="K785">
        <v>239.24019570070999</v>
      </c>
      <c r="L785">
        <v>240.78026640741501</v>
      </c>
      <c r="M785">
        <v>37.179384465625198</v>
      </c>
      <c r="N785">
        <v>0.30650510512133</v>
      </c>
      <c r="O785">
        <v>31.262702129539601</v>
      </c>
      <c r="P785">
        <v>19.756613756613699</v>
      </c>
      <c r="Q785">
        <v>-0.113659014926226</v>
      </c>
    </row>
    <row r="786" spans="1:17" x14ac:dyDescent="0.3">
      <c r="A786" t="s">
        <v>1715</v>
      </c>
      <c r="B786" t="s">
        <v>1716</v>
      </c>
      <c r="C786" t="s">
        <v>3130</v>
      </c>
      <c r="D786" t="s">
        <v>69</v>
      </c>
      <c r="E786">
        <v>4827.5392101480002</v>
      </c>
      <c r="F786">
        <v>213.03</v>
      </c>
      <c r="G786">
        <v>-9.6315919218807693</v>
      </c>
      <c r="H786">
        <v>-5.9779247004567404</v>
      </c>
      <c r="I786">
        <v>0.88042189491213096</v>
      </c>
      <c r="J786">
        <v>-3.8424637905771402</v>
      </c>
      <c r="K786">
        <v>223.51643613558801</v>
      </c>
      <c r="L786">
        <v>217.51148987456</v>
      </c>
      <c r="M786">
        <v>34.590401600686299</v>
      </c>
      <c r="N786">
        <v>0.22222443386795801</v>
      </c>
      <c r="O786">
        <v>21.1097028587522</v>
      </c>
      <c r="P786">
        <v>12.4168865435356</v>
      </c>
      <c r="Q786">
        <v>-6.2928362468221005E-2</v>
      </c>
    </row>
    <row r="787" spans="1:17" hidden="1" x14ac:dyDescent="0.3">
      <c r="A787" t="s">
        <v>1717</v>
      </c>
      <c r="B787" t="s">
        <v>1718</v>
      </c>
      <c r="C787" t="s">
        <v>3138</v>
      </c>
      <c r="D787" t="s">
        <v>394</v>
      </c>
      <c r="E787">
        <v>4822.3240395749999</v>
      </c>
      <c r="F787">
        <v>680.85</v>
      </c>
      <c r="G787">
        <v>40.763032286699399</v>
      </c>
      <c r="H787">
        <v>-7.0152604581179396</v>
      </c>
      <c r="I787">
        <v>55.639908486981597</v>
      </c>
      <c r="J787">
        <v>-7.5898058727122102</v>
      </c>
      <c r="K787">
        <v>709.39264807509596</v>
      </c>
      <c r="M787">
        <v>35.541784360193098</v>
      </c>
      <c r="N787">
        <v>0.63833489442269598</v>
      </c>
      <c r="O787">
        <v>38.943967099948502</v>
      </c>
      <c r="P787">
        <v>83.319870759289103</v>
      </c>
    </row>
    <row r="788" spans="1:17" x14ac:dyDescent="0.3">
      <c r="A788" t="s">
        <v>1719</v>
      </c>
      <c r="B788" t="s">
        <v>1720</v>
      </c>
      <c r="C788" t="s">
        <v>3127</v>
      </c>
      <c r="D788" t="s">
        <v>51</v>
      </c>
      <c r="E788">
        <v>4821.6758287499997</v>
      </c>
      <c r="F788">
        <v>386.7</v>
      </c>
      <c r="G788">
        <v>25.501279348597901</v>
      </c>
      <c r="H788">
        <v>7.1475042516276996</v>
      </c>
      <c r="I788">
        <v>22.379091842159799</v>
      </c>
      <c r="J788">
        <v>-7.6639978748056103</v>
      </c>
      <c r="K788">
        <v>369.02224959556003</v>
      </c>
      <c r="L788">
        <v>336.332147957345</v>
      </c>
      <c r="M788">
        <v>56.280415951072897</v>
      </c>
      <c r="N788">
        <v>1.9146215411967</v>
      </c>
      <c r="O788">
        <v>7.8226014998707001</v>
      </c>
      <c r="P788">
        <v>48.559354590856699</v>
      </c>
      <c r="Q788">
        <v>-3.4955315601700003E-2</v>
      </c>
    </row>
    <row r="789" spans="1:17" hidden="1" x14ac:dyDescent="0.3">
      <c r="A789" t="s">
        <v>1721</v>
      </c>
      <c r="B789" t="s">
        <v>1722</v>
      </c>
      <c r="C789" t="s">
        <v>3138</v>
      </c>
      <c r="D789" t="s">
        <v>273</v>
      </c>
      <c r="E789">
        <v>4810.2727325400001</v>
      </c>
      <c r="F789">
        <v>391.05</v>
      </c>
      <c r="G789">
        <v>387.68082436857202</v>
      </c>
      <c r="H789">
        <v>13.012364007969699</v>
      </c>
      <c r="I789">
        <v>206.23413469031701</v>
      </c>
      <c r="J789">
        <v>3.18044571199726</v>
      </c>
      <c r="K789">
        <v>361.609876121806</v>
      </c>
      <c r="L789">
        <v>243.38980651408301</v>
      </c>
      <c r="M789">
        <v>54.9056191771272</v>
      </c>
      <c r="N789">
        <v>0.57726691731510205</v>
      </c>
      <c r="O789">
        <v>13.5148957933767</v>
      </c>
      <c r="P789">
        <v>408.35229119271997</v>
      </c>
      <c r="Q789">
        <v>0.310563637158565</v>
      </c>
    </row>
    <row r="790" spans="1:17" hidden="1" x14ac:dyDescent="0.3">
      <c r="A790" t="s">
        <v>1723</v>
      </c>
      <c r="B790" t="s">
        <v>1724</v>
      </c>
      <c r="C790" t="s">
        <v>3138</v>
      </c>
      <c r="D790" t="s">
        <v>491</v>
      </c>
      <c r="E790">
        <v>4791.5764909500003</v>
      </c>
      <c r="F790">
        <v>4602.3</v>
      </c>
      <c r="G790">
        <v>17.315994178971501</v>
      </c>
      <c r="H790">
        <v>-4.3146131609591301</v>
      </c>
      <c r="I790">
        <v>-33.742927218777901</v>
      </c>
      <c r="J790">
        <v>-1.24366568261396</v>
      </c>
      <c r="K790">
        <v>5033.2168211463304</v>
      </c>
      <c r="L790">
        <v>5002.5725675631702</v>
      </c>
      <c r="M790">
        <v>39.390089677233298</v>
      </c>
      <c r="N790">
        <v>1.1406810482577401</v>
      </c>
      <c r="O790">
        <v>45.5554831280011</v>
      </c>
      <c r="P790">
        <v>41.3482800982801</v>
      </c>
      <c r="Q790">
        <v>0.13661093044207601</v>
      </c>
    </row>
    <row r="791" spans="1:17" hidden="1" x14ac:dyDescent="0.3">
      <c r="A791" t="s">
        <v>1725</v>
      </c>
      <c r="B791" t="s">
        <v>1726</v>
      </c>
      <c r="C791" t="s">
        <v>3138</v>
      </c>
      <c r="D791" t="s">
        <v>211</v>
      </c>
      <c r="E791">
        <v>4782.80461509</v>
      </c>
      <c r="F791">
        <v>2169.4499999999998</v>
      </c>
      <c r="G791">
        <v>22.834403855527601</v>
      </c>
      <c r="H791">
        <v>-0.94178944307880297</v>
      </c>
      <c r="I791">
        <v>31.356123752161199</v>
      </c>
      <c r="J791">
        <v>-5.4075695002803004</v>
      </c>
      <c r="K791">
        <v>2211.0280907629099</v>
      </c>
      <c r="L791">
        <v>1812.71140562453</v>
      </c>
      <c r="M791">
        <v>33.224418444953699</v>
      </c>
      <c r="N791">
        <v>0.59378320298075105</v>
      </c>
      <c r="O791">
        <v>19.8460439281845</v>
      </c>
      <c r="P791">
        <v>80.201844006977296</v>
      </c>
    </row>
    <row r="792" spans="1:17" hidden="1" x14ac:dyDescent="0.3">
      <c r="A792" t="s">
        <v>1727</v>
      </c>
      <c r="B792" t="s">
        <v>1728</v>
      </c>
      <c r="C792" t="s">
        <v>3138</v>
      </c>
      <c r="D792" t="s">
        <v>80</v>
      </c>
      <c r="E792">
        <v>4775.5006345893398</v>
      </c>
      <c r="F792">
        <v>3958.6</v>
      </c>
      <c r="G792">
        <v>334.81121641138202</v>
      </c>
      <c r="H792">
        <v>17.259358168052099</v>
      </c>
      <c r="I792">
        <v>221.47062101634501</v>
      </c>
      <c r="J792">
        <v>8.6556107648413292</v>
      </c>
      <c r="K792">
        <v>3128.8302191234802</v>
      </c>
      <c r="L792">
        <v>2152.4343269988599</v>
      </c>
      <c r="M792">
        <v>45.523782113482497</v>
      </c>
      <c r="N792">
        <v>0.93679581896835096</v>
      </c>
      <c r="O792">
        <v>7.5784368211095901E-3</v>
      </c>
      <c r="P792">
        <v>378.35176122288601</v>
      </c>
    </row>
    <row r="793" spans="1:17" hidden="1" x14ac:dyDescent="0.3">
      <c r="A793" t="s">
        <v>1729</v>
      </c>
      <c r="B793" t="s">
        <v>1730</v>
      </c>
      <c r="C793" t="s">
        <v>3138</v>
      </c>
      <c r="D793" t="s">
        <v>273</v>
      </c>
      <c r="E793">
        <v>4762.0381684000004</v>
      </c>
      <c r="F793">
        <v>1342.75</v>
      </c>
      <c r="G793">
        <v>73.7468347757939</v>
      </c>
      <c r="H793">
        <v>1.9739731094771999</v>
      </c>
      <c r="I793">
        <v>46.807977849824098</v>
      </c>
      <c r="J793">
        <v>-2.7947829060916001</v>
      </c>
      <c r="K793">
        <v>1298.1894113237399</v>
      </c>
      <c r="L793">
        <v>1087.66942579134</v>
      </c>
      <c r="M793">
        <v>61.324934782140197</v>
      </c>
      <c r="N793">
        <v>1.03991119364288</v>
      </c>
      <c r="O793">
        <v>8.5533420219698204</v>
      </c>
      <c r="P793">
        <v>115.529695024077</v>
      </c>
      <c r="Q793">
        <v>0.20056938158499801</v>
      </c>
    </row>
    <row r="794" spans="1:17" hidden="1" x14ac:dyDescent="0.3">
      <c r="A794" t="s">
        <v>1731</v>
      </c>
      <c r="B794" t="s">
        <v>1732</v>
      </c>
      <c r="C794" t="s">
        <v>3138</v>
      </c>
      <c r="D794" t="s">
        <v>457</v>
      </c>
      <c r="E794">
        <v>4697.4955239749997</v>
      </c>
      <c r="F794">
        <v>537.04999999999995</v>
      </c>
      <c r="G794">
        <v>-44.315347357329401</v>
      </c>
      <c r="H794">
        <v>-3.5452626448987599</v>
      </c>
      <c r="I794">
        <v>-13.896917797035099</v>
      </c>
      <c r="J794">
        <v>-1.29198960362891</v>
      </c>
      <c r="K794">
        <v>554.98294091990397</v>
      </c>
      <c r="L794">
        <v>580.12296854606598</v>
      </c>
      <c r="M794">
        <v>45.588820209877703</v>
      </c>
      <c r="N794">
        <v>0.65272091656348596</v>
      </c>
      <c r="O794">
        <v>48.775719206777701</v>
      </c>
      <c r="P794">
        <v>8.64859397127249</v>
      </c>
      <c r="Q794">
        <v>2.7351798320340002E-3</v>
      </c>
    </row>
    <row r="795" spans="1:17" x14ac:dyDescent="0.3">
      <c r="A795" t="s">
        <v>1733</v>
      </c>
      <c r="B795" t="s">
        <v>1734</v>
      </c>
      <c r="C795" t="s">
        <v>3132</v>
      </c>
      <c r="D795" t="s">
        <v>464</v>
      </c>
      <c r="E795">
        <v>4674.5224201199999</v>
      </c>
      <c r="F795">
        <v>422.8</v>
      </c>
      <c r="G795">
        <v>-58.9353202227026</v>
      </c>
      <c r="H795">
        <v>-18.887058216524899</v>
      </c>
      <c r="I795">
        <v>-39.5353836030229</v>
      </c>
      <c r="J795">
        <v>-6.67065980775065</v>
      </c>
      <c r="K795">
        <v>509.20330770619898</v>
      </c>
      <c r="L795">
        <v>587.50058008465896</v>
      </c>
      <c r="M795">
        <v>15.802243362294099</v>
      </c>
      <c r="N795">
        <v>0.89271586585018003</v>
      </c>
      <c r="O795">
        <v>83.538315988647099</v>
      </c>
      <c r="P795">
        <v>0.99128150005971505</v>
      </c>
      <c r="Q795">
        <v>-0.141251261782295</v>
      </c>
    </row>
    <row r="796" spans="1:17" hidden="1" x14ac:dyDescent="0.3">
      <c r="A796" t="s">
        <v>1735</v>
      </c>
      <c r="B796" t="s">
        <v>1736</v>
      </c>
      <c r="C796" t="s">
        <v>3138</v>
      </c>
      <c r="D796" t="s">
        <v>497</v>
      </c>
      <c r="E796">
        <v>4642.9337599999999</v>
      </c>
      <c r="F796">
        <v>102.4</v>
      </c>
      <c r="G796">
        <v>52.594184614092001</v>
      </c>
      <c r="H796">
        <v>-11.773408212574999</v>
      </c>
      <c r="I796">
        <v>11.3678807720149</v>
      </c>
      <c r="J796">
        <v>-6.3002397804184103</v>
      </c>
      <c r="K796">
        <v>104.76586194154</v>
      </c>
      <c r="L796">
        <v>93.555371438805494</v>
      </c>
      <c r="M796">
        <v>37.325216025249503</v>
      </c>
      <c r="N796">
        <v>0.54421464659978602</v>
      </c>
      <c r="O796">
        <v>17.1875</v>
      </c>
      <c r="P796">
        <v>75.567938276896697</v>
      </c>
      <c r="Q796">
        <v>0.13264039256017601</v>
      </c>
    </row>
    <row r="797" spans="1:17" hidden="1" x14ac:dyDescent="0.3">
      <c r="A797" t="s">
        <v>1737</v>
      </c>
      <c r="B797" t="s">
        <v>1738</v>
      </c>
      <c r="C797" t="s">
        <v>3138</v>
      </c>
      <c r="D797" t="s">
        <v>208</v>
      </c>
      <c r="E797">
        <v>4633.8719394150003</v>
      </c>
      <c r="F797">
        <v>9022.0499999999993</v>
      </c>
      <c r="G797">
        <v>159.78929608867699</v>
      </c>
      <c r="H797">
        <v>7.79547171748177</v>
      </c>
      <c r="I797">
        <v>156.96315634724201</v>
      </c>
      <c r="J797">
        <v>4.3330587123106801</v>
      </c>
      <c r="K797">
        <v>6425.6121808875596</v>
      </c>
      <c r="L797">
        <v>4686.5902399076404</v>
      </c>
      <c r="M797">
        <v>70.117630686093904</v>
      </c>
      <c r="N797">
        <v>2.0586148206955999</v>
      </c>
      <c r="O797">
        <v>10.5513713623843</v>
      </c>
      <c r="P797">
        <v>200.229613483968</v>
      </c>
      <c r="Q797">
        <v>0.17128244107076801</v>
      </c>
    </row>
    <row r="798" spans="1:17" x14ac:dyDescent="0.3">
      <c r="A798" t="s">
        <v>1739</v>
      </c>
      <c r="B798" t="s">
        <v>1740</v>
      </c>
      <c r="C798" t="s">
        <v>3135</v>
      </c>
      <c r="D798" t="s">
        <v>1444</v>
      </c>
      <c r="E798">
        <v>4627.4146276049996</v>
      </c>
      <c r="F798">
        <v>817.95</v>
      </c>
      <c r="G798">
        <v>-32.2506404311547</v>
      </c>
      <c r="H798">
        <v>-4.0108867341007999</v>
      </c>
      <c r="I798">
        <v>-13.1929830160317</v>
      </c>
      <c r="J798">
        <v>-1.2501516571595701</v>
      </c>
      <c r="K798">
        <v>857.06722167373198</v>
      </c>
      <c r="L798">
        <v>855.720799265398</v>
      </c>
      <c r="M798">
        <v>28.801293565187901</v>
      </c>
      <c r="N798">
        <v>0.71425536920843202</v>
      </c>
      <c r="O798">
        <v>35.203863316828603</v>
      </c>
      <c r="P798">
        <v>6.2203753003051903</v>
      </c>
      <c r="Q798">
        <v>0.157708736411412</v>
      </c>
    </row>
    <row r="799" spans="1:17" hidden="1" x14ac:dyDescent="0.3">
      <c r="A799" t="s">
        <v>1741</v>
      </c>
      <c r="B799" t="s">
        <v>1742</v>
      </c>
      <c r="C799" t="s">
        <v>3138</v>
      </c>
      <c r="E799">
        <v>4589.3295556849998</v>
      </c>
      <c r="F799">
        <v>260.05</v>
      </c>
      <c r="G799">
        <v>-20.671466824148101</v>
      </c>
      <c r="I799">
        <v>-5.7945906238660401</v>
      </c>
      <c r="M799">
        <v>50</v>
      </c>
      <c r="O799">
        <v>9.9403960776773594</v>
      </c>
      <c r="P799">
        <v>1.8406109261797501</v>
      </c>
    </row>
    <row r="800" spans="1:17" hidden="1" x14ac:dyDescent="0.3">
      <c r="A800" t="s">
        <v>1743</v>
      </c>
      <c r="B800" t="s">
        <v>1744</v>
      </c>
      <c r="C800" t="s">
        <v>3138</v>
      </c>
      <c r="D800" t="s">
        <v>21</v>
      </c>
      <c r="E800">
        <v>4584.5797163999996</v>
      </c>
      <c r="F800">
        <v>78.88</v>
      </c>
      <c r="G800">
        <v>-34.969598071431903</v>
      </c>
      <c r="H800">
        <v>-7.0622527224753204</v>
      </c>
      <c r="I800">
        <v>-37.747661707371897</v>
      </c>
      <c r="J800">
        <v>-1.7415963241371699</v>
      </c>
      <c r="K800">
        <v>94.472028398202298</v>
      </c>
      <c r="L800">
        <v>104.51934551655501</v>
      </c>
      <c r="M800">
        <v>35.064128513661302</v>
      </c>
      <c r="N800">
        <v>0.27848119110141401</v>
      </c>
      <c r="O800">
        <v>81.541582150101405</v>
      </c>
      <c r="P800">
        <v>16.859259259259201</v>
      </c>
      <c r="Q800">
        <v>0.267412442717892</v>
      </c>
    </row>
    <row r="801" spans="1:17" x14ac:dyDescent="0.3">
      <c r="A801" t="s">
        <v>1745</v>
      </c>
      <c r="B801" t="s">
        <v>1746</v>
      </c>
      <c r="C801" t="s">
        <v>3134</v>
      </c>
      <c r="D801" t="s">
        <v>1211</v>
      </c>
      <c r="E801">
        <v>4573.2407370000001</v>
      </c>
      <c r="F801">
        <v>2728.2</v>
      </c>
      <c r="G801">
        <v>-15.5283894563863</v>
      </c>
      <c r="H801">
        <v>-6.4174352628649904</v>
      </c>
      <c r="I801">
        <v>-28.6003175210422</v>
      </c>
      <c r="J801">
        <v>-2.1135509795242098</v>
      </c>
      <c r="K801">
        <v>2889.2387898781499</v>
      </c>
      <c r="L801">
        <v>2960.1197078864002</v>
      </c>
      <c r="M801">
        <v>45.423584698391601</v>
      </c>
      <c r="N801">
        <v>0.70676945265966995</v>
      </c>
      <c r="O801">
        <v>35.620555677736199</v>
      </c>
      <c r="P801">
        <v>12.6029263057968</v>
      </c>
      <c r="Q801">
        <v>-6.6456461114827003E-2</v>
      </c>
    </row>
    <row r="802" spans="1:17" hidden="1" x14ac:dyDescent="0.3">
      <c r="A802" t="s">
        <v>1747</v>
      </c>
      <c r="B802" t="s">
        <v>1748</v>
      </c>
      <c r="C802" t="s">
        <v>3138</v>
      </c>
      <c r="D802" t="s">
        <v>361</v>
      </c>
      <c r="E802">
        <v>4562.7783461500003</v>
      </c>
      <c r="F802">
        <v>309.25</v>
      </c>
      <c r="G802">
        <v>122.83247018372499</v>
      </c>
      <c r="H802">
        <v>17.013452665518901</v>
      </c>
      <c r="I802">
        <v>112.679446818733</v>
      </c>
      <c r="J802">
        <v>-11.652221132399699</v>
      </c>
      <c r="K802">
        <v>275.05218106432199</v>
      </c>
      <c r="L802">
        <v>208.286059378429</v>
      </c>
      <c r="M802">
        <v>60.910745073566403</v>
      </c>
      <c r="N802">
        <v>0.84133087250902405</v>
      </c>
      <c r="O802">
        <v>10.590137429264299</v>
      </c>
      <c r="P802">
        <v>225.52631578947299</v>
      </c>
      <c r="Q802">
        <v>0.12996379377737199</v>
      </c>
    </row>
    <row r="803" spans="1:17" x14ac:dyDescent="0.3">
      <c r="A803" t="s">
        <v>1749</v>
      </c>
      <c r="B803" t="s">
        <v>1750</v>
      </c>
      <c r="C803" t="s">
        <v>3131</v>
      </c>
      <c r="D803" t="s">
        <v>436</v>
      </c>
      <c r="E803">
        <v>4561.2869449849904</v>
      </c>
      <c r="F803">
        <v>274.85000000000002</v>
      </c>
      <c r="G803">
        <v>-57.881582195317002</v>
      </c>
      <c r="H803">
        <v>-3.6440344982710502</v>
      </c>
      <c r="I803">
        <v>-34.626801913353297</v>
      </c>
      <c r="J803">
        <v>-2.7292297506928</v>
      </c>
      <c r="K803">
        <v>291.86082412168099</v>
      </c>
      <c r="L803">
        <v>332.61044910159001</v>
      </c>
      <c r="M803">
        <v>44.647505970887799</v>
      </c>
      <c r="N803">
        <v>0.65805491443536301</v>
      </c>
      <c r="O803">
        <v>97.344005821357001</v>
      </c>
      <c r="P803">
        <v>4.6449647820293301</v>
      </c>
      <c r="Q803">
        <v>-8.7990161648766996E-2</v>
      </c>
    </row>
    <row r="804" spans="1:17" x14ac:dyDescent="0.3">
      <c r="A804" t="s">
        <v>1751</v>
      </c>
      <c r="B804" t="s">
        <v>1752</v>
      </c>
      <c r="C804" t="s">
        <v>3133</v>
      </c>
      <c r="D804" t="s">
        <v>126</v>
      </c>
      <c r="E804">
        <v>4530.99</v>
      </c>
      <c r="F804">
        <v>7551.65</v>
      </c>
      <c r="G804">
        <v>-13.9464321990881</v>
      </c>
      <c r="H804">
        <v>-8.6700053785391997</v>
      </c>
      <c r="I804">
        <v>21.9677725480086</v>
      </c>
      <c r="J804">
        <v>-2.20827762737667</v>
      </c>
      <c r="K804">
        <v>8074.0503377742198</v>
      </c>
      <c r="L804">
        <v>7351.9716587443299</v>
      </c>
      <c r="M804">
        <v>37.667264625818</v>
      </c>
      <c r="N804">
        <v>0.26200593526453198</v>
      </c>
      <c r="O804">
        <v>28.7274966398071</v>
      </c>
      <c r="P804">
        <v>59.517749073203603</v>
      </c>
      <c r="Q804">
        <v>0.122553332372854</v>
      </c>
    </row>
    <row r="805" spans="1:17" x14ac:dyDescent="0.3">
      <c r="A805" t="s">
        <v>1753</v>
      </c>
      <c r="B805" t="s">
        <v>1754</v>
      </c>
      <c r="C805" t="s">
        <v>3134</v>
      </c>
      <c r="D805" t="s">
        <v>134</v>
      </c>
      <c r="E805">
        <v>4516.1099999999997</v>
      </c>
      <c r="F805">
        <v>158.46</v>
      </c>
      <c r="G805">
        <v>-7.44531462693487</v>
      </c>
      <c r="H805">
        <v>-13.9650217464722</v>
      </c>
      <c r="I805">
        <v>-29.776360832549098</v>
      </c>
      <c r="J805">
        <v>-5.4398733245750401</v>
      </c>
      <c r="K805">
        <v>181.90890112653</v>
      </c>
      <c r="L805">
        <v>186.102293070624</v>
      </c>
      <c r="M805">
        <v>20.7757012124802</v>
      </c>
      <c r="N805">
        <v>0.75034178524024298</v>
      </c>
      <c r="O805">
        <v>67.203079641549905</v>
      </c>
      <c r="P805">
        <v>17.290895632864501</v>
      </c>
      <c r="Q805">
        <v>9.6261187045490002E-3</v>
      </c>
    </row>
    <row r="806" spans="1:17" hidden="1" x14ac:dyDescent="0.3">
      <c r="A806" t="s">
        <v>1755</v>
      </c>
      <c r="B806" t="s">
        <v>1756</v>
      </c>
      <c r="C806" t="s">
        <v>3138</v>
      </c>
      <c r="D806" t="s">
        <v>105</v>
      </c>
      <c r="E806">
        <v>4505.9418158999997</v>
      </c>
      <c r="F806">
        <v>430.5</v>
      </c>
      <c r="G806">
        <v>-14.388291907471199</v>
      </c>
      <c r="K806">
        <v>425.76520424318301</v>
      </c>
      <c r="L806">
        <v>384.46648021701702</v>
      </c>
      <c r="M806">
        <v>38.331602171758398</v>
      </c>
      <c r="N806">
        <v>1</v>
      </c>
      <c r="O806">
        <v>7.2938443670151001</v>
      </c>
      <c r="P806">
        <v>6.7840754061763597</v>
      </c>
      <c r="Q806">
        <v>9.3594908740256E-2</v>
      </c>
    </row>
    <row r="807" spans="1:17" hidden="1" x14ac:dyDescent="0.3">
      <c r="A807" t="s">
        <v>1757</v>
      </c>
      <c r="B807" t="s">
        <v>1758</v>
      </c>
      <c r="C807" t="s">
        <v>3138</v>
      </c>
      <c r="D807" t="s">
        <v>1620</v>
      </c>
      <c r="E807">
        <v>4503.2354493749999</v>
      </c>
      <c r="F807">
        <v>8500</v>
      </c>
      <c r="G807">
        <v>-3.9821487016106598</v>
      </c>
      <c r="H807">
        <v>0.79210367043434005</v>
      </c>
      <c r="I807">
        <v>26.7610827589547</v>
      </c>
      <c r="J807">
        <v>-3.49445466741872</v>
      </c>
      <c r="K807">
        <v>8606.9992008940008</v>
      </c>
      <c r="L807">
        <v>7978.5750853887403</v>
      </c>
      <c r="M807">
        <v>39.520360541380803</v>
      </c>
      <c r="N807">
        <v>0.53205176847518998</v>
      </c>
      <c r="O807">
        <v>7.0470588235294001</v>
      </c>
      <c r="P807">
        <v>46.298224628015198</v>
      </c>
      <c r="Q807">
        <v>8.7035850164310005E-3</v>
      </c>
    </row>
    <row r="808" spans="1:17" x14ac:dyDescent="0.3">
      <c r="A808" t="s">
        <v>1759</v>
      </c>
      <c r="B808" t="s">
        <v>1760</v>
      </c>
      <c r="C808" t="s">
        <v>3133</v>
      </c>
      <c r="D808" t="s">
        <v>105</v>
      </c>
      <c r="E808">
        <v>4456.3393850699904</v>
      </c>
      <c r="F808">
        <v>825.95</v>
      </c>
      <c r="G808">
        <v>48.199929618297098</v>
      </c>
      <c r="H808">
        <v>19.911079832327601</v>
      </c>
      <c r="I808">
        <v>6.9092368988193602</v>
      </c>
      <c r="J808">
        <v>7.5079756512622202</v>
      </c>
      <c r="K808">
        <v>710.76985223005499</v>
      </c>
      <c r="L808">
        <v>660.33309786924599</v>
      </c>
      <c r="M808">
        <v>75.728367302226403</v>
      </c>
      <c r="N808">
        <v>3.3257203301668099</v>
      </c>
      <c r="O808">
        <v>6.5439796597857001</v>
      </c>
      <c r="P808">
        <v>75.137828668362999</v>
      </c>
      <c r="Q808">
        <v>8.2221427138187003E-2</v>
      </c>
    </row>
    <row r="809" spans="1:17" hidden="1" x14ac:dyDescent="0.3">
      <c r="A809" t="s">
        <v>1761</v>
      </c>
      <c r="B809" t="s">
        <v>1762</v>
      </c>
      <c r="C809" t="s">
        <v>3138</v>
      </c>
      <c r="D809" t="s">
        <v>730</v>
      </c>
      <c r="E809">
        <v>4449.3999170859997</v>
      </c>
      <c r="F809">
        <v>261.29000000000002</v>
      </c>
      <c r="G809">
        <v>-1.1043593331858299</v>
      </c>
      <c r="H809">
        <v>-3.1475900400465999</v>
      </c>
      <c r="I809">
        <v>-1.4288772511227901</v>
      </c>
      <c r="J809">
        <v>-2.4972954689288702</v>
      </c>
      <c r="K809">
        <v>273.05593162139701</v>
      </c>
      <c r="L809">
        <v>261.97376288319799</v>
      </c>
      <c r="M809">
        <v>58.987597709054498</v>
      </c>
      <c r="N809">
        <v>1.17849894502374</v>
      </c>
      <c r="O809">
        <v>12.5148302652225</v>
      </c>
      <c r="P809">
        <v>23.279075253597501</v>
      </c>
      <c r="Q809">
        <v>3.7892634135868998E-2</v>
      </c>
    </row>
    <row r="810" spans="1:17" hidden="1" x14ac:dyDescent="0.3">
      <c r="A810" t="s">
        <v>1763</v>
      </c>
      <c r="B810" t="s">
        <v>1764</v>
      </c>
      <c r="C810" t="s">
        <v>3138</v>
      </c>
      <c r="D810" t="s">
        <v>616</v>
      </c>
      <c r="E810">
        <v>4441.9340486399997</v>
      </c>
      <c r="F810">
        <v>1750.65</v>
      </c>
      <c r="G810">
        <v>116589.32853317499</v>
      </c>
      <c r="H810">
        <v>53.813980282858303</v>
      </c>
      <c r="I810">
        <v>1100.30255026486</v>
      </c>
      <c r="J810">
        <v>4.5244631218719897</v>
      </c>
      <c r="K810">
        <v>1182.8455277732201</v>
      </c>
      <c r="L810">
        <v>588.13380336851799</v>
      </c>
      <c r="M810">
        <v>99.999999980905002</v>
      </c>
      <c r="N810">
        <v>1.05372260616166</v>
      </c>
      <c r="O810">
        <v>0</v>
      </c>
      <c r="P810">
        <v>116610</v>
      </c>
      <c r="Q810">
        <v>0.37986400310687901</v>
      </c>
    </row>
    <row r="811" spans="1:17" x14ac:dyDescent="0.3">
      <c r="A811" t="s">
        <v>1765</v>
      </c>
      <c r="B811" t="s">
        <v>1766</v>
      </c>
      <c r="C811" t="s">
        <v>3132</v>
      </c>
      <c r="D811" t="s">
        <v>1767</v>
      </c>
      <c r="E811">
        <v>4423.7501822919903</v>
      </c>
      <c r="F811">
        <v>63.74</v>
      </c>
      <c r="G811">
        <v>-29.222399392297302</v>
      </c>
      <c r="H811">
        <v>9.1110877175192702</v>
      </c>
      <c r="I811">
        <v>-5.5744648377025197</v>
      </c>
      <c r="J811">
        <v>-3.3789802489894001</v>
      </c>
      <c r="K811">
        <v>64.775843953681701</v>
      </c>
      <c r="L811">
        <v>64.416126683443395</v>
      </c>
      <c r="M811">
        <v>53.503162318748103</v>
      </c>
      <c r="N811">
        <v>0.91655398372758201</v>
      </c>
      <c r="O811">
        <v>32.083464072795699</v>
      </c>
      <c r="P811">
        <v>46.192660550458697</v>
      </c>
      <c r="Q811">
        <v>5.0566725124247001E-2</v>
      </c>
    </row>
    <row r="812" spans="1:17" x14ac:dyDescent="0.3">
      <c r="A812" t="s">
        <v>1768</v>
      </c>
      <c r="B812" t="s">
        <v>1769</v>
      </c>
      <c r="C812" t="s">
        <v>3134</v>
      </c>
      <c r="D812" t="s">
        <v>91</v>
      </c>
      <c r="E812">
        <v>4420.0640000000003</v>
      </c>
      <c r="F812">
        <v>627.85</v>
      </c>
      <c r="G812">
        <v>25.052102863678201</v>
      </c>
      <c r="H812">
        <v>-10.901006136691599</v>
      </c>
      <c r="I812">
        <v>-43.328169372249199</v>
      </c>
      <c r="J812">
        <v>4.42458903094718</v>
      </c>
      <c r="K812">
        <v>677.56733192076899</v>
      </c>
      <c r="L812">
        <v>739.40441601085502</v>
      </c>
      <c r="M812">
        <v>51.082397551317399</v>
      </c>
      <c r="N812">
        <v>0.91580859822401695</v>
      </c>
      <c r="O812">
        <v>85.553874333041307</v>
      </c>
      <c r="P812">
        <v>50.455307931943402</v>
      </c>
      <c r="Q812">
        <v>6.1857889591030002E-2</v>
      </c>
    </row>
    <row r="813" spans="1:17" hidden="1" x14ac:dyDescent="0.3">
      <c r="A813" t="s">
        <v>1770</v>
      </c>
      <c r="B813" t="s">
        <v>1771</v>
      </c>
      <c r="C813" t="s">
        <v>3138</v>
      </c>
      <c r="D813" t="s">
        <v>51</v>
      </c>
      <c r="E813">
        <v>4411.0591760699999</v>
      </c>
      <c r="F813">
        <v>799.35</v>
      </c>
      <c r="G813">
        <v>125.95338577974501</v>
      </c>
      <c r="H813">
        <v>-6.0337211094152599</v>
      </c>
      <c r="I813">
        <v>58.900989885045</v>
      </c>
      <c r="J813">
        <v>-1.6572361755406699</v>
      </c>
      <c r="K813">
        <v>755.60339190517504</v>
      </c>
      <c r="L813">
        <v>606.67933218361497</v>
      </c>
      <c r="M813">
        <v>62.8430494214386</v>
      </c>
      <c r="N813">
        <v>0.91726043810544</v>
      </c>
      <c r="O813">
        <v>6.4177143929442497</v>
      </c>
      <c r="P813">
        <v>173.16806868656701</v>
      </c>
      <c r="Q813">
        <v>-1.1392779574689E-2</v>
      </c>
    </row>
    <row r="814" spans="1:17" hidden="1" x14ac:dyDescent="0.3">
      <c r="A814" t="s">
        <v>1772</v>
      </c>
      <c r="B814" t="s">
        <v>1773</v>
      </c>
      <c r="C814" t="s">
        <v>3138</v>
      </c>
      <c r="D814" t="s">
        <v>1774</v>
      </c>
      <c r="E814">
        <v>4377.9449999999997</v>
      </c>
      <c r="F814">
        <v>388.1</v>
      </c>
      <c r="G814">
        <v>-33.182245176145202</v>
      </c>
      <c r="H814">
        <v>6.6325053841964604E-2</v>
      </c>
      <c r="I814">
        <v>-15.7168373454628</v>
      </c>
      <c r="J814">
        <v>-3.08907700072771</v>
      </c>
      <c r="K814">
        <v>410.88287079443802</v>
      </c>
      <c r="L814">
        <v>410.68232485501699</v>
      </c>
      <c r="M814">
        <v>39.849164742258999</v>
      </c>
      <c r="N814">
        <v>0.88956920705341203</v>
      </c>
      <c r="O814">
        <v>64.519453749033701</v>
      </c>
      <c r="P814">
        <v>9.1241389006045495</v>
      </c>
      <c r="Q814">
        <v>0.29135903136210001</v>
      </c>
    </row>
    <row r="815" spans="1:17" x14ac:dyDescent="0.3">
      <c r="A815" t="s">
        <v>1775</v>
      </c>
      <c r="B815" t="s">
        <v>1776</v>
      </c>
      <c r="C815" t="s">
        <v>3132</v>
      </c>
      <c r="D815" t="s">
        <v>273</v>
      </c>
      <c r="E815">
        <v>4375.1244657750003</v>
      </c>
      <c r="F815">
        <v>478.45</v>
      </c>
      <c r="G815">
        <v>0.48578817711797101</v>
      </c>
      <c r="H815">
        <v>-0.83963462349515605</v>
      </c>
      <c r="I815">
        <v>-9.5657088861347397</v>
      </c>
      <c r="J815">
        <v>-2.02861434346159</v>
      </c>
      <c r="K815">
        <v>500.56821349881199</v>
      </c>
      <c r="L815">
        <v>485.49501191707202</v>
      </c>
      <c r="M815">
        <v>39.860545725052603</v>
      </c>
      <c r="N815">
        <v>1.07338473939754</v>
      </c>
      <c r="O815">
        <v>28.299717838854601</v>
      </c>
      <c r="P815">
        <v>32.865870591502301</v>
      </c>
      <c r="Q815">
        <v>-3.5803971005448E-2</v>
      </c>
    </row>
    <row r="816" spans="1:17" hidden="1" x14ac:dyDescent="0.3">
      <c r="A816" t="s">
        <v>1777</v>
      </c>
      <c r="B816" t="s">
        <v>1778</v>
      </c>
      <c r="C816" t="s">
        <v>3138</v>
      </c>
      <c r="D816" t="s">
        <v>175</v>
      </c>
      <c r="E816">
        <v>4361.8744999999999</v>
      </c>
      <c r="F816">
        <v>253.45</v>
      </c>
      <c r="G816">
        <v>2900.1866976573701</v>
      </c>
      <c r="H816">
        <v>0.140391492161763</v>
      </c>
      <c r="I816">
        <v>269.40896229989397</v>
      </c>
      <c r="J816">
        <v>-8.06072218006409</v>
      </c>
      <c r="K816">
        <v>253.42999566630499</v>
      </c>
      <c r="L816">
        <v>141.66626739263901</v>
      </c>
      <c r="M816">
        <v>37.9012142943577</v>
      </c>
      <c r="N816">
        <v>0.55664494456142199</v>
      </c>
      <c r="O816">
        <v>40.4616295127244</v>
      </c>
      <c r="P816">
        <v>3352.99727520436</v>
      </c>
      <c r="Q816">
        <v>0.243597624680748</v>
      </c>
    </row>
    <row r="817" spans="1:17" hidden="1" x14ac:dyDescent="0.3">
      <c r="A817" t="s">
        <v>1779</v>
      </c>
      <c r="B817" t="s">
        <v>1780</v>
      </c>
      <c r="C817" t="s">
        <v>3138</v>
      </c>
      <c r="D817" t="s">
        <v>48</v>
      </c>
      <c r="E817">
        <v>4355.6011559999997</v>
      </c>
      <c r="F817">
        <v>2270.6</v>
      </c>
      <c r="G817">
        <v>513.60185204786899</v>
      </c>
      <c r="H817">
        <v>7.6901665270728303</v>
      </c>
      <c r="I817">
        <v>-11.734938594040001</v>
      </c>
      <c r="J817">
        <v>-9.7958846406509696</v>
      </c>
      <c r="K817">
        <v>2213.9832021952402</v>
      </c>
      <c r="L817">
        <v>1768.0654627425299</v>
      </c>
      <c r="M817">
        <v>46.047049746399203</v>
      </c>
      <c r="N817">
        <v>1.18075247734218</v>
      </c>
      <c r="O817">
        <v>31.419008191667402</v>
      </c>
      <c r="P817">
        <v>567.82352941176396</v>
      </c>
    </row>
    <row r="818" spans="1:17" hidden="1" x14ac:dyDescent="0.3">
      <c r="A818" t="s">
        <v>1781</v>
      </c>
      <c r="B818" t="s">
        <v>1782</v>
      </c>
      <c r="C818" t="s">
        <v>3138</v>
      </c>
      <c r="D818" t="s">
        <v>134</v>
      </c>
      <c r="E818">
        <v>4338.6085799599996</v>
      </c>
      <c r="F818">
        <v>952.4</v>
      </c>
      <c r="G818">
        <v>134.76637681270299</v>
      </c>
      <c r="H818">
        <v>14.068634839063099</v>
      </c>
      <c r="I818">
        <v>33.302824302379001</v>
      </c>
      <c r="J818">
        <v>5.2925462240484098</v>
      </c>
      <c r="K818">
        <v>850.53558204523995</v>
      </c>
      <c r="L818">
        <v>710.49729449156098</v>
      </c>
      <c r="M818">
        <v>66.267956595656699</v>
      </c>
      <c r="N818">
        <v>0.63065146486081403</v>
      </c>
      <c r="O818">
        <v>4.9874002519949503</v>
      </c>
      <c r="P818">
        <v>158.59353787673001</v>
      </c>
      <c r="Q818">
        <v>0.16479196524522299</v>
      </c>
    </row>
    <row r="819" spans="1:17" x14ac:dyDescent="0.3">
      <c r="A819" t="s">
        <v>1783</v>
      </c>
      <c r="B819" t="s">
        <v>1784</v>
      </c>
      <c r="C819" t="s">
        <v>3137</v>
      </c>
      <c r="D819" t="s">
        <v>280</v>
      </c>
      <c r="E819">
        <v>4323.6346493999999</v>
      </c>
      <c r="F819">
        <v>259.05</v>
      </c>
      <c r="G819">
        <v>-13.412392981845199</v>
      </c>
      <c r="H819">
        <v>-8.5757434931897105</v>
      </c>
      <c r="I819">
        <v>-6.8072004824827701</v>
      </c>
      <c r="J819">
        <v>-4.4994700566879597</v>
      </c>
      <c r="K819">
        <v>277.877842485462</v>
      </c>
      <c r="L819">
        <v>274.35052998003101</v>
      </c>
      <c r="M819">
        <v>38.854850782183497</v>
      </c>
      <c r="N819">
        <v>0.58498409803377605</v>
      </c>
      <c r="O819">
        <v>29.704690214244302</v>
      </c>
      <c r="P819">
        <v>18.8575361321404</v>
      </c>
      <c r="Q819">
        <v>-1.2879728648535E-2</v>
      </c>
    </row>
    <row r="820" spans="1:17" hidden="1" x14ac:dyDescent="0.3">
      <c r="A820" t="s">
        <v>1785</v>
      </c>
      <c r="B820" t="s">
        <v>1786</v>
      </c>
      <c r="C820" t="s">
        <v>3123</v>
      </c>
      <c r="D820" t="s">
        <v>24</v>
      </c>
      <c r="E820">
        <v>4305.3142187100002</v>
      </c>
      <c r="F820">
        <v>413.3</v>
      </c>
      <c r="G820">
        <v>-8.40744400736153</v>
      </c>
      <c r="H820">
        <v>-11.0098143642771</v>
      </c>
      <c r="I820">
        <v>-38.481887040804097</v>
      </c>
      <c r="J820">
        <v>-1.3612282644698399</v>
      </c>
      <c r="K820">
        <v>495.50564701013298</v>
      </c>
      <c r="M820">
        <v>27.678008094837601</v>
      </c>
      <c r="N820">
        <v>0.37939362423620199</v>
      </c>
      <c r="O820">
        <v>84.103556738446599</v>
      </c>
      <c r="P820">
        <v>13.2328767123287</v>
      </c>
    </row>
    <row r="821" spans="1:17" hidden="1" x14ac:dyDescent="0.3">
      <c r="A821" t="s">
        <v>1787</v>
      </c>
      <c r="B821" t="s">
        <v>1788</v>
      </c>
      <c r="C821" t="s">
        <v>3138</v>
      </c>
      <c r="D821" t="s">
        <v>245</v>
      </c>
      <c r="E821">
        <v>4302.6155945999999</v>
      </c>
      <c r="F821">
        <v>226</v>
      </c>
      <c r="G821">
        <v>148.05623828881201</v>
      </c>
      <c r="H821">
        <v>-0.78989188187251402</v>
      </c>
      <c r="I821">
        <v>58.6288360767523</v>
      </c>
      <c r="J821">
        <v>-3.8678926883971601</v>
      </c>
      <c r="K821">
        <v>233.47880793493499</v>
      </c>
      <c r="L821">
        <v>200.12191563913601</v>
      </c>
      <c r="M821">
        <v>47.1388588843527</v>
      </c>
      <c r="N821">
        <v>0.78020846442054803</v>
      </c>
      <c r="O821">
        <v>44.601769911504398</v>
      </c>
      <c r="P821">
        <v>170.950725332693</v>
      </c>
      <c r="Q821">
        <v>0.13372056107088301</v>
      </c>
    </row>
    <row r="822" spans="1:17" x14ac:dyDescent="0.3">
      <c r="A822" t="s">
        <v>1789</v>
      </c>
      <c r="B822" t="s">
        <v>1790</v>
      </c>
      <c r="C822" t="s">
        <v>3125</v>
      </c>
      <c r="D822" t="s">
        <v>120</v>
      </c>
      <c r="E822">
        <v>4296.91878</v>
      </c>
      <c r="F822">
        <v>463.05</v>
      </c>
      <c r="G822">
        <v>69.064243071364999</v>
      </c>
      <c r="H822">
        <v>-27.259169036450601</v>
      </c>
      <c r="I822">
        <v>23.260593322622199</v>
      </c>
      <c r="J822">
        <v>-6.8783721103755697</v>
      </c>
      <c r="K822">
        <v>540.30637964391497</v>
      </c>
      <c r="L822">
        <v>479.43431290451298</v>
      </c>
      <c r="M822">
        <v>23.551069613535301</v>
      </c>
      <c r="N822">
        <v>0.62409573156940701</v>
      </c>
      <c r="O822">
        <v>57.078069322967202</v>
      </c>
      <c r="P822">
        <v>99.375672766415505</v>
      </c>
      <c r="Q822">
        <v>7.0746070069243994E-2</v>
      </c>
    </row>
    <row r="823" spans="1:17" hidden="1" x14ac:dyDescent="0.3">
      <c r="A823" t="s">
        <v>1791</v>
      </c>
      <c r="B823" t="s">
        <v>1792</v>
      </c>
      <c r="C823" t="s">
        <v>3138</v>
      </c>
      <c r="D823" t="s">
        <v>394</v>
      </c>
      <c r="E823">
        <v>4293.8782112500003</v>
      </c>
      <c r="F823">
        <v>312.05</v>
      </c>
      <c r="G823">
        <v>66.7459505932692</v>
      </c>
      <c r="H823">
        <v>17.966437373574198</v>
      </c>
      <c r="I823">
        <v>65.567298448072407</v>
      </c>
      <c r="J823">
        <v>10.3860033929728</v>
      </c>
      <c r="K823">
        <v>276.97323853882199</v>
      </c>
      <c r="L823">
        <v>229.60809993353899</v>
      </c>
      <c r="M823">
        <v>69.779646481666006</v>
      </c>
      <c r="N823">
        <v>2.6332012116616901</v>
      </c>
      <c r="O823">
        <v>7.3545906104790904</v>
      </c>
      <c r="P823">
        <v>120.842179759377</v>
      </c>
      <c r="Q823">
        <v>0.25832573686480997</v>
      </c>
    </row>
    <row r="824" spans="1:17" x14ac:dyDescent="0.3">
      <c r="A824" t="s">
        <v>1793</v>
      </c>
      <c r="B824" t="s">
        <v>1794</v>
      </c>
      <c r="C824" t="s">
        <v>3137</v>
      </c>
      <c r="D824" t="s">
        <v>497</v>
      </c>
      <c r="E824">
        <v>4291.7713029799997</v>
      </c>
      <c r="F824">
        <v>775.3</v>
      </c>
      <c r="G824">
        <v>-12.974292636041801</v>
      </c>
      <c r="H824">
        <v>-5.91637314478987</v>
      </c>
      <c r="I824">
        <v>5.7834478016934101</v>
      </c>
      <c r="J824">
        <v>-4.8559161199058503</v>
      </c>
      <c r="K824">
        <v>827.98499779864403</v>
      </c>
      <c r="L824">
        <v>815.93441431322901</v>
      </c>
      <c r="M824">
        <v>41.075678116501201</v>
      </c>
      <c r="N824">
        <v>0.478910625593233</v>
      </c>
      <c r="O824">
        <v>25.461111827679598</v>
      </c>
      <c r="P824">
        <v>18.015069640002999</v>
      </c>
      <c r="Q824">
        <v>-0.13273042089849801</v>
      </c>
    </row>
    <row r="825" spans="1:17" hidden="1" x14ac:dyDescent="0.3">
      <c r="A825" t="s">
        <v>1795</v>
      </c>
      <c r="B825" t="s">
        <v>1796</v>
      </c>
      <c r="C825" t="s">
        <v>3138</v>
      </c>
      <c r="D825" t="s">
        <v>964</v>
      </c>
      <c r="E825">
        <v>4271.4607095000001</v>
      </c>
      <c r="F825">
        <v>3406.35</v>
      </c>
      <c r="G825">
        <v>13.257525862806199</v>
      </c>
      <c r="H825">
        <v>-6.3529402179877597</v>
      </c>
      <c r="I825">
        <v>32.343614493940798</v>
      </c>
      <c r="J825">
        <v>-2.2925496512329602</v>
      </c>
      <c r="K825">
        <v>3488.8947265469701</v>
      </c>
      <c r="L825">
        <v>3123.0519547856802</v>
      </c>
      <c r="M825">
        <v>32.403691368344198</v>
      </c>
      <c r="N825">
        <v>0.41957575260159802</v>
      </c>
      <c r="O825">
        <v>17.222246686335801</v>
      </c>
      <c r="P825">
        <v>55.597935318837898</v>
      </c>
      <c r="Q825">
        <v>4.3624075596343001E-2</v>
      </c>
    </row>
    <row r="826" spans="1:17" x14ac:dyDescent="0.3">
      <c r="A826" t="s">
        <v>1797</v>
      </c>
      <c r="B826" t="s">
        <v>1798</v>
      </c>
      <c r="C826" t="s">
        <v>3123</v>
      </c>
      <c r="D826" t="s">
        <v>491</v>
      </c>
      <c r="E826">
        <v>4265.8484928400003</v>
      </c>
      <c r="F826">
        <v>73.239999999999995</v>
      </c>
      <c r="G826">
        <v>67.123404970723598</v>
      </c>
      <c r="H826">
        <v>21.4174503967477</v>
      </c>
      <c r="I826">
        <v>50.534118020744401</v>
      </c>
      <c r="J826">
        <v>9.8815586172029395</v>
      </c>
      <c r="K826">
        <v>61.021228895967802</v>
      </c>
      <c r="L826">
        <v>52.736142106697599</v>
      </c>
      <c r="M826">
        <v>73.5229133757895</v>
      </c>
      <c r="N826">
        <v>1.2781812637947401</v>
      </c>
      <c r="O826">
        <v>2.12998361551064</v>
      </c>
      <c r="P826">
        <v>120.27067669172899</v>
      </c>
      <c r="Q826">
        <v>-1.9882227341272998E-2</v>
      </c>
    </row>
    <row r="827" spans="1:17" x14ac:dyDescent="0.3">
      <c r="A827" t="s">
        <v>1799</v>
      </c>
      <c r="B827" t="s">
        <v>1800</v>
      </c>
      <c r="C827" t="s">
        <v>570</v>
      </c>
      <c r="D827" t="s">
        <v>570</v>
      </c>
      <c r="E827">
        <v>4238.3026829</v>
      </c>
      <c r="F827">
        <v>205.21</v>
      </c>
      <c r="G827">
        <v>0.790504173188324</v>
      </c>
      <c r="H827">
        <v>-13.1979931254773</v>
      </c>
      <c r="I827">
        <v>6.8034889371764802</v>
      </c>
      <c r="J827">
        <v>-3.3984656442851402</v>
      </c>
      <c r="K827">
        <v>219.421921008075</v>
      </c>
      <c r="L827">
        <v>197.597511158835</v>
      </c>
      <c r="M827">
        <v>32.426586549180001</v>
      </c>
      <c r="N827">
        <v>0.510393911719627</v>
      </c>
      <c r="O827">
        <v>24.9451781102285</v>
      </c>
      <c r="P827">
        <v>53.027591349738998</v>
      </c>
      <c r="Q827">
        <v>9.1844102010120998E-2</v>
      </c>
    </row>
    <row r="828" spans="1:17" x14ac:dyDescent="0.3">
      <c r="A828" t="s">
        <v>1801</v>
      </c>
      <c r="B828" t="s">
        <v>1802</v>
      </c>
      <c r="C828" t="s">
        <v>3123</v>
      </c>
      <c r="D828" t="s">
        <v>54</v>
      </c>
      <c r="E828">
        <v>4236.9714976400001</v>
      </c>
      <c r="F828">
        <v>47.18</v>
      </c>
      <c r="G828">
        <v>-11.690614446136999</v>
      </c>
      <c r="H828">
        <v>-6.7246516101771601</v>
      </c>
      <c r="I828">
        <v>-35.165848108895901</v>
      </c>
      <c r="J828">
        <v>-2.1327650154239302</v>
      </c>
      <c r="K828">
        <v>50.683322933627998</v>
      </c>
      <c r="L828">
        <v>57.750953848448603</v>
      </c>
      <c r="M828">
        <v>64.169315575680102</v>
      </c>
      <c r="N828">
        <v>0.61760585912600297</v>
      </c>
      <c r="O828">
        <v>111.16998728274601</v>
      </c>
      <c r="P828">
        <v>17.436216552582401</v>
      </c>
      <c r="Q828">
        <v>7.369725532965E-3</v>
      </c>
    </row>
    <row r="829" spans="1:17" hidden="1" x14ac:dyDescent="0.3">
      <c r="A829" t="s">
        <v>1803</v>
      </c>
      <c r="B829" t="s">
        <v>1804</v>
      </c>
      <c r="C829" t="s">
        <v>3138</v>
      </c>
      <c r="D829" t="s">
        <v>436</v>
      </c>
      <c r="E829">
        <v>4235.7174999999997</v>
      </c>
      <c r="F829">
        <v>636.95000000000005</v>
      </c>
      <c r="G829">
        <v>199.94857643468299</v>
      </c>
      <c r="H829">
        <v>40.213865345954197</v>
      </c>
      <c r="I829">
        <v>185.515722662207</v>
      </c>
      <c r="J829">
        <v>5.9970946056256302</v>
      </c>
      <c r="K829">
        <v>534.51791958136096</v>
      </c>
      <c r="L829">
        <v>363.48315981467601</v>
      </c>
      <c r="M829">
        <v>57.859660144830599</v>
      </c>
      <c r="N829">
        <v>0.66675492500615396</v>
      </c>
      <c r="O829">
        <v>6.7352225449407204</v>
      </c>
      <c r="P829">
        <v>259.85875706214603</v>
      </c>
      <c r="Q829">
        <v>0.130263322097529</v>
      </c>
    </row>
    <row r="830" spans="1:17" hidden="1" x14ac:dyDescent="0.3">
      <c r="A830" t="s">
        <v>1805</v>
      </c>
      <c r="B830" t="s">
        <v>1806</v>
      </c>
      <c r="C830" t="s">
        <v>3138</v>
      </c>
      <c r="D830" t="s">
        <v>111</v>
      </c>
      <c r="E830">
        <v>4229.23872407</v>
      </c>
      <c r="F830">
        <v>1222.7</v>
      </c>
      <c r="G830">
        <v>408.40685424897998</v>
      </c>
      <c r="H830">
        <v>-1.01165789817834</v>
      </c>
      <c r="I830">
        <v>149.413090444804</v>
      </c>
      <c r="J830">
        <v>4.8548166003715902</v>
      </c>
      <c r="K830">
        <v>1187.7973013481601</v>
      </c>
      <c r="L830">
        <v>856.30791166018003</v>
      </c>
      <c r="M830">
        <v>57.3200579151084</v>
      </c>
      <c r="N830">
        <v>0.69506638007428601</v>
      </c>
      <c r="O830">
        <v>21.370736893759702</v>
      </c>
      <c r="P830">
        <v>445.84821428571399</v>
      </c>
      <c r="Q830">
        <v>0.177995499213432</v>
      </c>
    </row>
    <row r="831" spans="1:17" hidden="1" x14ac:dyDescent="0.3">
      <c r="A831" t="s">
        <v>1807</v>
      </c>
      <c r="B831" t="s">
        <v>1808</v>
      </c>
      <c r="C831" t="s">
        <v>3138</v>
      </c>
      <c r="D831" t="s">
        <v>280</v>
      </c>
      <c r="E831">
        <v>4221.1654968749999</v>
      </c>
      <c r="F831">
        <v>2400.35</v>
      </c>
      <c r="G831">
        <v>47.065764521985599</v>
      </c>
      <c r="H831">
        <v>-0.63315599596917504</v>
      </c>
      <c r="I831">
        <v>27.063659223922699</v>
      </c>
      <c r="J831">
        <v>2.7271065865953998</v>
      </c>
      <c r="K831">
        <v>2474.0909938391601</v>
      </c>
      <c r="L831">
        <v>2148.4688601601101</v>
      </c>
      <c r="M831">
        <v>38.076178828155797</v>
      </c>
      <c r="N831">
        <v>0.739821346744584</v>
      </c>
      <c r="O831">
        <v>19.9825025517112</v>
      </c>
      <c r="P831">
        <v>86.652410575427595</v>
      </c>
      <c r="Q831">
        <v>5.4003206139559001E-2</v>
      </c>
    </row>
    <row r="832" spans="1:17" x14ac:dyDescent="0.3">
      <c r="A832" t="s">
        <v>1809</v>
      </c>
      <c r="B832" t="s">
        <v>1810</v>
      </c>
      <c r="C832" t="s">
        <v>3125</v>
      </c>
      <c r="D832" t="s">
        <v>1811</v>
      </c>
      <c r="E832">
        <v>4207.7495028800004</v>
      </c>
      <c r="F832">
        <v>822.8</v>
      </c>
      <c r="G832">
        <v>20.146769120395401</v>
      </c>
      <c r="H832">
        <v>-4.4606416121911296</v>
      </c>
      <c r="I832">
        <v>-12.6386325146104</v>
      </c>
      <c r="J832">
        <v>-4.7275851162589602</v>
      </c>
      <c r="K832">
        <v>925.23562366971805</v>
      </c>
      <c r="L832">
        <v>885.59498945101404</v>
      </c>
      <c r="M832">
        <v>31.1400824114254</v>
      </c>
      <c r="N832">
        <v>0.67058804895989599</v>
      </c>
      <c r="O832">
        <v>45.964997569275603</v>
      </c>
      <c r="P832">
        <v>41.228973566769596</v>
      </c>
      <c r="Q832">
        <v>4.6971447676466001E-2</v>
      </c>
    </row>
    <row r="833" spans="1:17" x14ac:dyDescent="0.3">
      <c r="A833" t="s">
        <v>1812</v>
      </c>
      <c r="B833" t="s">
        <v>1813</v>
      </c>
      <c r="C833" t="s">
        <v>3132</v>
      </c>
      <c r="D833" t="s">
        <v>175</v>
      </c>
      <c r="E833">
        <v>4206.5945000000002</v>
      </c>
      <c r="F833">
        <v>3722.65</v>
      </c>
      <c r="G833">
        <v>81.679459957392197</v>
      </c>
      <c r="H833">
        <v>-21.4916399897043</v>
      </c>
      <c r="I833">
        <v>-22.1639658625603</v>
      </c>
      <c r="J833">
        <v>-5.8650745014744503</v>
      </c>
      <c r="K833">
        <v>4424.3656326155397</v>
      </c>
      <c r="L833">
        <v>4057.3103046219398</v>
      </c>
      <c r="M833">
        <v>35.152654372838903</v>
      </c>
      <c r="N833">
        <v>2.0151906311725498</v>
      </c>
      <c r="O833">
        <v>52.838703611674397</v>
      </c>
      <c r="P833">
        <v>103.14597544338299</v>
      </c>
      <c r="Q833">
        <v>0.15434105087906999</v>
      </c>
    </row>
    <row r="834" spans="1:17" hidden="1" x14ac:dyDescent="0.3">
      <c r="A834" t="s">
        <v>1814</v>
      </c>
      <c r="B834" t="s">
        <v>1815</v>
      </c>
      <c r="C834" t="s">
        <v>3138</v>
      </c>
      <c r="D834" t="s">
        <v>570</v>
      </c>
      <c r="E834">
        <v>4175.3391853000003</v>
      </c>
      <c r="F834">
        <v>49.19</v>
      </c>
      <c r="G834">
        <v>87.5842486711947</v>
      </c>
      <c r="H834">
        <v>-57.971640911756303</v>
      </c>
      <c r="I834">
        <v>102.461124871476</v>
      </c>
      <c r="J834">
        <v>-1.82585697980052</v>
      </c>
      <c r="K834">
        <v>92.426537906878295</v>
      </c>
      <c r="M834">
        <v>20.294586335990601</v>
      </c>
      <c r="N834">
        <v>1.4698771129241199</v>
      </c>
      <c r="O834">
        <v>443.80971742224</v>
      </c>
      <c r="P834">
        <v>118.62222222222201</v>
      </c>
    </row>
    <row r="835" spans="1:17" x14ac:dyDescent="0.3">
      <c r="A835" t="s">
        <v>1816</v>
      </c>
      <c r="B835" t="s">
        <v>1817</v>
      </c>
      <c r="C835" t="s">
        <v>3126</v>
      </c>
      <c r="D835" t="s">
        <v>48</v>
      </c>
      <c r="E835">
        <v>4172.8400222129903</v>
      </c>
      <c r="F835">
        <v>51.69</v>
      </c>
      <c r="G835">
        <v>-20.805823829906299</v>
      </c>
      <c r="H835">
        <v>-7.4600556150425004E-2</v>
      </c>
      <c r="I835">
        <v>-25.840994336163</v>
      </c>
      <c r="J835">
        <v>-1.1088031753085801</v>
      </c>
      <c r="K835">
        <v>53.430070244303899</v>
      </c>
      <c r="L835">
        <v>56.034940202317898</v>
      </c>
      <c r="M835">
        <v>50.897713813521698</v>
      </c>
      <c r="N835">
        <v>1.0771928054381501</v>
      </c>
      <c r="O835">
        <v>52.834203907912503</v>
      </c>
      <c r="P835">
        <v>11.762162162162101</v>
      </c>
      <c r="Q835">
        <v>9.5060573406813995E-2</v>
      </c>
    </row>
    <row r="836" spans="1:17" hidden="1" x14ac:dyDescent="0.3">
      <c r="A836" t="s">
        <v>1818</v>
      </c>
      <c r="B836" t="s">
        <v>1819</v>
      </c>
      <c r="C836" t="s">
        <v>3138</v>
      </c>
      <c r="D836" t="s">
        <v>374</v>
      </c>
      <c r="E836">
        <v>4144.3055280549997</v>
      </c>
      <c r="F836">
        <v>1385.65</v>
      </c>
      <c r="G836">
        <v>31.706605425260701</v>
      </c>
      <c r="H836">
        <v>15.834588066936201</v>
      </c>
      <c r="I836">
        <v>22.583599953796401</v>
      </c>
      <c r="J836">
        <v>-7.1388985649894696</v>
      </c>
      <c r="K836">
        <v>1283.0602942851101</v>
      </c>
      <c r="L836">
        <v>1106.80796994253</v>
      </c>
      <c r="M836">
        <v>45.266645430458702</v>
      </c>
      <c r="N836">
        <v>0.487048078754792</v>
      </c>
      <c r="O836">
        <v>13.3763937502255</v>
      </c>
      <c r="P836">
        <v>55.516273849607202</v>
      </c>
      <c r="Q836">
        <v>9.1113209516284002E-2</v>
      </c>
    </row>
    <row r="837" spans="1:17" x14ac:dyDescent="0.3">
      <c r="A837" t="s">
        <v>1820</v>
      </c>
      <c r="B837" t="s">
        <v>1821</v>
      </c>
      <c r="C837" t="s">
        <v>3134</v>
      </c>
      <c r="D837" t="s">
        <v>457</v>
      </c>
      <c r="E837">
        <v>4142.0474004400003</v>
      </c>
      <c r="F837">
        <v>82.9</v>
      </c>
      <c r="G837">
        <v>-42.647937412383399</v>
      </c>
      <c r="H837">
        <v>-2.37097452967385</v>
      </c>
      <c r="I837">
        <v>-28.172867777423999</v>
      </c>
      <c r="J837">
        <v>-4.20248774704406</v>
      </c>
      <c r="K837">
        <v>88.979877818537901</v>
      </c>
      <c r="L837">
        <v>95.964318997518802</v>
      </c>
      <c r="M837">
        <v>37.805803195339699</v>
      </c>
      <c r="N837">
        <v>0.64388904955529003</v>
      </c>
      <c r="O837">
        <v>46.622436670687499</v>
      </c>
      <c r="P837">
        <v>2.3456790123456801</v>
      </c>
      <c r="Q837">
        <v>-7.7137765921890004E-3</v>
      </c>
    </row>
    <row r="838" spans="1:17" hidden="1" x14ac:dyDescent="0.3">
      <c r="A838" t="s">
        <v>1822</v>
      </c>
      <c r="B838" t="s">
        <v>1823</v>
      </c>
      <c r="C838" t="s">
        <v>3138</v>
      </c>
      <c r="D838" t="s">
        <v>48</v>
      </c>
      <c r="E838">
        <v>4130.6590786950001</v>
      </c>
      <c r="F838">
        <v>743.85</v>
      </c>
      <c r="G838">
        <v>43.1360645566049</v>
      </c>
      <c r="H838">
        <v>-9.34826638927413</v>
      </c>
      <c r="I838">
        <v>60.447447592694402</v>
      </c>
      <c r="J838">
        <v>-5.74855411200123</v>
      </c>
      <c r="K838">
        <v>779.09575303416102</v>
      </c>
      <c r="L838">
        <v>654.22964924353698</v>
      </c>
      <c r="M838">
        <v>36.629147583438602</v>
      </c>
      <c r="N838">
        <v>0.66882476071656805</v>
      </c>
      <c r="O838">
        <v>25.697385225515902</v>
      </c>
      <c r="P838">
        <v>108.858626983012</v>
      </c>
    </row>
    <row r="839" spans="1:17" hidden="1" x14ac:dyDescent="0.3">
      <c r="A839" t="s">
        <v>1824</v>
      </c>
      <c r="B839" t="s">
        <v>1825</v>
      </c>
      <c r="C839" t="s">
        <v>3138</v>
      </c>
      <c r="D839" t="s">
        <v>1075</v>
      </c>
      <c r="E839">
        <v>4120.0136068800002</v>
      </c>
      <c r="F839">
        <v>146.75</v>
      </c>
      <c r="G839">
        <v>4.7344466949083897</v>
      </c>
      <c r="H839">
        <v>-15.9032070349084</v>
      </c>
      <c r="I839">
        <v>21.042055875701799</v>
      </c>
      <c r="J839">
        <v>-1.8987823072885801</v>
      </c>
      <c r="K839">
        <v>167.24517673226401</v>
      </c>
      <c r="L839">
        <v>151.71400047353501</v>
      </c>
      <c r="M839">
        <v>43.642237295710601</v>
      </c>
      <c r="N839">
        <v>1.01215531904067</v>
      </c>
      <c r="O839">
        <v>52.504258943781899</v>
      </c>
      <c r="P839">
        <v>70.540383497966303</v>
      </c>
    </row>
    <row r="840" spans="1:17" x14ac:dyDescent="0.3">
      <c r="A840" t="s">
        <v>1826</v>
      </c>
      <c r="B840" t="s">
        <v>1827</v>
      </c>
      <c r="C840" t="s">
        <v>3122</v>
      </c>
      <c r="D840" t="s">
        <v>245</v>
      </c>
      <c r="E840">
        <v>4108.5261415799996</v>
      </c>
      <c r="F840">
        <v>1504.95</v>
      </c>
      <c r="G840">
        <v>16.898806040242299</v>
      </c>
      <c r="H840">
        <v>6.49868306846452</v>
      </c>
      <c r="I840">
        <v>8.5198795622334593</v>
      </c>
      <c r="J840">
        <v>5.4553030514813496</v>
      </c>
      <c r="K840">
        <v>1401.98623790236</v>
      </c>
      <c r="L840">
        <v>1296.0704498145001</v>
      </c>
      <c r="M840">
        <v>72.827489190922293</v>
      </c>
      <c r="N840">
        <v>1.1860166656645701</v>
      </c>
      <c r="O840">
        <v>3.1795076248380201</v>
      </c>
      <c r="P840">
        <v>59.744188515019601</v>
      </c>
      <c r="Q840">
        <v>0.10727600992558201</v>
      </c>
    </row>
    <row r="841" spans="1:17" x14ac:dyDescent="0.3">
      <c r="A841" t="s">
        <v>1828</v>
      </c>
      <c r="B841" t="s">
        <v>1829</v>
      </c>
      <c r="C841" t="s">
        <v>3127</v>
      </c>
      <c r="D841" t="s">
        <v>51</v>
      </c>
      <c r="E841">
        <v>4100.3047500000002</v>
      </c>
      <c r="F841">
        <v>449.25</v>
      </c>
      <c r="G841">
        <v>-27.832037189926201</v>
      </c>
      <c r="H841">
        <v>-5.6372054736975796</v>
      </c>
      <c r="I841">
        <v>-15.119446815207199</v>
      </c>
      <c r="J841">
        <v>-4.7023000616733297</v>
      </c>
      <c r="K841">
        <v>494.920734875287</v>
      </c>
      <c r="L841">
        <v>506.417970610174</v>
      </c>
      <c r="M841">
        <v>15.153262762026101</v>
      </c>
      <c r="N841">
        <v>0.40402677403528597</v>
      </c>
      <c r="O841">
        <v>41.346688925987699</v>
      </c>
      <c r="P841">
        <v>4.2222479990720201</v>
      </c>
      <c r="Q841">
        <v>-3.6125836011050003E-2</v>
      </c>
    </row>
    <row r="842" spans="1:17" x14ac:dyDescent="0.3">
      <c r="A842" t="s">
        <v>1830</v>
      </c>
      <c r="B842" t="s">
        <v>1831</v>
      </c>
      <c r="C842" t="s">
        <v>3127</v>
      </c>
      <c r="D842" t="s">
        <v>497</v>
      </c>
      <c r="E842">
        <v>4098.7476127500004</v>
      </c>
      <c r="F842">
        <v>370.9</v>
      </c>
      <c r="G842">
        <v>-8.1069751701269404</v>
      </c>
      <c r="H842">
        <v>-15.9057532956313</v>
      </c>
      <c r="I842">
        <v>-6.5438547394667896</v>
      </c>
      <c r="J842">
        <v>-4.1146111296123697</v>
      </c>
      <c r="K842">
        <v>450.76417449468897</v>
      </c>
      <c r="L842">
        <v>417.23882240683099</v>
      </c>
      <c r="M842">
        <v>16.901804136709</v>
      </c>
      <c r="N842">
        <v>0.89726779872325801</v>
      </c>
      <c r="O842">
        <v>53.949851712051696</v>
      </c>
      <c r="P842">
        <v>17.559429477020601</v>
      </c>
      <c r="Q842">
        <v>-9.9381012315610008E-3</v>
      </c>
    </row>
    <row r="843" spans="1:17" x14ac:dyDescent="0.3">
      <c r="A843" t="s">
        <v>1832</v>
      </c>
      <c r="B843" t="s">
        <v>1833</v>
      </c>
      <c r="C843" t="s">
        <v>3131</v>
      </c>
      <c r="D843" t="s">
        <v>938</v>
      </c>
      <c r="E843">
        <v>4092.689308125</v>
      </c>
      <c r="F843">
        <v>333.75</v>
      </c>
      <c r="G843">
        <v>-22.639450375330401</v>
      </c>
      <c r="H843">
        <v>-13.717089816275699</v>
      </c>
      <c r="I843">
        <v>4.6272456044217902</v>
      </c>
      <c r="J843">
        <v>-6.9036615159156298</v>
      </c>
      <c r="K843">
        <v>370.84945778608397</v>
      </c>
      <c r="L843">
        <v>358.64817525948501</v>
      </c>
      <c r="M843">
        <v>29.432910536723298</v>
      </c>
      <c r="N843">
        <v>0.38879849389614701</v>
      </c>
      <c r="O843">
        <v>34.8014981273408</v>
      </c>
      <c r="P843">
        <v>24.556820302295201</v>
      </c>
      <c r="Q843">
        <v>-3.6171718755493999E-2</v>
      </c>
    </row>
    <row r="844" spans="1:17" hidden="1" x14ac:dyDescent="0.3">
      <c r="A844" t="s">
        <v>1834</v>
      </c>
      <c r="B844" t="s">
        <v>1835</v>
      </c>
      <c r="C844" t="s">
        <v>3138</v>
      </c>
      <c r="D844" t="s">
        <v>414</v>
      </c>
      <c r="E844">
        <v>4076.4899448000001</v>
      </c>
      <c r="F844">
        <v>327.60000000000002</v>
      </c>
      <c r="G844">
        <v>85.983634894823496</v>
      </c>
      <c r="H844">
        <v>-8.71379054007242</v>
      </c>
      <c r="I844">
        <v>75.450222654142195</v>
      </c>
      <c r="J844">
        <v>-7.5452584591592702</v>
      </c>
      <c r="K844">
        <v>342.67405519255499</v>
      </c>
      <c r="L844">
        <v>284.59316075357901</v>
      </c>
      <c r="M844">
        <v>47.239230150628103</v>
      </c>
      <c r="N844">
        <v>0.72725132003732995</v>
      </c>
      <c r="O844">
        <v>36.660561660561598</v>
      </c>
      <c r="P844">
        <v>137.917135698463</v>
      </c>
      <c r="Q844">
        <v>0.15595322925008001</v>
      </c>
    </row>
    <row r="845" spans="1:17" hidden="1" x14ac:dyDescent="0.3">
      <c r="A845" t="s">
        <v>1836</v>
      </c>
      <c r="B845" t="s">
        <v>1837</v>
      </c>
      <c r="C845" t="s">
        <v>3138</v>
      </c>
      <c r="D845" t="s">
        <v>1031</v>
      </c>
      <c r="E845">
        <v>4060.8879999999999</v>
      </c>
      <c r="F845">
        <v>118</v>
      </c>
      <c r="G845">
        <v>-18.9473288931136</v>
      </c>
      <c r="K845">
        <v>104.378999999999</v>
      </c>
      <c r="M845">
        <v>99.990560428137201</v>
      </c>
      <c r="N845">
        <v>1</v>
      </c>
      <c r="O845">
        <v>0</v>
      </c>
      <c r="P845">
        <v>5.3571428571428603</v>
      </c>
    </row>
    <row r="846" spans="1:17" hidden="1" x14ac:dyDescent="0.3">
      <c r="A846" t="s">
        <v>1838</v>
      </c>
      <c r="B846" t="s">
        <v>1839</v>
      </c>
      <c r="C846" t="s">
        <v>3138</v>
      </c>
      <c r="D846" t="s">
        <v>51</v>
      </c>
      <c r="E846">
        <v>4051.021696707</v>
      </c>
      <c r="F846">
        <v>73.930000000000007</v>
      </c>
      <c r="G846">
        <v>49.478130414056601</v>
      </c>
      <c r="H846">
        <v>-8.1029208009572002</v>
      </c>
      <c r="I846">
        <v>39.593806622938203</v>
      </c>
      <c r="J846">
        <v>-5.8661248757152702</v>
      </c>
      <c r="K846">
        <v>79.537003472401494</v>
      </c>
      <c r="L846">
        <v>65.427397672782405</v>
      </c>
      <c r="M846">
        <v>34.187010961508101</v>
      </c>
      <c r="N846">
        <v>0.477566488842465</v>
      </c>
      <c r="O846">
        <v>36.4804544839713</v>
      </c>
      <c r="P846">
        <v>91.776913099870299</v>
      </c>
      <c r="Q846">
        <v>4.0589533018376998E-2</v>
      </c>
    </row>
    <row r="847" spans="1:17" hidden="1" x14ac:dyDescent="0.3">
      <c r="A847" t="s">
        <v>1840</v>
      </c>
      <c r="B847" t="s">
        <v>1841</v>
      </c>
      <c r="C847" t="s">
        <v>3138</v>
      </c>
      <c r="D847" t="s">
        <v>51</v>
      </c>
      <c r="E847">
        <v>4050.7098548699901</v>
      </c>
      <c r="F847">
        <v>403.95</v>
      </c>
      <c r="G847">
        <v>10.4172886520809</v>
      </c>
      <c r="H847">
        <v>-6.5867400503423799</v>
      </c>
      <c r="I847">
        <v>11.2245287272347</v>
      </c>
      <c r="J847">
        <v>-10.558061037454101</v>
      </c>
      <c r="K847">
        <v>419.98622950702901</v>
      </c>
      <c r="L847">
        <v>367.16844010670201</v>
      </c>
      <c r="M847">
        <v>32.932224925522803</v>
      </c>
      <c r="N847">
        <v>0.68522650473426505</v>
      </c>
      <c r="O847">
        <v>24.829805669018398</v>
      </c>
      <c r="P847">
        <v>45.4889249054565</v>
      </c>
      <c r="Q847">
        <v>8.7119804735328002E-2</v>
      </c>
    </row>
    <row r="848" spans="1:17" x14ac:dyDescent="0.3">
      <c r="A848" t="s">
        <v>1842</v>
      </c>
      <c r="B848" t="s">
        <v>1843</v>
      </c>
      <c r="C848" t="s">
        <v>3135</v>
      </c>
      <c r="D848" t="s">
        <v>218</v>
      </c>
      <c r="E848">
        <v>4027.6233967080002</v>
      </c>
      <c r="F848">
        <v>183.03</v>
      </c>
      <c r="G848">
        <v>-9.1325336543137201</v>
      </c>
      <c r="H848">
        <v>-5.8084328881603096</v>
      </c>
      <c r="I848">
        <v>-15.809339886402899</v>
      </c>
      <c r="J848">
        <v>-1.65753464990841</v>
      </c>
      <c r="K848">
        <v>191.093617392092</v>
      </c>
      <c r="L848">
        <v>189.969243875974</v>
      </c>
      <c r="M848">
        <v>47.2607023918032</v>
      </c>
      <c r="N848">
        <v>1.7756305926542599</v>
      </c>
      <c r="O848">
        <v>29.9513740916789</v>
      </c>
      <c r="P848">
        <v>24.935153583617701</v>
      </c>
    </row>
    <row r="849" spans="1:17" x14ac:dyDescent="0.3">
      <c r="A849" t="s">
        <v>1844</v>
      </c>
      <c r="B849" t="s">
        <v>1845</v>
      </c>
      <c r="C849" t="s">
        <v>3128</v>
      </c>
      <c r="D849" t="s">
        <v>211</v>
      </c>
      <c r="E849">
        <v>4025.2600458900001</v>
      </c>
      <c r="F849">
        <v>156.94999999999999</v>
      </c>
      <c r="G849">
        <v>-5.5210633025047597</v>
      </c>
      <c r="H849">
        <v>-6.4683797980807496</v>
      </c>
      <c r="I849">
        <v>-10.4711773229246</v>
      </c>
      <c r="J849">
        <v>-3.8095454188125899</v>
      </c>
      <c r="K849">
        <v>170.96297980681001</v>
      </c>
      <c r="L849">
        <v>170.961318736549</v>
      </c>
      <c r="M849">
        <v>25.848553522698001</v>
      </c>
      <c r="N849">
        <v>0.57818239539596805</v>
      </c>
      <c r="O849">
        <v>43.8037591589678</v>
      </c>
      <c r="P849">
        <v>18.991660348749001</v>
      </c>
      <c r="Q849">
        <v>5.3587507396732001E-2</v>
      </c>
    </row>
    <row r="850" spans="1:17" hidden="1" x14ac:dyDescent="0.3">
      <c r="A850" t="s">
        <v>1846</v>
      </c>
      <c r="B850" t="s">
        <v>1847</v>
      </c>
      <c r="C850" t="s">
        <v>3138</v>
      </c>
      <c r="D850" t="s">
        <v>1333</v>
      </c>
      <c r="E850">
        <v>4009.18170271999</v>
      </c>
      <c r="F850">
        <v>555.20000000000005</v>
      </c>
      <c r="G850">
        <v>-0.14086356567172501</v>
      </c>
      <c r="H850">
        <v>-12.1527988441429</v>
      </c>
      <c r="I850">
        <v>21.122771360360701</v>
      </c>
      <c r="J850">
        <v>-3.7715489590446598</v>
      </c>
      <c r="K850">
        <v>622.74167395337304</v>
      </c>
      <c r="L850">
        <v>573.63666699616897</v>
      </c>
      <c r="M850">
        <v>32.827876710452898</v>
      </c>
      <c r="N850">
        <v>0.47295910628343601</v>
      </c>
      <c r="O850">
        <v>54.863112391930798</v>
      </c>
      <c r="P850">
        <v>48.053333333333299</v>
      </c>
      <c r="Q850">
        <v>3.6825848072619999E-3</v>
      </c>
    </row>
    <row r="851" spans="1:17" x14ac:dyDescent="0.3">
      <c r="A851" t="s">
        <v>1848</v>
      </c>
      <c r="B851" t="s">
        <v>1849</v>
      </c>
      <c r="C851" t="s">
        <v>3131</v>
      </c>
      <c r="D851" t="s">
        <v>48</v>
      </c>
      <c r="E851">
        <v>4006.0976824999998</v>
      </c>
      <c r="F851">
        <v>2363.75</v>
      </c>
      <c r="G851">
        <v>7.7338893971626304</v>
      </c>
      <c r="H851">
        <v>0.84995517321796399</v>
      </c>
      <c r="I851">
        <v>40.744574312124698</v>
      </c>
      <c r="J851">
        <v>0.65412751589880702</v>
      </c>
      <c r="K851">
        <v>2199.7414255563499</v>
      </c>
      <c r="L851">
        <v>1933.87042078182</v>
      </c>
      <c r="M851">
        <v>65.958781230950606</v>
      </c>
      <c r="N851">
        <v>0.62926372061514602</v>
      </c>
      <c r="O851">
        <v>15.7059756742464</v>
      </c>
      <c r="P851">
        <v>67.167609618104606</v>
      </c>
      <c r="Q851">
        <v>9.0106595003829004E-2</v>
      </c>
    </row>
    <row r="852" spans="1:17" x14ac:dyDescent="0.3">
      <c r="A852" t="s">
        <v>1850</v>
      </c>
      <c r="B852" t="s">
        <v>1851</v>
      </c>
      <c r="C852" t="s">
        <v>3132</v>
      </c>
      <c r="D852" t="s">
        <v>273</v>
      </c>
      <c r="E852">
        <v>4003.1004293339902</v>
      </c>
      <c r="F852">
        <v>172.19</v>
      </c>
      <c r="G852">
        <v>9.3814032664862506</v>
      </c>
      <c r="H852">
        <v>-8.7580802548365995</v>
      </c>
      <c r="I852">
        <v>23.8177541258516</v>
      </c>
      <c r="J852">
        <v>2.29437941181033</v>
      </c>
      <c r="K852">
        <v>176.36994108151899</v>
      </c>
      <c r="L852">
        <v>160.867911200794</v>
      </c>
      <c r="M852">
        <v>45.649240644287801</v>
      </c>
      <c r="N852">
        <v>0.87985401856392897</v>
      </c>
      <c r="O852">
        <v>15.8255415529357</v>
      </c>
      <c r="P852">
        <v>53.672467648371203</v>
      </c>
      <c r="Q852">
        <v>1.5685526241434999E-2</v>
      </c>
    </row>
    <row r="853" spans="1:17" x14ac:dyDescent="0.3">
      <c r="A853" t="s">
        <v>1852</v>
      </c>
      <c r="B853" t="s">
        <v>1853</v>
      </c>
      <c r="C853" t="s">
        <v>3128</v>
      </c>
      <c r="D853" t="s">
        <v>211</v>
      </c>
      <c r="E853">
        <v>3982.791574455</v>
      </c>
      <c r="F853">
        <v>99.83</v>
      </c>
      <c r="G853">
        <v>-34.945838240116402</v>
      </c>
      <c r="H853">
        <v>-13.262284491245101</v>
      </c>
      <c r="I853">
        <v>-30.022294608685701</v>
      </c>
      <c r="J853">
        <v>-7.1968219884441798</v>
      </c>
      <c r="K853">
        <v>113.125785979062</v>
      </c>
      <c r="L853">
        <v>120.00834749507401</v>
      </c>
      <c r="M853">
        <v>30.523992331485701</v>
      </c>
      <c r="N853">
        <v>0.56762001142863905</v>
      </c>
      <c r="O853">
        <v>49.914855253931599</v>
      </c>
      <c r="P853">
        <v>3.4400580250751198</v>
      </c>
      <c r="Q853">
        <v>-3.8138312934079002E-2</v>
      </c>
    </row>
    <row r="854" spans="1:17" x14ac:dyDescent="0.3">
      <c r="A854" t="s">
        <v>1854</v>
      </c>
      <c r="B854" t="s">
        <v>1855</v>
      </c>
      <c r="C854" t="s">
        <v>3123</v>
      </c>
      <c r="D854" t="s">
        <v>411</v>
      </c>
      <c r="E854">
        <v>3981.797077575</v>
      </c>
      <c r="F854">
        <v>36.15</v>
      </c>
      <c r="G854">
        <v>-48.874048750662503</v>
      </c>
      <c r="H854">
        <v>-14.477575629857199</v>
      </c>
      <c r="I854">
        <v>-36.937447766723103</v>
      </c>
      <c r="J854">
        <v>-5.0179759449630801</v>
      </c>
      <c r="K854">
        <v>42.094105897977698</v>
      </c>
      <c r="L854">
        <v>47.867944827269497</v>
      </c>
      <c r="M854">
        <v>36.041084829309703</v>
      </c>
      <c r="N854">
        <v>1.34885662022116</v>
      </c>
      <c r="O854">
        <v>88.934993084370603</v>
      </c>
      <c r="P854">
        <v>4.3290043290043299</v>
      </c>
    </row>
    <row r="855" spans="1:17" x14ac:dyDescent="0.3">
      <c r="A855" t="s">
        <v>1856</v>
      </c>
      <c r="B855" t="s">
        <v>1857</v>
      </c>
      <c r="C855" t="s">
        <v>3131</v>
      </c>
      <c r="D855" t="s">
        <v>938</v>
      </c>
      <c r="E855">
        <v>3981.701134125</v>
      </c>
      <c r="F855">
        <v>321.75</v>
      </c>
      <c r="G855">
        <v>34.800869488970903</v>
      </c>
      <c r="H855">
        <v>-16.522195534374202</v>
      </c>
      <c r="I855">
        <v>19.181132817578899</v>
      </c>
      <c r="J855">
        <v>-3.85132719066076</v>
      </c>
      <c r="K855">
        <v>355.88667048306201</v>
      </c>
      <c r="L855">
        <v>316.04631148639101</v>
      </c>
      <c r="M855">
        <v>39.3023241248547</v>
      </c>
      <c r="N855">
        <v>0.52034031955863203</v>
      </c>
      <c r="O855">
        <v>28.034188034187999</v>
      </c>
      <c r="P855">
        <v>65.765069551777401</v>
      </c>
      <c r="Q855">
        <v>4.3557280071909003E-2</v>
      </c>
    </row>
    <row r="856" spans="1:17" hidden="1" x14ac:dyDescent="0.3">
      <c r="A856" t="s">
        <v>1858</v>
      </c>
      <c r="B856" t="s">
        <v>1859</v>
      </c>
      <c r="C856" t="s">
        <v>3138</v>
      </c>
      <c r="E856">
        <v>3972.8550598299998</v>
      </c>
      <c r="F856">
        <v>2101.1</v>
      </c>
      <c r="G856">
        <v>2898.5841733540301</v>
      </c>
      <c r="H856">
        <v>-17.519717369182001</v>
      </c>
      <c r="I856">
        <v>177.73553554845699</v>
      </c>
      <c r="J856">
        <v>8.8773876236240596</v>
      </c>
      <c r="K856">
        <v>2059.2780175595199</v>
      </c>
      <c r="L856">
        <v>1240.1317316745699</v>
      </c>
      <c r="M856">
        <v>52.520791116196399</v>
      </c>
      <c r="N856">
        <v>0.22378024338408201</v>
      </c>
      <c r="O856">
        <v>50.825757936319</v>
      </c>
      <c r="P856">
        <v>2919.2556401781799</v>
      </c>
    </row>
    <row r="857" spans="1:17" x14ac:dyDescent="0.3">
      <c r="A857" t="s">
        <v>1860</v>
      </c>
      <c r="B857" t="s">
        <v>1861</v>
      </c>
      <c r="C857" t="s">
        <v>3128</v>
      </c>
      <c r="D857" t="s">
        <v>211</v>
      </c>
      <c r="E857">
        <v>3954.5911649999998</v>
      </c>
      <c r="F857">
        <v>606.20000000000005</v>
      </c>
      <c r="G857">
        <v>29.0814976027292</v>
      </c>
      <c r="H857">
        <v>-5.7423200597392503</v>
      </c>
      <c r="I857">
        <v>-10.8310126494006</v>
      </c>
      <c r="J857">
        <v>-4.0569463506843002</v>
      </c>
      <c r="K857">
        <v>666.60846968607302</v>
      </c>
      <c r="L857">
        <v>640.37047952059197</v>
      </c>
      <c r="M857">
        <v>34.557756438876901</v>
      </c>
      <c r="N857">
        <v>0.30579382022714202</v>
      </c>
      <c r="O857">
        <v>36.489607390300201</v>
      </c>
      <c r="P857">
        <v>51.228639141823599</v>
      </c>
      <c r="Q857">
        <v>5.8843633173299999E-2</v>
      </c>
    </row>
    <row r="858" spans="1:17" hidden="1" x14ac:dyDescent="0.3">
      <c r="A858" t="s">
        <v>1862</v>
      </c>
      <c r="B858" t="s">
        <v>1863</v>
      </c>
      <c r="C858" t="s">
        <v>3138</v>
      </c>
      <c r="D858" t="s">
        <v>43</v>
      </c>
      <c r="E858">
        <v>3953.49295824</v>
      </c>
      <c r="F858">
        <v>560.79999999999995</v>
      </c>
      <c r="G858">
        <v>0.32616299701103502</v>
      </c>
      <c r="H858">
        <v>-9.0493988342771097</v>
      </c>
      <c r="I858">
        <v>4.8277587202507197</v>
      </c>
      <c r="J858">
        <v>-7.1737924572497898</v>
      </c>
      <c r="K858">
        <v>613.28995317659997</v>
      </c>
      <c r="L858">
        <v>552.89417256784202</v>
      </c>
      <c r="M858">
        <v>18.981593582033899</v>
      </c>
      <c r="N858">
        <v>0.43423412170680398</v>
      </c>
      <c r="O858">
        <v>27.701497860199702</v>
      </c>
      <c r="P858">
        <v>30.252003251654799</v>
      </c>
    </row>
    <row r="859" spans="1:17" x14ac:dyDescent="0.3">
      <c r="A859" t="s">
        <v>1864</v>
      </c>
      <c r="B859" t="s">
        <v>1865</v>
      </c>
      <c r="C859" t="s">
        <v>3135</v>
      </c>
      <c r="D859" t="s">
        <v>494</v>
      </c>
      <c r="E859">
        <v>3944.7500229080001</v>
      </c>
      <c r="F859">
        <v>79.180000000000007</v>
      </c>
      <c r="G859">
        <v>-49.264588753580902</v>
      </c>
      <c r="H859">
        <v>-17.236949910970601</v>
      </c>
      <c r="I859">
        <v>-29.106939292146901</v>
      </c>
      <c r="J859">
        <v>-9.0041700868504702</v>
      </c>
      <c r="K859">
        <v>96.157377971272297</v>
      </c>
      <c r="L859">
        <v>104.58987173245499</v>
      </c>
      <c r="M859">
        <v>17.5533600117802</v>
      </c>
      <c r="N859">
        <v>0.76681117771026697</v>
      </c>
      <c r="O859">
        <v>68.855771659509898</v>
      </c>
      <c r="P859">
        <v>1.9703799098518899</v>
      </c>
      <c r="Q859">
        <v>-0.12667119810989</v>
      </c>
    </row>
    <row r="860" spans="1:17" x14ac:dyDescent="0.3">
      <c r="A860" t="s">
        <v>1866</v>
      </c>
      <c r="B860" t="s">
        <v>1867</v>
      </c>
      <c r="C860" t="s">
        <v>3125</v>
      </c>
      <c r="D860" t="s">
        <v>964</v>
      </c>
      <c r="E860">
        <v>3936.4397010120001</v>
      </c>
      <c r="F860">
        <v>30.86</v>
      </c>
      <c r="G860">
        <v>-23.931654911922401</v>
      </c>
      <c r="H860">
        <v>-14.427799277088299</v>
      </c>
      <c r="I860">
        <v>-10.986602912652501</v>
      </c>
      <c r="J860">
        <v>-4.2479156872779997</v>
      </c>
      <c r="K860">
        <v>35.531519199926599</v>
      </c>
      <c r="L860">
        <v>35.271886063033598</v>
      </c>
      <c r="M860">
        <v>36.996145740395903</v>
      </c>
      <c r="N860">
        <v>0.63631367434237796</v>
      </c>
      <c r="O860">
        <v>49.384316267012302</v>
      </c>
      <c r="P860">
        <v>24.6868686868686</v>
      </c>
      <c r="Q860">
        <v>8.3859363989902999E-2</v>
      </c>
    </row>
    <row r="861" spans="1:17" x14ac:dyDescent="0.3">
      <c r="A861" t="s">
        <v>1868</v>
      </c>
      <c r="B861" t="s">
        <v>1869</v>
      </c>
      <c r="C861" t="s">
        <v>3132</v>
      </c>
      <c r="D861" t="s">
        <v>85</v>
      </c>
      <c r="E861">
        <v>3936.2881338500001</v>
      </c>
      <c r="F861">
        <v>976.9</v>
      </c>
      <c r="G861">
        <v>18.161759922103499</v>
      </c>
      <c r="H861">
        <v>-3.2314653045389701</v>
      </c>
      <c r="I861">
        <v>19.8032494378464</v>
      </c>
      <c r="J861">
        <v>-3.7353147487002301</v>
      </c>
      <c r="K861">
        <v>1051.30411751058</v>
      </c>
      <c r="L861">
        <v>1011.26509741781</v>
      </c>
      <c r="M861">
        <v>46.416829759373201</v>
      </c>
      <c r="N861">
        <v>1.12922586129791</v>
      </c>
      <c r="O861">
        <v>63.036134711843502</v>
      </c>
      <c r="P861">
        <v>60.147540983606497</v>
      </c>
      <c r="Q861">
        <v>1.6934150422972999E-2</v>
      </c>
    </row>
    <row r="862" spans="1:17" x14ac:dyDescent="0.3">
      <c r="A862" t="s">
        <v>1870</v>
      </c>
      <c r="B862" t="s">
        <v>1871</v>
      </c>
      <c r="C862" t="s">
        <v>3128</v>
      </c>
      <c r="D862" t="s">
        <v>211</v>
      </c>
      <c r="E862">
        <v>3932.2888023</v>
      </c>
      <c r="F862">
        <v>1494.05</v>
      </c>
      <c r="G862">
        <v>25.192680987718699</v>
      </c>
      <c r="H862">
        <v>-5.5643833966896397</v>
      </c>
      <c r="I862">
        <v>15.5939371629392</v>
      </c>
      <c r="J862">
        <v>-4.9865028482085201</v>
      </c>
      <c r="K862">
        <v>1558.5997203763</v>
      </c>
      <c r="L862">
        <v>1378.7562725390801</v>
      </c>
      <c r="M862">
        <v>41.413904522712201</v>
      </c>
      <c r="N862">
        <v>0.60389120957570896</v>
      </c>
      <c r="O862">
        <v>19.808574010240601</v>
      </c>
      <c r="P862">
        <v>52.992678306282301</v>
      </c>
      <c r="Q862">
        <v>0.11508656208128699</v>
      </c>
    </row>
    <row r="863" spans="1:17" x14ac:dyDescent="0.3">
      <c r="A863" t="s">
        <v>1872</v>
      </c>
      <c r="B863" t="s">
        <v>1873</v>
      </c>
      <c r="C863" t="s">
        <v>3135</v>
      </c>
      <c r="D863" t="s">
        <v>1444</v>
      </c>
      <c r="E863">
        <v>3904.7716151999998</v>
      </c>
      <c r="F863">
        <v>72</v>
      </c>
      <c r="G863">
        <v>13.0117207365903</v>
      </c>
      <c r="H863">
        <v>-8.5870550220804809</v>
      </c>
      <c r="I863">
        <v>-15.794590623866</v>
      </c>
      <c r="J863">
        <v>-4.5817420111449101</v>
      </c>
      <c r="K863">
        <v>77.989355532351397</v>
      </c>
      <c r="L863">
        <v>77.136038403565607</v>
      </c>
      <c r="M863">
        <v>44.5607674700722</v>
      </c>
      <c r="N863">
        <v>0.42903106855057699</v>
      </c>
      <c r="O863">
        <v>43.4027777777777</v>
      </c>
      <c r="P863">
        <v>44.433299899699001</v>
      </c>
      <c r="Q863">
        <v>0.15425831063836701</v>
      </c>
    </row>
    <row r="864" spans="1:17" hidden="1" x14ac:dyDescent="0.3">
      <c r="A864" t="s">
        <v>1874</v>
      </c>
      <c r="B864" t="s">
        <v>1875</v>
      </c>
      <c r="C864" t="s">
        <v>3138</v>
      </c>
      <c r="D864" t="s">
        <v>232</v>
      </c>
      <c r="E864">
        <v>3875.681929632</v>
      </c>
      <c r="F864">
        <v>173.84</v>
      </c>
      <c r="G864">
        <v>108.45925646715899</v>
      </c>
      <c r="H864">
        <v>0.40472956494798401</v>
      </c>
      <c r="I864">
        <v>99.690042945873898</v>
      </c>
      <c r="J864">
        <v>-2.93447221465085</v>
      </c>
      <c r="K864">
        <v>173.03220023456799</v>
      </c>
      <c r="L864">
        <v>130.570463648935</v>
      </c>
      <c r="M864">
        <v>42.185999595047697</v>
      </c>
      <c r="N864">
        <v>0.44632494901408998</v>
      </c>
      <c r="O864">
        <v>18.154624942475799</v>
      </c>
      <c r="P864">
        <v>138.13698630136901</v>
      </c>
      <c r="Q864">
        <v>0.28093956022384903</v>
      </c>
    </row>
    <row r="865" spans="1:17" hidden="1" x14ac:dyDescent="0.3">
      <c r="A865" t="s">
        <v>1876</v>
      </c>
      <c r="B865" t="s">
        <v>1877</v>
      </c>
      <c r="C865" t="s">
        <v>3138</v>
      </c>
      <c r="D865" t="s">
        <v>105</v>
      </c>
      <c r="E865">
        <v>3872.3409970719999</v>
      </c>
      <c r="F865">
        <v>39.880000000000003</v>
      </c>
      <c r="G865">
        <v>-37.672522790357199</v>
      </c>
      <c r="H865">
        <v>-9.8510030517870995</v>
      </c>
      <c r="I865">
        <v>-23.736977455141702</v>
      </c>
      <c r="J865">
        <v>-6.89281989107082</v>
      </c>
      <c r="K865">
        <v>44.404347193919399</v>
      </c>
      <c r="L865">
        <v>45.978610386436401</v>
      </c>
      <c r="M865">
        <v>35.091283823048798</v>
      </c>
      <c r="N865">
        <v>0.34742598306703598</v>
      </c>
      <c r="O865">
        <v>63.991975927783301</v>
      </c>
      <c r="P865">
        <v>5.9229747675962896</v>
      </c>
      <c r="Q865">
        <v>4.8175498064961998E-2</v>
      </c>
    </row>
    <row r="866" spans="1:17" hidden="1" x14ac:dyDescent="0.3">
      <c r="A866" t="s">
        <v>1878</v>
      </c>
      <c r="B866" t="s">
        <v>1879</v>
      </c>
      <c r="C866" t="s">
        <v>3138</v>
      </c>
      <c r="D866" t="s">
        <v>248</v>
      </c>
      <c r="E866">
        <v>3842.4737949999999</v>
      </c>
      <c r="F866">
        <v>419.15</v>
      </c>
      <c r="G866">
        <v>68.262497566205596</v>
      </c>
      <c r="H866">
        <v>2.09220775374573</v>
      </c>
      <c r="I866">
        <v>65.4617934415067</v>
      </c>
      <c r="J866">
        <v>-1.8554040406186501</v>
      </c>
      <c r="K866">
        <v>416.51926551047001</v>
      </c>
      <c r="L866">
        <v>320.92815399311098</v>
      </c>
      <c r="M866">
        <v>45.035765524303301</v>
      </c>
      <c r="N866">
        <v>0.83716768498042404</v>
      </c>
      <c r="O866">
        <v>16.7839675533818</v>
      </c>
      <c r="P866">
        <v>171.29449838187699</v>
      </c>
      <c r="Q866">
        <v>0.163714619192113</v>
      </c>
    </row>
    <row r="867" spans="1:17" hidden="1" x14ac:dyDescent="0.3">
      <c r="A867" t="s">
        <v>1880</v>
      </c>
      <c r="B867" t="s">
        <v>1881</v>
      </c>
      <c r="C867" t="s">
        <v>3138</v>
      </c>
      <c r="D867" t="s">
        <v>211</v>
      </c>
      <c r="E867">
        <v>3831.5732780849999</v>
      </c>
      <c r="F867">
        <v>508.55</v>
      </c>
      <c r="G867">
        <v>-25.951779731579698</v>
      </c>
      <c r="H867">
        <v>-15.541792690560801</v>
      </c>
      <c r="I867">
        <v>-14.6402618911182</v>
      </c>
      <c r="J867">
        <v>-2.11000317820998</v>
      </c>
      <c r="K867">
        <v>570.13375177753301</v>
      </c>
      <c r="L867">
        <v>566.30349331238699</v>
      </c>
      <c r="M867">
        <v>25.158615065963801</v>
      </c>
      <c r="N867">
        <v>0.81429734509793295</v>
      </c>
      <c r="O867">
        <v>38.236161636023901</v>
      </c>
      <c r="P867">
        <v>11.8183817062444</v>
      </c>
      <c r="Q867">
        <v>0.141915566275994</v>
      </c>
    </row>
    <row r="868" spans="1:17" hidden="1" x14ac:dyDescent="0.3">
      <c r="A868" t="s">
        <v>1882</v>
      </c>
      <c r="B868" t="s">
        <v>1883</v>
      </c>
      <c r="C868" t="s">
        <v>3138</v>
      </c>
      <c r="D868" t="s">
        <v>273</v>
      </c>
      <c r="E868">
        <v>3821.3492851199999</v>
      </c>
      <c r="F868">
        <v>1198.2</v>
      </c>
      <c r="G868">
        <v>-15.0333799826229</v>
      </c>
      <c r="H868">
        <v>-4.4812744626699699</v>
      </c>
      <c r="I868">
        <v>-12.4695653103681</v>
      </c>
      <c r="J868">
        <v>-4.5275048261376298</v>
      </c>
      <c r="K868">
        <v>1309.75801706978</v>
      </c>
      <c r="L868">
        <v>1286.06031508669</v>
      </c>
      <c r="M868">
        <v>25.206415539440499</v>
      </c>
      <c r="N868">
        <v>0.51221330598361803</v>
      </c>
      <c r="O868">
        <v>31.430479051911099</v>
      </c>
      <c r="P868">
        <v>8.7295825771325006</v>
      </c>
      <c r="Q868">
        <v>0.10661535957163</v>
      </c>
    </row>
    <row r="869" spans="1:17" hidden="1" x14ac:dyDescent="0.3">
      <c r="A869" t="s">
        <v>1884</v>
      </c>
      <c r="B869" t="s">
        <v>1885</v>
      </c>
      <c r="C869" t="s">
        <v>3138</v>
      </c>
      <c r="D869" t="s">
        <v>523</v>
      </c>
      <c r="E869">
        <v>3801.8242964000001</v>
      </c>
      <c r="F869">
        <v>4400.5</v>
      </c>
      <c r="G869">
        <v>-11.9580916573909</v>
      </c>
      <c r="H869">
        <v>-0.91977277234146704</v>
      </c>
      <c r="I869">
        <v>23.470298852523701</v>
      </c>
      <c r="J869">
        <v>-2.1403962411111501</v>
      </c>
      <c r="K869">
        <v>4455.5861679155696</v>
      </c>
      <c r="L869">
        <v>4005.95792374951</v>
      </c>
      <c r="M869">
        <v>28.4382919479681</v>
      </c>
      <c r="N869">
        <v>0.47649796354947399</v>
      </c>
      <c r="O869">
        <v>11.0635155096011</v>
      </c>
      <c r="P869">
        <v>46.859564811106601</v>
      </c>
      <c r="Q869">
        <v>3.1970701090321997E-2</v>
      </c>
    </row>
    <row r="870" spans="1:17" x14ac:dyDescent="0.3">
      <c r="A870" t="s">
        <v>1886</v>
      </c>
      <c r="B870" t="s">
        <v>1887</v>
      </c>
      <c r="C870" t="s">
        <v>3132</v>
      </c>
      <c r="D870" t="s">
        <v>105</v>
      </c>
      <c r="E870">
        <v>3789.3069132000001</v>
      </c>
      <c r="F870">
        <v>94.87</v>
      </c>
      <c r="G870">
        <v>-30.683323594363898</v>
      </c>
      <c r="H870">
        <v>-52.188479886998699</v>
      </c>
      <c r="I870">
        <v>-18.717949963012401</v>
      </c>
      <c r="J870">
        <v>-1.6653458491267501</v>
      </c>
      <c r="K870">
        <v>103.607505721208</v>
      </c>
      <c r="L870">
        <v>107.689867427932</v>
      </c>
      <c r="M870">
        <v>46.881802108238098</v>
      </c>
      <c r="N870">
        <v>0.37315365111247401</v>
      </c>
      <c r="O870">
        <v>46.516285443238097</v>
      </c>
      <c r="P870">
        <v>13.6848412222887</v>
      </c>
      <c r="Q870">
        <v>5.3772248675164003E-2</v>
      </c>
    </row>
    <row r="871" spans="1:17" hidden="1" x14ac:dyDescent="0.3">
      <c r="A871" t="s">
        <v>1888</v>
      </c>
      <c r="B871" t="s">
        <v>1889</v>
      </c>
      <c r="C871" t="s">
        <v>3138</v>
      </c>
      <c r="D871" t="s">
        <v>155</v>
      </c>
      <c r="E871">
        <v>3780.6561000000002</v>
      </c>
      <c r="F871">
        <v>566.9</v>
      </c>
      <c r="G871">
        <v>173.420551300634</v>
      </c>
      <c r="H871">
        <v>-3.1540462180925002</v>
      </c>
      <c r="I871">
        <v>26.813596510636799</v>
      </c>
      <c r="J871">
        <v>0.671815525424729</v>
      </c>
      <c r="K871">
        <v>522.96498580836703</v>
      </c>
      <c r="L871">
        <v>418.96126872394302</v>
      </c>
      <c r="N871">
        <v>0.64864210894556296</v>
      </c>
      <c r="O871">
        <v>15.8934556359146</v>
      </c>
      <c r="P871">
        <v>223.94285714285701</v>
      </c>
    </row>
    <row r="872" spans="1:17" x14ac:dyDescent="0.3">
      <c r="A872" t="s">
        <v>1890</v>
      </c>
      <c r="B872" t="s">
        <v>1891</v>
      </c>
      <c r="C872" t="s">
        <v>3137</v>
      </c>
      <c r="D872" t="s">
        <v>497</v>
      </c>
      <c r="E872">
        <v>3777.5407172999999</v>
      </c>
      <c r="F872">
        <v>329.7</v>
      </c>
      <c r="G872">
        <v>-17.154983307664601</v>
      </c>
      <c r="H872">
        <v>-17.221273108848798</v>
      </c>
      <c r="I872">
        <v>-14.2875131883956</v>
      </c>
      <c r="J872">
        <v>-8.3768682635882996</v>
      </c>
      <c r="K872">
        <v>372.64671059782</v>
      </c>
      <c r="L872">
        <v>368.23243722037199</v>
      </c>
      <c r="M872">
        <v>25.370218477234001</v>
      </c>
      <c r="N872">
        <v>0.41713095239558401</v>
      </c>
      <c r="O872">
        <v>39.171974522292999</v>
      </c>
      <c r="P872">
        <v>8.5253456221198096</v>
      </c>
      <c r="Q872">
        <v>0.114553415216917</v>
      </c>
    </row>
    <row r="873" spans="1:17" hidden="1" x14ac:dyDescent="0.3">
      <c r="A873" t="s">
        <v>1892</v>
      </c>
      <c r="B873" t="s">
        <v>1893</v>
      </c>
      <c r="C873" t="s">
        <v>3138</v>
      </c>
      <c r="D873" t="s">
        <v>497</v>
      </c>
      <c r="E873">
        <v>3776.161752</v>
      </c>
      <c r="F873">
        <v>1645.2</v>
      </c>
      <c r="G873">
        <v>114.273195796344</v>
      </c>
      <c r="H873">
        <v>16.048734069658799</v>
      </c>
      <c r="I873">
        <v>132.22624270946699</v>
      </c>
      <c r="J873">
        <v>-5.3679581099225899</v>
      </c>
      <c r="K873">
        <v>1337.07857498616</v>
      </c>
      <c r="L873">
        <v>995.02479220990699</v>
      </c>
      <c r="M873">
        <v>68.427197578699804</v>
      </c>
      <c r="N873">
        <v>1.51286604982051</v>
      </c>
      <c r="O873">
        <v>8.1327498176513497</v>
      </c>
      <c r="P873">
        <v>209.248120300751</v>
      </c>
    </row>
    <row r="874" spans="1:17" hidden="1" x14ac:dyDescent="0.3">
      <c r="A874" t="s">
        <v>1894</v>
      </c>
      <c r="B874" t="s">
        <v>1895</v>
      </c>
      <c r="C874" t="s">
        <v>3138</v>
      </c>
      <c r="D874" t="s">
        <v>270</v>
      </c>
      <c r="E874">
        <v>3761.455138155</v>
      </c>
      <c r="F874">
        <v>391.95</v>
      </c>
      <c r="G874">
        <v>68.129111210533907</v>
      </c>
      <c r="H874">
        <v>-1.88963395459453</v>
      </c>
      <c r="I874">
        <v>112.927507590419</v>
      </c>
      <c r="J874">
        <v>-7.83188336739798</v>
      </c>
      <c r="K874">
        <v>399.49671629669598</v>
      </c>
      <c r="L874">
        <v>261.44760975144499</v>
      </c>
      <c r="M874">
        <v>25.975301824870002</v>
      </c>
      <c r="N874">
        <v>0.288863967284124</v>
      </c>
      <c r="O874">
        <v>31.394310498788101</v>
      </c>
      <c r="P874">
        <v>160.258964143426</v>
      </c>
    </row>
    <row r="875" spans="1:17" hidden="1" x14ac:dyDescent="0.3">
      <c r="A875" t="s">
        <v>1896</v>
      </c>
      <c r="B875" t="s">
        <v>1897</v>
      </c>
      <c r="C875" t="s">
        <v>3138</v>
      </c>
      <c r="D875" t="s">
        <v>411</v>
      </c>
      <c r="E875">
        <v>3755.5989037599902</v>
      </c>
      <c r="F875">
        <v>232.85</v>
      </c>
      <c r="G875">
        <v>-48.670848394958298</v>
      </c>
      <c r="H875">
        <v>-6.9171009607563398</v>
      </c>
      <c r="I875">
        <v>-33.793972194676101</v>
      </c>
      <c r="J875">
        <v>-6.5069047601434296</v>
      </c>
      <c r="M875">
        <v>35.492685212568297</v>
      </c>
      <c r="O875">
        <v>50.311359244148598</v>
      </c>
      <c r="P875">
        <v>3.3281562014643802</v>
      </c>
    </row>
    <row r="876" spans="1:17" hidden="1" x14ac:dyDescent="0.3">
      <c r="A876" t="s">
        <v>1898</v>
      </c>
      <c r="B876" t="s">
        <v>1899</v>
      </c>
      <c r="C876" t="s">
        <v>3138</v>
      </c>
      <c r="D876" t="s">
        <v>1900</v>
      </c>
      <c r="E876">
        <v>3731.5379944639999</v>
      </c>
      <c r="F876">
        <v>124.39</v>
      </c>
      <c r="G876">
        <v>-6.2372441930534199</v>
      </c>
      <c r="H876">
        <v>-16.971861344142901</v>
      </c>
      <c r="I876">
        <v>20.489673335524799</v>
      </c>
      <c r="J876">
        <v>-10.2035857865646</v>
      </c>
      <c r="K876">
        <v>136.259398808909</v>
      </c>
      <c r="L876">
        <v>126.506297149996</v>
      </c>
      <c r="M876">
        <v>37.839705432995203</v>
      </c>
      <c r="N876">
        <v>0.54272471019655</v>
      </c>
      <c r="O876">
        <v>32.558887370367302</v>
      </c>
      <c r="P876">
        <v>47.907253269916701</v>
      </c>
      <c r="Q876">
        <v>5.9736950134764003E-2</v>
      </c>
    </row>
    <row r="877" spans="1:17" hidden="1" x14ac:dyDescent="0.3">
      <c r="A877" t="s">
        <v>1901</v>
      </c>
      <c r="B877" t="s">
        <v>1902</v>
      </c>
      <c r="C877" t="s">
        <v>3138</v>
      </c>
      <c r="D877" t="s">
        <v>1031</v>
      </c>
      <c r="E877">
        <v>3730.8735000000001</v>
      </c>
      <c r="F877">
        <v>58.09</v>
      </c>
      <c r="G877">
        <v>-38.054724227337204</v>
      </c>
      <c r="H877">
        <v>-2.37320168579864</v>
      </c>
      <c r="I877">
        <v>-17.525330632983199</v>
      </c>
      <c r="J877">
        <v>-2.2931893359963</v>
      </c>
      <c r="K877">
        <v>61.012565039895399</v>
      </c>
      <c r="L877">
        <v>64.341588828353196</v>
      </c>
      <c r="M877">
        <v>80.428401478298795</v>
      </c>
      <c r="N877">
        <v>1.00895779378235</v>
      </c>
      <c r="O877">
        <v>22.998794973317199</v>
      </c>
      <c r="P877">
        <v>1.8944044904402899</v>
      </c>
      <c r="Q877">
        <v>-6.679688381315E-3</v>
      </c>
    </row>
    <row r="878" spans="1:17" hidden="1" x14ac:dyDescent="0.3">
      <c r="A878" t="s">
        <v>1903</v>
      </c>
      <c r="B878" t="s">
        <v>1904</v>
      </c>
      <c r="C878" t="s">
        <v>3138</v>
      </c>
      <c r="D878" t="s">
        <v>48</v>
      </c>
      <c r="E878">
        <v>3729.6768508750001</v>
      </c>
      <c r="F878">
        <v>596.15</v>
      </c>
      <c r="G878">
        <v>102.78420452459</v>
      </c>
      <c r="H878">
        <v>22.592691501385499</v>
      </c>
      <c r="I878">
        <v>20.497672743645101</v>
      </c>
      <c r="J878">
        <v>17.722901057238499</v>
      </c>
      <c r="K878">
        <v>482.955392468838</v>
      </c>
      <c r="L878">
        <v>422.64566053740299</v>
      </c>
      <c r="M878">
        <v>83.930472877497905</v>
      </c>
      <c r="N878">
        <v>2.3991189589328199</v>
      </c>
      <c r="O878">
        <v>6.1477815985909503</v>
      </c>
      <c r="P878">
        <v>130.98531520012301</v>
      </c>
      <c r="Q878">
        <v>0.19380100359913499</v>
      </c>
    </row>
    <row r="879" spans="1:17" hidden="1" x14ac:dyDescent="0.3">
      <c r="A879" t="s">
        <v>1905</v>
      </c>
      <c r="B879" t="s">
        <v>1906</v>
      </c>
      <c r="C879" t="s">
        <v>3138</v>
      </c>
      <c r="D879" t="s">
        <v>134</v>
      </c>
      <c r="E879">
        <v>3728.6339050000001</v>
      </c>
      <c r="F879">
        <v>413.75</v>
      </c>
      <c r="G879">
        <v>-19.5100976309941</v>
      </c>
      <c r="H879">
        <v>2.32023055428512</v>
      </c>
      <c r="I879">
        <v>-10.7342804572951</v>
      </c>
      <c r="J879">
        <v>-1.2884377737097901</v>
      </c>
      <c r="K879">
        <v>418.18947901516702</v>
      </c>
      <c r="L879">
        <v>421.58583082200101</v>
      </c>
      <c r="M879">
        <v>46.987770658147099</v>
      </c>
      <c r="N879">
        <v>7.1189579892015603E-2</v>
      </c>
      <c r="O879">
        <v>15.770392749244699</v>
      </c>
      <c r="P879">
        <v>5.37374251878264</v>
      </c>
      <c r="Q879">
        <v>-3.5285794169250997E-2</v>
      </c>
    </row>
    <row r="880" spans="1:17" hidden="1" x14ac:dyDescent="0.3">
      <c r="A880" t="s">
        <v>1907</v>
      </c>
      <c r="B880" t="s">
        <v>1908</v>
      </c>
      <c r="C880" t="s">
        <v>3138</v>
      </c>
      <c r="D880" t="s">
        <v>730</v>
      </c>
      <c r="E880">
        <v>3724.7253936799998</v>
      </c>
      <c r="F880">
        <v>172.41</v>
      </c>
      <c r="G880">
        <v>12.6696004612346</v>
      </c>
      <c r="H880">
        <v>4.9496935027191</v>
      </c>
      <c r="I880">
        <v>8.4069063622901403</v>
      </c>
      <c r="J880">
        <v>-2.32485529525739</v>
      </c>
      <c r="K880">
        <v>166.31887927782401</v>
      </c>
      <c r="L880">
        <v>154.71922658399299</v>
      </c>
      <c r="M880">
        <v>58.331342908403499</v>
      </c>
      <c r="N880">
        <v>1.1484776734514599</v>
      </c>
      <c r="O880">
        <v>3.1842700539411899</v>
      </c>
      <c r="P880">
        <v>35.382803297997597</v>
      </c>
      <c r="Q880">
        <v>8.2626113561340003E-3</v>
      </c>
    </row>
    <row r="881" spans="1:17" x14ac:dyDescent="0.3">
      <c r="A881" t="s">
        <v>1909</v>
      </c>
      <c r="B881" t="s">
        <v>1910</v>
      </c>
      <c r="C881" t="s">
        <v>3126</v>
      </c>
      <c r="D881" t="s">
        <v>48</v>
      </c>
      <c r="E881">
        <v>3717.9973104300002</v>
      </c>
      <c r="F881">
        <v>537.29999999999995</v>
      </c>
      <c r="G881">
        <v>-50.187405430995803</v>
      </c>
      <c r="H881">
        <v>-13.956688074897199</v>
      </c>
      <c r="I881">
        <v>2.9705915623687602</v>
      </c>
      <c r="J881">
        <v>-3.9333872236924501</v>
      </c>
      <c r="K881">
        <v>619.69298095140903</v>
      </c>
      <c r="L881">
        <v>621.31134410983202</v>
      </c>
      <c r="M881">
        <v>25.698100183255399</v>
      </c>
      <c r="N881">
        <v>0.83323794495298797</v>
      </c>
      <c r="O881">
        <v>87.800111669458403</v>
      </c>
      <c r="P881">
        <v>25.9050966608084</v>
      </c>
      <c r="Q881">
        <v>0.11769850626657</v>
      </c>
    </row>
    <row r="882" spans="1:17" hidden="1" x14ac:dyDescent="0.3">
      <c r="A882" t="s">
        <v>1911</v>
      </c>
      <c r="B882" t="s">
        <v>1912</v>
      </c>
      <c r="C882" t="s">
        <v>3138</v>
      </c>
      <c r="D882" t="s">
        <v>436</v>
      </c>
      <c r="E882">
        <v>3697.1991902699901</v>
      </c>
      <c r="F882">
        <v>583.95000000000005</v>
      </c>
      <c r="G882">
        <v>43.359432052256302</v>
      </c>
      <c r="I882">
        <v>12.906496885027099</v>
      </c>
      <c r="K882">
        <v>555.13151102030702</v>
      </c>
      <c r="L882">
        <v>481.76224515429197</v>
      </c>
      <c r="M882">
        <v>64.780785260819798</v>
      </c>
      <c r="N882">
        <v>1.0432079777919001</v>
      </c>
      <c r="O882">
        <v>5.9851014641664397</v>
      </c>
      <c r="P882">
        <v>77.492401215805501</v>
      </c>
      <c r="Q882">
        <v>-3.9150349227047E-2</v>
      </c>
    </row>
    <row r="883" spans="1:17" x14ac:dyDescent="0.3">
      <c r="A883" t="s">
        <v>1913</v>
      </c>
      <c r="B883" t="s">
        <v>1914</v>
      </c>
      <c r="C883" t="s">
        <v>3132</v>
      </c>
      <c r="D883" t="s">
        <v>280</v>
      </c>
      <c r="E883">
        <v>3696.9332874299998</v>
      </c>
      <c r="F883">
        <v>1177.6500000000001</v>
      </c>
      <c r="G883">
        <v>-6.5250536528428</v>
      </c>
      <c r="H883">
        <v>-0.507881369174216</v>
      </c>
      <c r="I883">
        <v>30.0201942913686</v>
      </c>
      <c r="J883">
        <v>-4.0577011545269199</v>
      </c>
      <c r="K883">
        <v>1167.17966639566</v>
      </c>
      <c r="L883">
        <v>1103.2436535269601</v>
      </c>
      <c r="M883">
        <v>47.766753199921801</v>
      </c>
      <c r="N883">
        <v>1.32808242024234</v>
      </c>
      <c r="O883">
        <v>16.757950154969599</v>
      </c>
      <c r="P883">
        <v>56.675314308521202</v>
      </c>
      <c r="Q883">
        <v>-5.2273088706762998E-2</v>
      </c>
    </row>
    <row r="884" spans="1:17" hidden="1" x14ac:dyDescent="0.3">
      <c r="A884" t="s">
        <v>1915</v>
      </c>
      <c r="B884" t="s">
        <v>1916</v>
      </c>
      <c r="C884" t="s">
        <v>3138</v>
      </c>
      <c r="D884" t="s">
        <v>497</v>
      </c>
      <c r="E884">
        <v>3693.7590746849901</v>
      </c>
      <c r="F884">
        <v>266.85000000000002</v>
      </c>
      <c r="G884">
        <v>52.102893810361302</v>
      </c>
      <c r="H884">
        <v>-11.378647641043401</v>
      </c>
      <c r="I884">
        <v>29.593537230015201</v>
      </c>
      <c r="J884">
        <v>-5.3566205283233401</v>
      </c>
      <c r="K884">
        <v>282.05649012713701</v>
      </c>
      <c r="L884">
        <v>232.03633505123099</v>
      </c>
      <c r="M884">
        <v>30.738702321497399</v>
      </c>
      <c r="N884">
        <v>0.31958679389563099</v>
      </c>
      <c r="O884">
        <v>26.0071201049278</v>
      </c>
      <c r="P884">
        <v>96.069066862601005</v>
      </c>
      <c r="Q884">
        <v>5.4410797506715999E-2</v>
      </c>
    </row>
    <row r="885" spans="1:17" hidden="1" x14ac:dyDescent="0.3">
      <c r="A885" t="s">
        <v>1917</v>
      </c>
      <c r="B885" t="s">
        <v>1918</v>
      </c>
      <c r="C885" t="s">
        <v>3138</v>
      </c>
      <c r="D885" t="s">
        <v>436</v>
      </c>
      <c r="E885">
        <v>3667.9310111999998</v>
      </c>
      <c r="F885">
        <v>595.20000000000005</v>
      </c>
      <c r="G885">
        <v>-44.060154232686699</v>
      </c>
      <c r="H885">
        <v>-3.1859355926320498</v>
      </c>
      <c r="I885">
        <v>-15.932735109409901</v>
      </c>
      <c r="J885">
        <v>0.27809728015213298</v>
      </c>
      <c r="K885">
        <v>631.42773112207101</v>
      </c>
      <c r="L885">
        <v>661.1834172737</v>
      </c>
      <c r="M885">
        <v>30.458438386098798</v>
      </c>
      <c r="N885">
        <v>1.0621808633215599</v>
      </c>
      <c r="O885">
        <v>37.424395161290299</v>
      </c>
      <c r="P885">
        <v>1.50933742645178</v>
      </c>
      <c r="Q885">
        <v>0.10102093375643501</v>
      </c>
    </row>
    <row r="886" spans="1:17" x14ac:dyDescent="0.3">
      <c r="A886" t="s">
        <v>1919</v>
      </c>
      <c r="B886" t="s">
        <v>1920</v>
      </c>
      <c r="C886" t="s">
        <v>3123</v>
      </c>
      <c r="D886" t="s">
        <v>24</v>
      </c>
      <c r="E886">
        <v>3655.330072576</v>
      </c>
      <c r="F886">
        <v>116.48</v>
      </c>
      <c r="G886">
        <v>-16.949294072589801</v>
      </c>
      <c r="H886">
        <v>2.2730847604929401</v>
      </c>
      <c r="I886">
        <v>-16.3665675912364</v>
      </c>
      <c r="J886">
        <v>-1.54776311599648</v>
      </c>
      <c r="K886">
        <v>118.59292366871701</v>
      </c>
      <c r="L886">
        <v>123.60502473182</v>
      </c>
      <c r="M886">
        <v>49.497029492971699</v>
      </c>
      <c r="N886">
        <v>0.76300297435775299</v>
      </c>
      <c r="O886">
        <v>40.324519230769198</v>
      </c>
      <c r="P886">
        <v>7.1671726929800297</v>
      </c>
      <c r="Q886">
        <v>1.9538895218075E-2</v>
      </c>
    </row>
    <row r="887" spans="1:17" x14ac:dyDescent="0.3">
      <c r="A887" t="s">
        <v>1921</v>
      </c>
      <c r="B887" t="s">
        <v>1922</v>
      </c>
      <c r="C887" t="s">
        <v>3139</v>
      </c>
      <c r="D887" t="s">
        <v>102</v>
      </c>
      <c r="E887">
        <v>3649.9060890239998</v>
      </c>
      <c r="F887">
        <v>213.44</v>
      </c>
      <c r="G887">
        <v>15.9738596803332</v>
      </c>
      <c r="H887">
        <v>-10.8769256167403</v>
      </c>
      <c r="I887">
        <v>-35.768343904705901</v>
      </c>
      <c r="J887">
        <v>-3.88793177979408</v>
      </c>
      <c r="K887">
        <v>242.72169214158001</v>
      </c>
      <c r="L887">
        <v>247.373509377001</v>
      </c>
      <c r="M887">
        <v>26.4356742530485</v>
      </c>
      <c r="N887">
        <v>0.63590654601947305</v>
      </c>
      <c r="O887">
        <v>50.135869565217298</v>
      </c>
      <c r="P887">
        <v>39.184871209651099</v>
      </c>
      <c r="Q887">
        <v>6.2486245754101999E-2</v>
      </c>
    </row>
    <row r="888" spans="1:17" x14ac:dyDescent="0.3">
      <c r="A888" t="s">
        <v>1923</v>
      </c>
      <c r="B888" t="s">
        <v>1924</v>
      </c>
      <c r="C888" t="s">
        <v>3141</v>
      </c>
      <c r="D888" t="s">
        <v>1470</v>
      </c>
      <c r="E888">
        <v>3622.1221147199999</v>
      </c>
      <c r="F888">
        <v>548.4</v>
      </c>
      <c r="G888">
        <v>-41.129803179213802</v>
      </c>
      <c r="H888">
        <v>-4.3408657027447504</v>
      </c>
      <c r="I888">
        <v>-20.619472195660698</v>
      </c>
      <c r="J888">
        <v>-1.0207652421279301</v>
      </c>
      <c r="K888">
        <v>579.78346118383502</v>
      </c>
      <c r="L888">
        <v>614.92359020858601</v>
      </c>
      <c r="M888">
        <v>45.640762499430799</v>
      </c>
      <c r="N888">
        <v>0.87401068283830696</v>
      </c>
      <c r="O888">
        <v>48.614150255288102</v>
      </c>
      <c r="P888">
        <v>4.6365197481396496</v>
      </c>
      <c r="Q888">
        <v>8.5196317496346999E-2</v>
      </c>
    </row>
    <row r="889" spans="1:17" hidden="1" x14ac:dyDescent="0.3">
      <c r="A889" t="s">
        <v>1925</v>
      </c>
      <c r="B889" t="s">
        <v>1926</v>
      </c>
      <c r="C889" t="s">
        <v>3138</v>
      </c>
      <c r="D889" t="s">
        <v>155</v>
      </c>
      <c r="E889">
        <v>3598.5768409799998</v>
      </c>
      <c r="F889">
        <v>955.35</v>
      </c>
      <c r="G889">
        <v>18.1673647410312</v>
      </c>
      <c r="H889">
        <v>-0.89023160133671198</v>
      </c>
      <c r="I889">
        <v>-7.3657837003136004</v>
      </c>
      <c r="J889">
        <v>0.59655697121704099</v>
      </c>
      <c r="K889">
        <v>914.14413467480301</v>
      </c>
      <c r="L889">
        <v>826.33453782297499</v>
      </c>
      <c r="M889">
        <v>60.139112410946602</v>
      </c>
      <c r="N889">
        <v>0.118984607932731</v>
      </c>
      <c r="O889">
        <v>18.1870518658083</v>
      </c>
      <c r="P889">
        <v>71.424726359231997</v>
      </c>
      <c r="Q889">
        <v>9.2545148859380005E-2</v>
      </c>
    </row>
    <row r="890" spans="1:17" hidden="1" x14ac:dyDescent="0.3">
      <c r="A890" t="s">
        <v>1927</v>
      </c>
      <c r="B890" t="s">
        <v>1928</v>
      </c>
      <c r="C890" t="s">
        <v>3138</v>
      </c>
      <c r="D890" t="s">
        <v>411</v>
      </c>
      <c r="E890">
        <v>3588.3923241000002</v>
      </c>
      <c r="F890">
        <v>276.45</v>
      </c>
      <c r="G890">
        <v>428.93091886173602</v>
      </c>
      <c r="H890">
        <v>47.229293401708397</v>
      </c>
      <c r="I890">
        <v>219.63213097707501</v>
      </c>
      <c r="J890">
        <v>10.4509381196956</v>
      </c>
      <c r="K890">
        <v>188.685166674573</v>
      </c>
      <c r="L890">
        <v>133.24272791054599</v>
      </c>
      <c r="M890">
        <v>93.667372117011894</v>
      </c>
      <c r="N890">
        <v>3.4213207307732301</v>
      </c>
      <c r="O890">
        <v>0</v>
      </c>
      <c r="P890">
        <v>505.58598028477502</v>
      </c>
      <c r="Q890">
        <v>0.15461640750255801</v>
      </c>
    </row>
    <row r="891" spans="1:17" x14ac:dyDescent="0.3">
      <c r="A891" t="s">
        <v>1929</v>
      </c>
      <c r="B891" t="s">
        <v>1930</v>
      </c>
      <c r="C891" t="s">
        <v>3127</v>
      </c>
      <c r="D891" t="s">
        <v>161</v>
      </c>
      <c r="E891">
        <v>3581.55302218</v>
      </c>
      <c r="F891">
        <v>228.44</v>
      </c>
      <c r="G891">
        <v>10.918394927003799</v>
      </c>
      <c r="H891">
        <v>19.741500650697901</v>
      </c>
      <c r="I891">
        <v>13.0916961312731</v>
      </c>
      <c r="J891">
        <v>1.15912551220968</v>
      </c>
      <c r="K891">
        <v>192.55896422755501</v>
      </c>
      <c r="L891">
        <v>187.542046770567</v>
      </c>
      <c r="M891">
        <v>70.699205363371206</v>
      </c>
      <c r="N891">
        <v>2.9294137183347799</v>
      </c>
      <c r="O891">
        <v>23.883733146559202</v>
      </c>
      <c r="P891">
        <v>71.759398496240607</v>
      </c>
      <c r="Q891">
        <v>3.0743696904729999E-3</v>
      </c>
    </row>
    <row r="892" spans="1:17" hidden="1" x14ac:dyDescent="0.3">
      <c r="A892" t="s">
        <v>1931</v>
      </c>
      <c r="B892" t="s">
        <v>1932</v>
      </c>
      <c r="C892" t="s">
        <v>3138</v>
      </c>
      <c r="D892" t="s">
        <v>1333</v>
      </c>
      <c r="E892">
        <v>3578.4446024250001</v>
      </c>
      <c r="F892">
        <v>817.25</v>
      </c>
      <c r="G892">
        <v>5.62669062978817</v>
      </c>
      <c r="H892">
        <v>2.7394465335686098</v>
      </c>
      <c r="I892">
        <v>53.187998618425503</v>
      </c>
      <c r="J892">
        <v>-2.6291150717937</v>
      </c>
      <c r="K892">
        <v>779.909358372258</v>
      </c>
      <c r="L892">
        <v>718.07078949148695</v>
      </c>
      <c r="M892">
        <v>60.467631412403499</v>
      </c>
      <c r="N892">
        <v>1.0611260485716301</v>
      </c>
      <c r="O892">
        <v>20.281431630467999</v>
      </c>
      <c r="P892">
        <v>81.934550311665106</v>
      </c>
      <c r="Q892">
        <v>-3.4904117471206003E-2</v>
      </c>
    </row>
    <row r="893" spans="1:17" x14ac:dyDescent="0.3">
      <c r="A893" t="s">
        <v>1933</v>
      </c>
      <c r="B893" t="s">
        <v>1934</v>
      </c>
      <c r="C893" t="s">
        <v>3132</v>
      </c>
      <c r="D893" t="s">
        <v>544</v>
      </c>
      <c r="E893">
        <v>3569.9349853499998</v>
      </c>
      <c r="F893">
        <v>320.5</v>
      </c>
      <c r="G893">
        <v>-31.482653689321399</v>
      </c>
      <c r="H893">
        <v>8.1424443734766694</v>
      </c>
      <c r="I893">
        <v>-8.4521456732206293</v>
      </c>
      <c r="J893">
        <v>2.5074175565060002</v>
      </c>
      <c r="K893">
        <v>328.241362206953</v>
      </c>
      <c r="L893">
        <v>330.02799283491498</v>
      </c>
      <c r="M893">
        <v>46.987495694036497</v>
      </c>
      <c r="N893">
        <v>1.61838673719113</v>
      </c>
      <c r="O893">
        <v>40.998439937597396</v>
      </c>
      <c r="P893">
        <v>36.2090947726306</v>
      </c>
      <c r="Q893">
        <v>9.0082568798279996E-3</v>
      </c>
    </row>
    <row r="894" spans="1:17" x14ac:dyDescent="0.3">
      <c r="A894" t="s">
        <v>1935</v>
      </c>
      <c r="B894" t="s">
        <v>1936</v>
      </c>
      <c r="C894" t="s">
        <v>3133</v>
      </c>
      <c r="D894" t="s">
        <v>105</v>
      </c>
      <c r="E894">
        <v>3544.3758838160002</v>
      </c>
      <c r="F894">
        <v>196.67</v>
      </c>
      <c r="G894">
        <v>-23.334174074828699</v>
      </c>
      <c r="H894">
        <v>-6.3350538324058299</v>
      </c>
      <c r="I894">
        <v>-19.535818694041399</v>
      </c>
      <c r="J894">
        <v>-3.8076954738037601</v>
      </c>
      <c r="K894">
        <v>211.71547078545899</v>
      </c>
      <c r="L894">
        <v>213.693736900158</v>
      </c>
      <c r="M894">
        <v>33.952530154565402</v>
      </c>
      <c r="N894">
        <v>0.54383651673115396</v>
      </c>
      <c r="O894">
        <v>39.802715208216803</v>
      </c>
      <c r="P894">
        <v>12.3828571428571</v>
      </c>
      <c r="Q894">
        <v>9.4566845377371006E-2</v>
      </c>
    </row>
    <row r="895" spans="1:17" x14ac:dyDescent="0.3">
      <c r="A895" t="s">
        <v>1937</v>
      </c>
      <c r="B895" t="s">
        <v>1938</v>
      </c>
      <c r="C895" t="s">
        <v>3139</v>
      </c>
      <c r="D895" t="s">
        <v>457</v>
      </c>
      <c r="E895">
        <v>3540.2684788800002</v>
      </c>
      <c r="F895">
        <v>22.96</v>
      </c>
      <c r="G895">
        <v>-41.635322245834899</v>
      </c>
      <c r="H895">
        <v>-2.3339437736440098</v>
      </c>
      <c r="I895">
        <v>-4.4259372022324701</v>
      </c>
      <c r="J895">
        <v>-5.5671502399894299</v>
      </c>
      <c r="K895">
        <v>22.836716499927299</v>
      </c>
      <c r="L895">
        <v>23.5934539139643</v>
      </c>
      <c r="M895">
        <v>53.861608016492802</v>
      </c>
      <c r="N895">
        <v>0.270541162857525</v>
      </c>
      <c r="O895">
        <v>96.646341463414601</v>
      </c>
      <c r="P895">
        <v>37.485029940119702</v>
      </c>
    </row>
    <row r="896" spans="1:17" hidden="1" x14ac:dyDescent="0.3">
      <c r="A896" t="s">
        <v>1939</v>
      </c>
      <c r="B896" t="s">
        <v>1940</v>
      </c>
      <c r="C896" t="s">
        <v>3138</v>
      </c>
      <c r="D896" t="s">
        <v>523</v>
      </c>
      <c r="E896">
        <v>3530.1745118250001</v>
      </c>
      <c r="F896">
        <v>2906.15</v>
      </c>
      <c r="G896">
        <v>12.8034792099307</v>
      </c>
      <c r="H896">
        <v>-0.33866035075992801</v>
      </c>
      <c r="I896">
        <v>10.314400766293501</v>
      </c>
      <c r="J896">
        <v>8.6511832201405695E-2</v>
      </c>
      <c r="K896">
        <v>3022.0972642096399</v>
      </c>
      <c r="L896">
        <v>2801.07622137306</v>
      </c>
      <c r="M896">
        <v>41.8854483347517</v>
      </c>
      <c r="N896">
        <v>0.65804671698396</v>
      </c>
      <c r="O896">
        <v>19.401957916831499</v>
      </c>
      <c r="P896">
        <v>35.295623836126602</v>
      </c>
      <c r="Q896">
        <v>5.8250934665620001E-2</v>
      </c>
    </row>
    <row r="897" spans="1:17" hidden="1" x14ac:dyDescent="0.3">
      <c r="A897" t="s">
        <v>1941</v>
      </c>
      <c r="B897" t="s">
        <v>1942</v>
      </c>
      <c r="C897" t="s">
        <v>3138</v>
      </c>
      <c r="D897" t="s">
        <v>361</v>
      </c>
      <c r="E897">
        <v>3519.8976214650002</v>
      </c>
      <c r="F897">
        <v>1063.8499999999999</v>
      </c>
      <c r="G897">
        <v>37.416058252009002</v>
      </c>
      <c r="H897">
        <v>-3.8103902736345998</v>
      </c>
      <c r="I897">
        <v>46.205695131241797</v>
      </c>
      <c r="J897">
        <v>2.7075573635365302</v>
      </c>
      <c r="K897">
        <v>1033.5928958557599</v>
      </c>
      <c r="L897">
        <v>873.98363899428603</v>
      </c>
      <c r="M897">
        <v>58.710325438952502</v>
      </c>
      <c r="N897">
        <v>0.38133894124566697</v>
      </c>
      <c r="O897">
        <v>27.8375710861493</v>
      </c>
      <c r="P897">
        <v>86.722246599385599</v>
      </c>
      <c r="Q897">
        <v>3.8739428159088998E-2</v>
      </c>
    </row>
    <row r="898" spans="1:17" hidden="1" x14ac:dyDescent="0.3">
      <c r="A898" t="s">
        <v>1943</v>
      </c>
      <c r="B898" t="s">
        <v>1944</v>
      </c>
      <c r="C898" t="s">
        <v>3138</v>
      </c>
      <c r="D898" t="s">
        <v>211</v>
      </c>
      <c r="E898">
        <v>3512.0230294799999</v>
      </c>
      <c r="F898">
        <v>1122.45</v>
      </c>
      <c r="G898">
        <v>56.875195624443997</v>
      </c>
      <c r="H898">
        <v>4.4864106208588801</v>
      </c>
      <c r="I898">
        <v>49.443636331392902</v>
      </c>
      <c r="J898">
        <v>-5.6029169254689597</v>
      </c>
      <c r="K898">
        <v>1076.9169649477501</v>
      </c>
      <c r="L898">
        <v>878.07813007124196</v>
      </c>
      <c r="M898">
        <v>40.989006971246098</v>
      </c>
      <c r="N898">
        <v>0.67335625688404999</v>
      </c>
      <c r="O898">
        <v>13.6754421132344</v>
      </c>
      <c r="P898">
        <v>103.323974277692</v>
      </c>
      <c r="Q898">
        <v>9.5531899632738004E-2</v>
      </c>
    </row>
    <row r="899" spans="1:17" x14ac:dyDescent="0.3">
      <c r="A899" t="s">
        <v>1945</v>
      </c>
      <c r="B899" t="s">
        <v>1946</v>
      </c>
      <c r="C899" t="s">
        <v>3137</v>
      </c>
      <c r="D899" t="s">
        <v>280</v>
      </c>
      <c r="E899">
        <v>3507.93795</v>
      </c>
      <c r="F899">
        <v>1133</v>
      </c>
      <c r="G899">
        <v>38.580764534345001</v>
      </c>
      <c r="H899">
        <v>-13.547553325346501</v>
      </c>
      <c r="I899">
        <v>36.363502224314601</v>
      </c>
      <c r="J899">
        <v>-5.97538907920047</v>
      </c>
      <c r="K899">
        <v>1232.6686140429799</v>
      </c>
      <c r="L899">
        <v>1071.9024071741401</v>
      </c>
      <c r="M899">
        <v>38.856185622616003</v>
      </c>
      <c r="N899">
        <v>0.53417198065504001</v>
      </c>
      <c r="O899">
        <v>36.71226831421</v>
      </c>
      <c r="P899">
        <v>66.973693906123302</v>
      </c>
      <c r="Q899">
        <v>2.6695661790028E-2</v>
      </c>
    </row>
    <row r="900" spans="1:17" hidden="1" x14ac:dyDescent="0.3">
      <c r="A900" t="s">
        <v>1947</v>
      </c>
      <c r="B900" t="s">
        <v>1948</v>
      </c>
      <c r="C900" t="s">
        <v>3138</v>
      </c>
      <c r="D900" t="s">
        <v>208</v>
      </c>
      <c r="E900">
        <v>3507.53901894</v>
      </c>
      <c r="F900">
        <v>3217.4</v>
      </c>
      <c r="G900">
        <v>120.567192544525</v>
      </c>
      <c r="H900">
        <v>3.4795761169647199</v>
      </c>
      <c r="I900">
        <v>118.437907546674</v>
      </c>
      <c r="J900">
        <v>-5.5012473063125302</v>
      </c>
      <c r="K900">
        <v>2813.0317699371099</v>
      </c>
      <c r="L900">
        <v>2080.41533777529</v>
      </c>
      <c r="M900">
        <v>54.424485627823898</v>
      </c>
      <c r="N900">
        <v>2.1197774323663601</v>
      </c>
      <c r="O900">
        <v>13.0105053770124</v>
      </c>
      <c r="P900">
        <v>184.73826275498899</v>
      </c>
      <c r="Q900">
        <v>0.18126595221676201</v>
      </c>
    </row>
    <row r="901" spans="1:17" hidden="1" x14ac:dyDescent="0.3">
      <c r="A901" t="s">
        <v>1949</v>
      </c>
      <c r="B901" t="s">
        <v>1950</v>
      </c>
      <c r="C901" t="s">
        <v>3138</v>
      </c>
      <c r="D901" t="s">
        <v>1620</v>
      </c>
      <c r="E901">
        <v>3502.605</v>
      </c>
      <c r="F901">
        <v>315.55</v>
      </c>
      <c r="G901">
        <v>-38.084789769220201</v>
      </c>
      <c r="H901">
        <v>-4.4230536010720902</v>
      </c>
      <c r="I901">
        <v>-7.6758095293386797</v>
      </c>
      <c r="J901">
        <v>-5.7507470790269899</v>
      </c>
      <c r="K901">
        <v>337.67686748243199</v>
      </c>
      <c r="L901">
        <v>342.598680967142</v>
      </c>
      <c r="M901">
        <v>23.282806961676702</v>
      </c>
      <c r="N901">
        <v>0.38415360986143898</v>
      </c>
      <c r="O901">
        <v>28.648391697036899</v>
      </c>
      <c r="P901">
        <v>8.6604683195592393</v>
      </c>
      <c r="Q901">
        <v>-3.0801939265123E-2</v>
      </c>
    </row>
    <row r="902" spans="1:17" hidden="1" x14ac:dyDescent="0.3">
      <c r="A902" t="s">
        <v>1951</v>
      </c>
      <c r="B902" t="s">
        <v>1952</v>
      </c>
      <c r="C902" t="s">
        <v>3138</v>
      </c>
      <c r="D902" t="s">
        <v>411</v>
      </c>
      <c r="E902">
        <v>3494.55283138799</v>
      </c>
      <c r="F902">
        <v>93.96</v>
      </c>
      <c r="G902">
        <v>-53.676814417731002</v>
      </c>
      <c r="H902">
        <v>-12.0152996978125</v>
      </c>
      <c r="I902">
        <v>-28.935694918344499</v>
      </c>
      <c r="J902">
        <v>-7.4922051307995998</v>
      </c>
      <c r="K902">
        <v>107.96735605431</v>
      </c>
      <c r="L902">
        <v>119.758384916973</v>
      </c>
      <c r="M902">
        <v>18.0854450690078</v>
      </c>
      <c r="N902">
        <v>0.66865570624093495</v>
      </c>
      <c r="O902">
        <v>63.473818646232402</v>
      </c>
      <c r="P902">
        <v>1.0322580645161199</v>
      </c>
    </row>
    <row r="903" spans="1:17" hidden="1" x14ac:dyDescent="0.3">
      <c r="A903" t="s">
        <v>1953</v>
      </c>
      <c r="B903" t="s">
        <v>1954</v>
      </c>
      <c r="C903" t="s">
        <v>3138</v>
      </c>
      <c r="D903" t="s">
        <v>1663</v>
      </c>
      <c r="E903">
        <v>3485.4256995000001</v>
      </c>
      <c r="F903">
        <v>2055</v>
      </c>
      <c r="G903">
        <v>-4.48443680209808</v>
      </c>
      <c r="H903">
        <v>-4.1948172331834002</v>
      </c>
      <c r="I903">
        <v>21.809495190657799</v>
      </c>
      <c r="J903">
        <v>-2.6788853498654799</v>
      </c>
      <c r="K903">
        <v>2110.1662902131502</v>
      </c>
      <c r="L903">
        <v>1942.50116257131</v>
      </c>
      <c r="M903">
        <v>42.073326557543403</v>
      </c>
      <c r="N903">
        <v>0.39597377783468701</v>
      </c>
      <c r="O903">
        <v>20.1459854014598</v>
      </c>
      <c r="P903">
        <v>45.121994279863003</v>
      </c>
      <c r="Q903">
        <v>0.108030416707702</v>
      </c>
    </row>
    <row r="904" spans="1:17" hidden="1" x14ac:dyDescent="0.3">
      <c r="A904" t="s">
        <v>1955</v>
      </c>
      <c r="B904" t="s">
        <v>1956</v>
      </c>
      <c r="C904" t="s">
        <v>3138</v>
      </c>
      <c r="D904" t="s">
        <v>80</v>
      </c>
      <c r="E904">
        <v>3473.7156396</v>
      </c>
      <c r="F904">
        <v>1536.3</v>
      </c>
      <c r="G904">
        <v>144.253520242587</v>
      </c>
      <c r="H904">
        <v>-16.5766780980696</v>
      </c>
      <c r="I904">
        <v>12.1328705160303</v>
      </c>
      <c r="J904">
        <v>-7.6946453748240096</v>
      </c>
      <c r="K904">
        <v>1648.63211279487</v>
      </c>
      <c r="L904">
        <v>1310.50635921356</v>
      </c>
      <c r="M904">
        <v>25.1964912421411</v>
      </c>
      <c r="N904">
        <v>0.37507657770300001</v>
      </c>
      <c r="O904">
        <v>25.431230879385499</v>
      </c>
      <c r="P904">
        <v>184.49999999999901</v>
      </c>
      <c r="Q904">
        <v>0.16409968001014399</v>
      </c>
    </row>
    <row r="905" spans="1:17" hidden="1" x14ac:dyDescent="0.3">
      <c r="A905" t="s">
        <v>1957</v>
      </c>
      <c r="B905" t="s">
        <v>1958</v>
      </c>
      <c r="C905" t="s">
        <v>3138</v>
      </c>
      <c r="D905" t="s">
        <v>280</v>
      </c>
      <c r="E905">
        <v>3465.04510131999</v>
      </c>
      <c r="F905">
        <v>2861.2</v>
      </c>
      <c r="G905">
        <v>7.1434133438176701</v>
      </c>
      <c r="H905">
        <v>-6.7074551066379202</v>
      </c>
      <c r="I905">
        <v>39.750593393225699</v>
      </c>
      <c r="J905">
        <v>-3.7568170598584398</v>
      </c>
      <c r="K905">
        <v>3070.6090867218099</v>
      </c>
      <c r="L905">
        <v>2680.26296868799</v>
      </c>
      <c r="M905">
        <v>29.884875128297399</v>
      </c>
      <c r="N905">
        <v>0.33409958745900897</v>
      </c>
      <c r="O905">
        <v>30.5204110163567</v>
      </c>
      <c r="P905">
        <v>89.653001027408493</v>
      </c>
      <c r="Q905">
        <v>0.11207583921456001</v>
      </c>
    </row>
    <row r="906" spans="1:17" hidden="1" x14ac:dyDescent="0.3">
      <c r="A906" t="s">
        <v>1959</v>
      </c>
      <c r="B906" t="s">
        <v>1960</v>
      </c>
      <c r="C906" t="s">
        <v>3138</v>
      </c>
      <c r="D906" t="s">
        <v>54</v>
      </c>
      <c r="E906">
        <v>3460.49647185</v>
      </c>
      <c r="F906">
        <v>254.3</v>
      </c>
      <c r="G906">
        <v>32.5674605636192</v>
      </c>
      <c r="H906">
        <v>0.226396868232936</v>
      </c>
      <c r="I906">
        <v>2.2113554368687298</v>
      </c>
      <c r="J906">
        <v>-4.6545759339604604</v>
      </c>
      <c r="K906">
        <v>272.345290921892</v>
      </c>
      <c r="L906">
        <v>247.220337174035</v>
      </c>
      <c r="M906">
        <v>35.681141972517999</v>
      </c>
      <c r="N906">
        <v>0.33902056329866098</v>
      </c>
      <c r="O906">
        <v>34.880062917813603</v>
      </c>
      <c r="P906">
        <v>58.9375</v>
      </c>
      <c r="Q906">
        <v>5.9585486658860001E-3</v>
      </c>
    </row>
    <row r="907" spans="1:17" hidden="1" x14ac:dyDescent="0.3">
      <c r="A907" t="s">
        <v>1961</v>
      </c>
      <c r="B907" t="s">
        <v>1962</v>
      </c>
      <c r="C907" t="s">
        <v>3138</v>
      </c>
      <c r="D907" t="s">
        <v>48</v>
      </c>
      <c r="E907">
        <v>3457.2518178</v>
      </c>
      <c r="F907">
        <v>22.11</v>
      </c>
      <c r="G907">
        <v>-8.8935644797438602</v>
      </c>
      <c r="H907">
        <v>-15.8905959924495</v>
      </c>
      <c r="I907">
        <v>15.8629228321669</v>
      </c>
      <c r="J907">
        <v>-7.8202840137732297</v>
      </c>
      <c r="K907">
        <v>25.664149313645702</v>
      </c>
      <c r="L907">
        <v>22.5689929112431</v>
      </c>
      <c r="M907">
        <v>25.970293766751901</v>
      </c>
      <c r="N907">
        <v>0.29751793328431803</v>
      </c>
      <c r="O907">
        <v>51.289009497964699</v>
      </c>
      <c r="P907">
        <v>47.951234106207899</v>
      </c>
      <c r="Q907">
        <v>0.108046143396492</v>
      </c>
    </row>
    <row r="908" spans="1:17" hidden="1" x14ac:dyDescent="0.3">
      <c r="A908" t="s">
        <v>1963</v>
      </c>
      <c r="B908" t="s">
        <v>1964</v>
      </c>
      <c r="C908" t="s">
        <v>3138</v>
      </c>
      <c r="D908" t="s">
        <v>134</v>
      </c>
      <c r="E908">
        <v>3453.6625419000002</v>
      </c>
      <c r="F908">
        <v>267</v>
      </c>
      <c r="G908">
        <v>233.205272738476</v>
      </c>
      <c r="H908">
        <v>0.57456201352130498</v>
      </c>
      <c r="I908">
        <v>83.903455557306202</v>
      </c>
      <c r="J908">
        <v>-8.6987394464702703</v>
      </c>
      <c r="K908">
        <v>271.76009802421498</v>
      </c>
      <c r="L908">
        <v>208.395877822117</v>
      </c>
      <c r="M908">
        <v>36.034240861729103</v>
      </c>
      <c r="N908">
        <v>0.47136018581512701</v>
      </c>
      <c r="O908">
        <v>28.951310861423199</v>
      </c>
      <c r="P908">
        <v>273.16561844863702</v>
      </c>
      <c r="Q908">
        <v>0.161681470570261</v>
      </c>
    </row>
    <row r="909" spans="1:17" hidden="1" x14ac:dyDescent="0.3">
      <c r="A909" t="s">
        <v>1965</v>
      </c>
      <c r="B909" t="s">
        <v>1966</v>
      </c>
      <c r="C909" t="s">
        <v>3138</v>
      </c>
      <c r="D909" t="s">
        <v>211</v>
      </c>
      <c r="E909">
        <v>3420.8352139499998</v>
      </c>
      <c r="F909">
        <v>501.9</v>
      </c>
      <c r="G909">
        <v>10.9987012430786</v>
      </c>
      <c r="H909">
        <v>-6.6854179282249797</v>
      </c>
      <c r="I909">
        <v>-1.0465993893883201</v>
      </c>
      <c r="J909">
        <v>-4.7775583040779299</v>
      </c>
      <c r="K909">
        <v>528.01089731619697</v>
      </c>
      <c r="L909">
        <v>501.65003534251599</v>
      </c>
      <c r="M909">
        <v>42.673675868305899</v>
      </c>
      <c r="N909">
        <v>0.84197521281275001</v>
      </c>
      <c r="O909">
        <v>21.528192867104998</v>
      </c>
      <c r="P909">
        <v>38.4551724137931</v>
      </c>
      <c r="Q909">
        <v>0.13800706251157099</v>
      </c>
    </row>
    <row r="910" spans="1:17" hidden="1" x14ac:dyDescent="0.3">
      <c r="A910" t="s">
        <v>1967</v>
      </c>
      <c r="B910" t="s">
        <v>1968</v>
      </c>
      <c r="C910" t="s">
        <v>3138</v>
      </c>
      <c r="D910" t="s">
        <v>48</v>
      </c>
      <c r="E910">
        <v>3412.795112625</v>
      </c>
      <c r="F910">
        <v>598.54999999999995</v>
      </c>
      <c r="G910">
        <v>-34.493365895489298</v>
      </c>
      <c r="H910">
        <v>-7.6775745556626003</v>
      </c>
      <c r="I910">
        <v>-10.2253745932098</v>
      </c>
      <c r="J910">
        <v>-0.14246252942083901</v>
      </c>
      <c r="K910">
        <v>657.16874017668397</v>
      </c>
      <c r="M910">
        <v>44.638639899034203</v>
      </c>
      <c r="N910">
        <v>0.720340698402549</v>
      </c>
      <c r="O910">
        <v>49.903934508395203</v>
      </c>
      <c r="P910">
        <v>8.8272727272727192</v>
      </c>
    </row>
    <row r="911" spans="1:17" hidden="1" x14ac:dyDescent="0.3">
      <c r="A911" t="s">
        <v>1969</v>
      </c>
      <c r="B911" t="s">
        <v>1970</v>
      </c>
      <c r="C911" t="s">
        <v>3138</v>
      </c>
      <c r="D911" t="s">
        <v>51</v>
      </c>
      <c r="E911">
        <v>3399.1714416750001</v>
      </c>
      <c r="F911">
        <v>312.75</v>
      </c>
      <c r="G911">
        <v>125.976798160078</v>
      </c>
      <c r="H911">
        <v>3.2446465923650001</v>
      </c>
      <c r="I911">
        <v>12.1500982510554</v>
      </c>
      <c r="J911">
        <v>6.1880459451554302</v>
      </c>
      <c r="K911">
        <v>321.52990747817103</v>
      </c>
      <c r="L911">
        <v>290.19428576299902</v>
      </c>
      <c r="M911">
        <v>50.114205274774697</v>
      </c>
      <c r="N911">
        <v>0.82948427874480002</v>
      </c>
      <c r="O911">
        <v>24.700239808153398</v>
      </c>
      <c r="P911">
        <v>189.04805914972201</v>
      </c>
      <c r="Q911">
        <v>0.146732071059407</v>
      </c>
    </row>
    <row r="912" spans="1:17" hidden="1" x14ac:dyDescent="0.3">
      <c r="A912" t="s">
        <v>1971</v>
      </c>
      <c r="B912" t="s">
        <v>1972</v>
      </c>
      <c r="C912" t="s">
        <v>3138</v>
      </c>
      <c r="D912" t="s">
        <v>80</v>
      </c>
      <c r="E912">
        <v>3387.0072942299998</v>
      </c>
      <c r="F912">
        <v>317.14999999999998</v>
      </c>
      <c r="G912">
        <v>62.282095333336599</v>
      </c>
      <c r="H912">
        <v>-11.9073522435716</v>
      </c>
      <c r="I912">
        <v>88.180944544329606</v>
      </c>
      <c r="J912">
        <v>-0.70099007179370598</v>
      </c>
      <c r="K912">
        <v>332.528401722468</v>
      </c>
      <c r="L912">
        <v>254.98148558357099</v>
      </c>
      <c r="M912">
        <v>38.011718537992998</v>
      </c>
      <c r="N912">
        <v>0.38426064418954098</v>
      </c>
      <c r="O912">
        <v>27.7628882232382</v>
      </c>
      <c r="P912">
        <v>120.93347265761</v>
      </c>
      <c r="Q912">
        <v>6.3608366660589999E-2</v>
      </c>
    </row>
    <row r="913" spans="1:17" hidden="1" x14ac:dyDescent="0.3">
      <c r="A913" t="s">
        <v>1973</v>
      </c>
      <c r="B913" t="s">
        <v>1974</v>
      </c>
      <c r="C913" t="s">
        <v>3138</v>
      </c>
      <c r="E913">
        <v>3380.13</v>
      </c>
      <c r="F913">
        <v>631.79999999999995</v>
      </c>
      <c r="G913">
        <v>549.10485036020395</v>
      </c>
      <c r="H913">
        <v>-0.77761938395915697</v>
      </c>
      <c r="I913">
        <v>9.7081516064812892</v>
      </c>
      <c r="J913">
        <v>-2.7010767484871998</v>
      </c>
      <c r="K913">
        <v>641.42695530498099</v>
      </c>
      <c r="L913">
        <v>553.05919723246996</v>
      </c>
      <c r="M913">
        <v>47.020665130065701</v>
      </c>
      <c r="N913">
        <v>0.19138560807983401</v>
      </c>
      <c r="O913">
        <v>25.459006014561499</v>
      </c>
      <c r="P913">
        <v>603.25022261798699</v>
      </c>
      <c r="Q913">
        <v>0.17101606531322799</v>
      </c>
    </row>
    <row r="914" spans="1:17" x14ac:dyDescent="0.3">
      <c r="A914" t="s">
        <v>1975</v>
      </c>
      <c r="B914" t="s">
        <v>1976</v>
      </c>
      <c r="C914" t="s">
        <v>3132</v>
      </c>
      <c r="D914" t="s">
        <v>105</v>
      </c>
      <c r="E914">
        <v>3359.3212322999998</v>
      </c>
      <c r="F914">
        <v>769.55</v>
      </c>
      <c r="G914">
        <v>40.423362566682798</v>
      </c>
      <c r="H914">
        <v>-4.6612185937692203</v>
      </c>
      <c r="I914">
        <v>-17.583907451009502</v>
      </c>
      <c r="J914">
        <v>-4.7113452572911703</v>
      </c>
      <c r="K914">
        <v>801.697587178145</v>
      </c>
      <c r="L914">
        <v>782.86666173451601</v>
      </c>
      <c r="M914">
        <v>46.021761017702801</v>
      </c>
      <c r="N914">
        <v>0.50761547899258797</v>
      </c>
      <c r="O914">
        <v>40.731596387499103</v>
      </c>
      <c r="P914">
        <v>80.095951322255999</v>
      </c>
      <c r="Q914">
        <v>9.6630458265031E-2</v>
      </c>
    </row>
    <row r="915" spans="1:17" hidden="1" x14ac:dyDescent="0.3">
      <c r="A915" t="s">
        <v>1977</v>
      </c>
      <c r="B915" t="s">
        <v>1978</v>
      </c>
      <c r="C915" t="s">
        <v>3138</v>
      </c>
      <c r="D915" t="s">
        <v>464</v>
      </c>
      <c r="E915">
        <v>3357.3708430199999</v>
      </c>
      <c r="F915">
        <v>161.54</v>
      </c>
      <c r="G915">
        <v>25.254459101777702</v>
      </c>
      <c r="H915">
        <v>-9.4909331432147308</v>
      </c>
      <c r="I915">
        <v>24.2698216144592</v>
      </c>
      <c r="J915">
        <v>-6.0058162552256702</v>
      </c>
      <c r="K915">
        <v>179.905892666082</v>
      </c>
      <c r="L915">
        <v>156.25539943255001</v>
      </c>
      <c r="M915">
        <v>35.252256766061898</v>
      </c>
      <c r="N915">
        <v>0.37067718869517302</v>
      </c>
      <c r="O915">
        <v>30.524947381453501</v>
      </c>
      <c r="P915">
        <v>65.427547363031195</v>
      </c>
      <c r="Q915">
        <v>0.10738903766053901</v>
      </c>
    </row>
    <row r="916" spans="1:17" hidden="1" x14ac:dyDescent="0.3">
      <c r="A916" t="s">
        <v>1979</v>
      </c>
      <c r="B916" t="s">
        <v>1980</v>
      </c>
      <c r="C916" t="s">
        <v>3138</v>
      </c>
      <c r="D916" t="s">
        <v>218</v>
      </c>
      <c r="E916">
        <v>3354.0926003999998</v>
      </c>
      <c r="F916">
        <v>187.8</v>
      </c>
      <c r="G916">
        <v>57.145642320394501</v>
      </c>
      <c r="H916">
        <v>5.9770219395076101</v>
      </c>
      <c r="I916">
        <v>27.728338633154902</v>
      </c>
      <c r="J916">
        <v>2.9401768357207301</v>
      </c>
      <c r="K916">
        <v>171.45484774985201</v>
      </c>
      <c r="L916">
        <v>147.61145708930499</v>
      </c>
      <c r="M916">
        <v>66.000241782405794</v>
      </c>
      <c r="N916">
        <v>0.74382421773535501</v>
      </c>
      <c r="O916">
        <v>2.3429179978700501</v>
      </c>
      <c r="P916">
        <v>89.696969696969703</v>
      </c>
      <c r="Q916">
        <v>0.187323005462602</v>
      </c>
    </row>
    <row r="917" spans="1:17" x14ac:dyDescent="0.3">
      <c r="A917" t="s">
        <v>1981</v>
      </c>
      <c r="B917" t="s">
        <v>1982</v>
      </c>
      <c r="C917" t="s">
        <v>3125</v>
      </c>
      <c r="D917" t="s">
        <v>223</v>
      </c>
      <c r="E917">
        <v>3348.1079342849998</v>
      </c>
      <c r="F917">
        <v>396.65</v>
      </c>
      <c r="G917">
        <v>-39.104550780922899</v>
      </c>
      <c r="H917">
        <v>-5.8682562441312198</v>
      </c>
      <c r="I917">
        <v>-27.366513510667801</v>
      </c>
      <c r="J917">
        <v>-3.2699717852205601</v>
      </c>
      <c r="K917">
        <v>434.76419455337498</v>
      </c>
      <c r="L917">
        <v>477.26113285911902</v>
      </c>
      <c r="M917">
        <v>34.380028079564497</v>
      </c>
      <c r="N917">
        <v>0.86538683168657804</v>
      </c>
      <c r="O917">
        <v>76.225891844195104</v>
      </c>
      <c r="P917">
        <v>3.7400287694520502</v>
      </c>
    </row>
    <row r="918" spans="1:17" hidden="1" x14ac:dyDescent="0.3">
      <c r="A918" t="s">
        <v>1983</v>
      </c>
      <c r="B918" t="s">
        <v>1984</v>
      </c>
      <c r="C918" t="s">
        <v>3138</v>
      </c>
      <c r="D918" t="s">
        <v>134</v>
      </c>
      <c r="E918">
        <v>3345.10243666</v>
      </c>
      <c r="F918">
        <v>924.2</v>
      </c>
      <c r="G918">
        <v>114.660278981887</v>
      </c>
      <c r="H918">
        <v>1.9425593532698899</v>
      </c>
      <c r="I918">
        <v>31.8001313573691</v>
      </c>
      <c r="J918">
        <v>-3.69164270373623</v>
      </c>
      <c r="K918">
        <v>825.20427402567702</v>
      </c>
      <c r="L918">
        <v>688.70393881651296</v>
      </c>
      <c r="M918">
        <v>57.539594949039603</v>
      </c>
      <c r="N918">
        <v>0.55725737175333301</v>
      </c>
      <c r="O918">
        <v>8.1800476087426901</v>
      </c>
      <c r="P918">
        <v>144.73236648507</v>
      </c>
      <c r="Q918">
        <v>0.11983753743926</v>
      </c>
    </row>
    <row r="919" spans="1:17" hidden="1" x14ac:dyDescent="0.3">
      <c r="A919" t="s">
        <v>1985</v>
      </c>
      <c r="B919" t="s">
        <v>1986</v>
      </c>
      <c r="C919" t="s">
        <v>3138</v>
      </c>
      <c r="D919" t="s">
        <v>361</v>
      </c>
      <c r="E919">
        <v>3331.0642004000001</v>
      </c>
      <c r="F919">
        <v>303.2</v>
      </c>
      <c r="G919">
        <v>20.878486490511001</v>
      </c>
      <c r="H919">
        <v>5.0746016565359504</v>
      </c>
      <c r="I919">
        <v>29.2009570163832</v>
      </c>
      <c r="J919">
        <v>7.0962327113690904</v>
      </c>
      <c r="K919">
        <v>284.41325065413099</v>
      </c>
      <c r="L919">
        <v>247.589959209776</v>
      </c>
      <c r="M919">
        <v>61.107698272756899</v>
      </c>
      <c r="N919">
        <v>0.34286753711761397</v>
      </c>
      <c r="O919">
        <v>7.0250659630606904</v>
      </c>
      <c r="P919">
        <v>69.385474860335194</v>
      </c>
      <c r="Q919">
        <v>6.2182224988767E-2</v>
      </c>
    </row>
    <row r="920" spans="1:17" hidden="1" x14ac:dyDescent="0.3">
      <c r="A920" t="s">
        <v>1987</v>
      </c>
      <c r="B920" t="s">
        <v>1988</v>
      </c>
      <c r="C920" t="s">
        <v>3138</v>
      </c>
      <c r="D920" t="s">
        <v>48</v>
      </c>
      <c r="E920">
        <v>3324.2554799999998</v>
      </c>
      <c r="F920">
        <v>266.7</v>
      </c>
      <c r="G920">
        <v>4.5398007814856198</v>
      </c>
      <c r="H920">
        <v>-13.6855272190439</v>
      </c>
      <c r="I920">
        <v>68.007950920610995</v>
      </c>
      <c r="J920">
        <v>-5.7989101241591801</v>
      </c>
      <c r="K920">
        <v>272.77116695702898</v>
      </c>
      <c r="L920">
        <v>232.683120189813</v>
      </c>
      <c r="M920">
        <v>31.332749655484001</v>
      </c>
      <c r="N920">
        <v>0.94663893800118704</v>
      </c>
      <c r="O920">
        <v>25.984251968503902</v>
      </c>
      <c r="P920">
        <v>89.148936170212707</v>
      </c>
    </row>
    <row r="921" spans="1:17" hidden="1" x14ac:dyDescent="0.3">
      <c r="A921" t="s">
        <v>1989</v>
      </c>
      <c r="B921" t="s">
        <v>1990</v>
      </c>
      <c r="C921" t="s">
        <v>3138</v>
      </c>
      <c r="D921" t="s">
        <v>491</v>
      </c>
      <c r="E921">
        <v>3310.0789370759999</v>
      </c>
      <c r="F921">
        <v>118.63</v>
      </c>
      <c r="G921">
        <v>68.359584916128796</v>
      </c>
      <c r="H921">
        <v>-16.448923491035501</v>
      </c>
      <c r="I921">
        <v>20.4676451815705</v>
      </c>
      <c r="J921">
        <v>-7.4405893188474002</v>
      </c>
      <c r="K921">
        <v>125.053798208589</v>
      </c>
      <c r="L921">
        <v>103.757944983813</v>
      </c>
      <c r="M921">
        <v>49.328111487102099</v>
      </c>
      <c r="N921">
        <v>0.17218112031563801</v>
      </c>
      <c r="O921">
        <v>34.3406166835438</v>
      </c>
      <c r="P921">
        <v>115.285364481982</v>
      </c>
      <c r="Q921">
        <v>5.9629273748117002E-2</v>
      </c>
    </row>
    <row r="922" spans="1:17" hidden="1" x14ac:dyDescent="0.3">
      <c r="A922" t="s">
        <v>1991</v>
      </c>
      <c r="B922" t="s">
        <v>1992</v>
      </c>
      <c r="C922" t="s">
        <v>3138</v>
      </c>
      <c r="D922" t="s">
        <v>80</v>
      </c>
      <c r="E922">
        <v>3305.8004784</v>
      </c>
      <c r="F922">
        <v>2687.8</v>
      </c>
      <c r="G922">
        <v>-29.331976863968499</v>
      </c>
      <c r="H922">
        <v>-2.1749743611185099</v>
      </c>
      <c r="I922">
        <v>-4.2308596796470199E-2</v>
      </c>
      <c r="J922">
        <v>-3.0342128448176902</v>
      </c>
      <c r="K922">
        <v>2814.1776115108401</v>
      </c>
      <c r="L922">
        <v>2782.06445620575</v>
      </c>
      <c r="M922">
        <v>48.908953524584398</v>
      </c>
      <c r="N922">
        <v>0.68718968712089901</v>
      </c>
      <c r="O922">
        <v>41.946945457251203</v>
      </c>
      <c r="P922">
        <v>28.476852847685201</v>
      </c>
      <c r="Q922">
        <v>0.14638127555248501</v>
      </c>
    </row>
    <row r="923" spans="1:17" x14ac:dyDescent="0.3">
      <c r="A923" t="s">
        <v>1993</v>
      </c>
      <c r="B923" t="s">
        <v>1994</v>
      </c>
      <c r="C923" t="s">
        <v>3132</v>
      </c>
      <c r="D923" t="s">
        <v>105</v>
      </c>
      <c r="E923">
        <v>3296.9001084000001</v>
      </c>
      <c r="F923">
        <v>1624.4</v>
      </c>
      <c r="G923">
        <v>-5.0969381866526202</v>
      </c>
      <c r="H923">
        <v>-6.7890835663651403</v>
      </c>
      <c r="I923">
        <v>-28.425630608624601</v>
      </c>
      <c r="J923">
        <v>-5.28212980147969</v>
      </c>
      <c r="K923">
        <v>1928.04448851963</v>
      </c>
      <c r="L923">
        <v>1914.54570890218</v>
      </c>
      <c r="M923">
        <v>20.4605882116998</v>
      </c>
      <c r="N923">
        <v>1.5083416346229499</v>
      </c>
      <c r="O923">
        <v>50.846466387589203</v>
      </c>
      <c r="P923">
        <v>25.902960781274199</v>
      </c>
      <c r="Q923">
        <v>0.22451739748683999</v>
      </c>
    </row>
    <row r="924" spans="1:17" hidden="1" x14ac:dyDescent="0.3">
      <c r="A924" t="s">
        <v>1995</v>
      </c>
      <c r="B924" t="s">
        <v>1996</v>
      </c>
      <c r="C924" t="s">
        <v>3138</v>
      </c>
      <c r="D924" t="s">
        <v>51</v>
      </c>
      <c r="E924">
        <v>3294.489092925</v>
      </c>
      <c r="F924">
        <v>1991.95</v>
      </c>
      <c r="G924">
        <v>14.697204599569099</v>
      </c>
      <c r="H924">
        <v>-24.314839391514301</v>
      </c>
      <c r="I924">
        <v>27.5041680337443</v>
      </c>
      <c r="J924">
        <v>-7.3751106675285296</v>
      </c>
      <c r="K924">
        <v>2357.23899397172</v>
      </c>
      <c r="L924">
        <v>1953.9783197361601</v>
      </c>
      <c r="M924">
        <v>16.2587205411902</v>
      </c>
      <c r="N924">
        <v>0.689866849984619</v>
      </c>
      <c r="O924">
        <v>49.3486282286201</v>
      </c>
      <c r="P924">
        <v>54.175696594427201</v>
      </c>
      <c r="Q924">
        <v>0.13067662579645101</v>
      </c>
    </row>
    <row r="925" spans="1:17" hidden="1" x14ac:dyDescent="0.3">
      <c r="A925" t="s">
        <v>1997</v>
      </c>
      <c r="B925" t="s">
        <v>1998</v>
      </c>
      <c r="C925" t="s">
        <v>3138</v>
      </c>
      <c r="D925" t="s">
        <v>280</v>
      </c>
      <c r="E925">
        <v>3279.5874515249998</v>
      </c>
      <c r="F925">
        <v>478.35</v>
      </c>
      <c r="G925">
        <v>25.7604002936617</v>
      </c>
      <c r="H925">
        <v>-7.9049884659837399</v>
      </c>
      <c r="I925">
        <v>-12.6579083808753</v>
      </c>
      <c r="J925">
        <v>-5.1373551183948596</v>
      </c>
      <c r="K925">
        <v>531.34642250220497</v>
      </c>
      <c r="L925">
        <v>512.67927925479398</v>
      </c>
      <c r="M925">
        <v>30.6353163939905</v>
      </c>
      <c r="N925">
        <v>0.72168022803357801</v>
      </c>
      <c r="O925">
        <v>36.929026863175402</v>
      </c>
      <c r="P925">
        <v>49.484375</v>
      </c>
      <c r="Q925">
        <v>8.0533403233442005E-2</v>
      </c>
    </row>
    <row r="926" spans="1:17" hidden="1" x14ac:dyDescent="0.3">
      <c r="A926" t="s">
        <v>1999</v>
      </c>
      <c r="B926" t="s">
        <v>2000</v>
      </c>
      <c r="C926" t="s">
        <v>3138</v>
      </c>
      <c r="D926" t="s">
        <v>129</v>
      </c>
      <c r="E926">
        <v>3270.115119565</v>
      </c>
      <c r="F926">
        <v>270.64999999999998</v>
      </c>
      <c r="G926">
        <v>-0.35584112954938202</v>
      </c>
      <c r="H926">
        <v>-14.4666674843549</v>
      </c>
      <c r="I926">
        <v>-6.8366381558587301</v>
      </c>
      <c r="J926">
        <v>-11.3238498812684</v>
      </c>
      <c r="K926">
        <v>328.01221860138997</v>
      </c>
      <c r="M926">
        <v>26.126990335639</v>
      </c>
      <c r="N926">
        <v>1.4961990894551001</v>
      </c>
      <c r="O926">
        <v>95.824866063181204</v>
      </c>
      <c r="P926">
        <v>59.769775678866502</v>
      </c>
    </row>
    <row r="927" spans="1:17" x14ac:dyDescent="0.3">
      <c r="A927" t="s">
        <v>2001</v>
      </c>
      <c r="B927" t="s">
        <v>2002</v>
      </c>
      <c r="C927" t="s">
        <v>3132</v>
      </c>
      <c r="D927" t="s">
        <v>105</v>
      </c>
      <c r="E927">
        <v>3268.1742869999998</v>
      </c>
      <c r="F927">
        <v>567.35</v>
      </c>
      <c r="G927">
        <v>-16.858337842521301</v>
      </c>
      <c r="H927">
        <v>-12.8890858708794</v>
      </c>
      <c r="I927">
        <v>2.03587597311201</v>
      </c>
      <c r="J927">
        <v>-9.3596406644440098</v>
      </c>
      <c r="K927">
        <v>620.87303776154795</v>
      </c>
      <c r="L927">
        <v>590.95858004462002</v>
      </c>
      <c r="M927">
        <v>28.461856500664599</v>
      </c>
      <c r="N927">
        <v>0.56810167745684503</v>
      </c>
      <c r="O927">
        <v>28.6331188860491</v>
      </c>
      <c r="P927">
        <v>23.336956521739101</v>
      </c>
      <c r="Q927">
        <v>9.2606941351886005E-2</v>
      </c>
    </row>
    <row r="928" spans="1:17" hidden="1" x14ac:dyDescent="0.3">
      <c r="A928" t="s">
        <v>2003</v>
      </c>
      <c r="B928" t="s">
        <v>2004</v>
      </c>
      <c r="C928" t="s">
        <v>3138</v>
      </c>
      <c r="D928" t="s">
        <v>273</v>
      </c>
      <c r="E928">
        <v>3261.1916200000001</v>
      </c>
      <c r="F928">
        <v>2393.5</v>
      </c>
      <c r="G928">
        <v>43.749443495815697</v>
      </c>
      <c r="H928">
        <v>47.860000357984703</v>
      </c>
      <c r="I928">
        <v>61.1045098572719</v>
      </c>
      <c r="J928">
        <v>-5.6364607971825402E-2</v>
      </c>
      <c r="K928">
        <v>1716.2670560759</v>
      </c>
      <c r="L928">
        <v>1484.6636099299501</v>
      </c>
      <c r="M928">
        <v>90.211459506318803</v>
      </c>
      <c r="N928">
        <v>2.00147214057223</v>
      </c>
      <c r="O928">
        <v>1.3160643409233199</v>
      </c>
      <c r="P928">
        <v>101.983122362869</v>
      </c>
      <c r="Q928">
        <v>9.3656170170811001E-2</v>
      </c>
    </row>
    <row r="929" spans="1:17" x14ac:dyDescent="0.3">
      <c r="A929" t="s">
        <v>2005</v>
      </c>
      <c r="B929" t="s">
        <v>2006</v>
      </c>
      <c r="C929" t="s">
        <v>3137</v>
      </c>
      <c r="D929" t="s">
        <v>280</v>
      </c>
      <c r="E929">
        <v>3251.8466911999999</v>
      </c>
      <c r="F929">
        <v>317.60000000000002</v>
      </c>
      <c r="G929">
        <v>45.263747386928102</v>
      </c>
      <c r="H929">
        <v>6.7286684571815796</v>
      </c>
      <c r="I929">
        <v>15.751524952100199</v>
      </c>
      <c r="J929">
        <v>-3.2445076337771699</v>
      </c>
      <c r="K929">
        <v>317.01380140119898</v>
      </c>
      <c r="L929">
        <v>292.74548846875598</v>
      </c>
      <c r="M929">
        <v>50.972709850645501</v>
      </c>
      <c r="N929">
        <v>1.0429418138017701</v>
      </c>
      <c r="O929">
        <v>14.2474811083123</v>
      </c>
      <c r="P929">
        <v>66.282722513088999</v>
      </c>
      <c r="Q929">
        <v>2.8730520251655001E-2</v>
      </c>
    </row>
    <row r="930" spans="1:17" hidden="1" x14ac:dyDescent="0.3">
      <c r="A930" t="s">
        <v>2007</v>
      </c>
      <c r="B930" t="s">
        <v>2008</v>
      </c>
      <c r="C930" t="s">
        <v>3138</v>
      </c>
      <c r="D930" t="s">
        <v>964</v>
      </c>
      <c r="E930">
        <v>3225.8575000000001</v>
      </c>
      <c r="F930">
        <v>398.5</v>
      </c>
      <c r="G930">
        <v>-29.3561597664029</v>
      </c>
      <c r="H930">
        <v>-17.936509662185699</v>
      </c>
      <c r="I930">
        <v>0.21764667328746001</v>
      </c>
      <c r="J930">
        <v>-7.1330855535032303</v>
      </c>
      <c r="K930">
        <v>459.12076674121198</v>
      </c>
      <c r="L930">
        <v>433.75394136834302</v>
      </c>
      <c r="M930">
        <v>27.0940441020138</v>
      </c>
      <c r="N930">
        <v>0.27306418869007099</v>
      </c>
      <c r="O930">
        <v>46.800501882057702</v>
      </c>
      <c r="P930">
        <v>17.881970122762802</v>
      </c>
      <c r="Q930">
        <v>-1.170642595274E-3</v>
      </c>
    </row>
    <row r="931" spans="1:17" hidden="1" x14ac:dyDescent="0.3">
      <c r="A931" t="s">
        <v>2009</v>
      </c>
      <c r="B931" t="s">
        <v>2010</v>
      </c>
      <c r="C931" t="s">
        <v>3138</v>
      </c>
      <c r="D931" t="s">
        <v>2011</v>
      </c>
      <c r="E931">
        <v>3225.6</v>
      </c>
      <c r="F931">
        <v>504</v>
      </c>
      <c r="G931">
        <v>70.672496729382502</v>
      </c>
      <c r="H931">
        <v>8.70978510299744</v>
      </c>
      <c r="I931">
        <v>66.513101683826207</v>
      </c>
      <c r="J931">
        <v>0.72064406787922897</v>
      </c>
      <c r="K931">
        <v>457.44389919022001</v>
      </c>
      <c r="L931">
        <v>361.96164890882602</v>
      </c>
      <c r="M931">
        <v>59.569976703167903</v>
      </c>
      <c r="N931">
        <v>0.44148041705709101</v>
      </c>
      <c r="O931">
        <v>6.1507936507936503</v>
      </c>
      <c r="P931">
        <v>121.977537987227</v>
      </c>
      <c r="Q931">
        <v>0.20040075172725899</v>
      </c>
    </row>
    <row r="932" spans="1:17" x14ac:dyDescent="0.3">
      <c r="A932" t="s">
        <v>2012</v>
      </c>
      <c r="B932" t="s">
        <v>2013</v>
      </c>
      <c r="C932" t="s">
        <v>3140</v>
      </c>
      <c r="D932" t="s">
        <v>2014</v>
      </c>
      <c r="E932">
        <v>3216.2798764999998</v>
      </c>
      <c r="F932">
        <v>18.11</v>
      </c>
      <c r="G932">
        <v>-28.975264292502601</v>
      </c>
      <c r="H932">
        <v>-4.9627266795244003</v>
      </c>
      <c r="I932">
        <v>-20.370062321979201</v>
      </c>
      <c r="J932">
        <v>-3.4876064044047701</v>
      </c>
      <c r="K932">
        <v>19.6633740616704</v>
      </c>
      <c r="L932">
        <v>20.6729368391318</v>
      </c>
      <c r="M932">
        <v>34.663527043725303</v>
      </c>
      <c r="N932">
        <v>0.490846120969052</v>
      </c>
      <c r="O932">
        <v>54.334621755935899</v>
      </c>
      <c r="P932">
        <v>1.28635346756151</v>
      </c>
      <c r="Q932">
        <v>-4.3423087415397001E-2</v>
      </c>
    </row>
    <row r="933" spans="1:17" hidden="1" x14ac:dyDescent="0.3">
      <c r="A933" t="s">
        <v>2015</v>
      </c>
      <c r="B933" t="s">
        <v>2016</v>
      </c>
      <c r="C933" t="s">
        <v>3138</v>
      </c>
      <c r="D933" t="s">
        <v>273</v>
      </c>
      <c r="E933">
        <v>3215.96</v>
      </c>
      <c r="F933">
        <v>16079.8</v>
      </c>
      <c r="G933">
        <v>-1.6693798212915101</v>
      </c>
      <c r="H933">
        <v>-1.0249210531750399</v>
      </c>
      <c r="I933">
        <v>6.63819708668583</v>
      </c>
      <c r="J933">
        <v>0.153320593880474</v>
      </c>
      <c r="K933">
        <v>15139.6749210492</v>
      </c>
      <c r="L933">
        <v>14340.837005527999</v>
      </c>
      <c r="M933">
        <v>66.138416570588205</v>
      </c>
      <c r="N933">
        <v>0.98928050767515596</v>
      </c>
      <c r="O933">
        <v>5.7230189430216702</v>
      </c>
      <c r="P933">
        <v>54.5985962888183</v>
      </c>
      <c r="Q933">
        <v>0.13577623731229299</v>
      </c>
    </row>
    <row r="934" spans="1:17" hidden="1" x14ac:dyDescent="0.3">
      <c r="A934" t="s">
        <v>2017</v>
      </c>
      <c r="B934" t="s">
        <v>2018</v>
      </c>
      <c r="C934" t="s">
        <v>3138</v>
      </c>
      <c r="D934" t="s">
        <v>497</v>
      </c>
      <c r="E934">
        <v>3211.1818314500001</v>
      </c>
      <c r="F934">
        <v>577.25</v>
      </c>
      <c r="G934">
        <v>94.144021268925798</v>
      </c>
      <c r="H934">
        <v>62.213416057751502</v>
      </c>
      <c r="I934">
        <v>75.8733873462362</v>
      </c>
      <c r="J934">
        <v>25.746746997171801</v>
      </c>
      <c r="K934">
        <v>407.60557104166003</v>
      </c>
      <c r="L934">
        <v>365.83330378389297</v>
      </c>
      <c r="M934">
        <v>80.886810215320494</v>
      </c>
      <c r="N934">
        <v>2.7607940560364299</v>
      </c>
      <c r="O934">
        <v>4.7033347769597196</v>
      </c>
      <c r="P934">
        <v>112.889544532546</v>
      </c>
      <c r="Q934">
        <v>2.3080496653057999E-2</v>
      </c>
    </row>
    <row r="935" spans="1:17" x14ac:dyDescent="0.3">
      <c r="A935" t="s">
        <v>2019</v>
      </c>
      <c r="B935" t="s">
        <v>2020</v>
      </c>
      <c r="C935" t="s">
        <v>3128</v>
      </c>
      <c r="D935" t="s">
        <v>211</v>
      </c>
      <c r="E935">
        <v>3203.2413818999999</v>
      </c>
      <c r="F935">
        <v>204.12</v>
      </c>
      <c r="G935">
        <v>-49.175845107860901</v>
      </c>
      <c r="H935">
        <v>-2.3174537612045301</v>
      </c>
      <c r="I935">
        <v>-14.383932316656001</v>
      </c>
      <c r="J935">
        <v>-2.16473760143798</v>
      </c>
      <c r="K935">
        <v>209.489033374239</v>
      </c>
      <c r="L935">
        <v>222.092820664935</v>
      </c>
      <c r="M935">
        <v>49.275738993923603</v>
      </c>
      <c r="N935">
        <v>0.52296004898085802</v>
      </c>
      <c r="O935">
        <v>41.828336272780703</v>
      </c>
      <c r="P935">
        <v>8.0857823669579094</v>
      </c>
      <c r="Q935">
        <v>1.2388728817461E-2</v>
      </c>
    </row>
    <row r="936" spans="1:17" hidden="1" x14ac:dyDescent="0.3">
      <c r="A936" t="s">
        <v>2021</v>
      </c>
      <c r="B936" t="s">
        <v>2022</v>
      </c>
      <c r="C936" t="s">
        <v>3138</v>
      </c>
      <c r="D936" t="s">
        <v>245</v>
      </c>
      <c r="E936">
        <v>3200.0517457349902</v>
      </c>
      <c r="F936">
        <v>2118.35</v>
      </c>
      <c r="G936">
        <v>57.408479373993899</v>
      </c>
      <c r="H936">
        <v>25.254015774377098</v>
      </c>
      <c r="I936">
        <v>30.276195604294202</v>
      </c>
      <c r="J936">
        <v>1.4453783537778599</v>
      </c>
      <c r="K936">
        <v>1746.7891510618399</v>
      </c>
      <c r="L936">
        <v>1579.2488774041101</v>
      </c>
      <c r="M936">
        <v>82.3585617680328</v>
      </c>
      <c r="N936">
        <v>3.3813167414348499</v>
      </c>
      <c r="O936">
        <v>5.6482639790403004</v>
      </c>
      <c r="P936">
        <v>86.968225948808396</v>
      </c>
      <c r="Q936">
        <v>6.2328147396170999E-2</v>
      </c>
    </row>
    <row r="937" spans="1:17" hidden="1" x14ac:dyDescent="0.3">
      <c r="A937" t="s">
        <v>2023</v>
      </c>
      <c r="B937" t="s">
        <v>2024</v>
      </c>
      <c r="C937" t="s">
        <v>3138</v>
      </c>
      <c r="D937" t="s">
        <v>51</v>
      </c>
      <c r="E937">
        <v>3186.9192673080001</v>
      </c>
      <c r="F937">
        <v>124.11</v>
      </c>
      <c r="G937">
        <v>28.678713681266899</v>
      </c>
      <c r="H937">
        <v>-0.92627805006221697</v>
      </c>
      <c r="I937">
        <v>12.4054093761339</v>
      </c>
      <c r="J937">
        <v>-3.2511012693363899</v>
      </c>
      <c r="K937">
        <v>133.32159678830499</v>
      </c>
      <c r="L937">
        <v>121.64841230535799</v>
      </c>
      <c r="M937">
        <v>37.273448396333698</v>
      </c>
      <c r="N937">
        <v>0.81156866730813704</v>
      </c>
      <c r="O937">
        <v>36.169527032471201</v>
      </c>
      <c r="P937">
        <v>58.911651728553103</v>
      </c>
      <c r="Q937">
        <v>1.0101734505221E-2</v>
      </c>
    </row>
    <row r="938" spans="1:17" hidden="1" x14ac:dyDescent="0.3">
      <c r="A938" t="s">
        <v>2025</v>
      </c>
      <c r="B938" t="s">
        <v>2026</v>
      </c>
      <c r="C938" t="s">
        <v>3138</v>
      </c>
      <c r="D938" t="s">
        <v>1333</v>
      </c>
      <c r="E938">
        <v>3181.04884128</v>
      </c>
      <c r="F938">
        <v>216.2</v>
      </c>
      <c r="K938">
        <v>198.53034696656701</v>
      </c>
      <c r="L938">
        <v>172.215069946667</v>
      </c>
      <c r="M938">
        <v>81.1750791682543</v>
      </c>
      <c r="N938">
        <v>1</v>
      </c>
      <c r="Q938">
        <v>0.14788253940821999</v>
      </c>
    </row>
    <row r="939" spans="1:17" x14ac:dyDescent="0.3">
      <c r="A939" t="s">
        <v>2027</v>
      </c>
      <c r="B939" t="s">
        <v>2028</v>
      </c>
      <c r="C939" t="s">
        <v>3134</v>
      </c>
      <c r="D939" t="s">
        <v>457</v>
      </c>
      <c r="E939">
        <v>3177.0980556</v>
      </c>
      <c r="F939">
        <v>827.8</v>
      </c>
      <c r="G939">
        <v>-62.799542886787997</v>
      </c>
      <c r="H939">
        <v>-15.942193840079</v>
      </c>
      <c r="I939">
        <v>-26.186954907176101</v>
      </c>
      <c r="J939">
        <v>-5.0302605596624597</v>
      </c>
      <c r="K939">
        <v>991.30316981427097</v>
      </c>
      <c r="L939">
        <v>1123.01365114901</v>
      </c>
      <c r="M939">
        <v>10.0794028032042</v>
      </c>
      <c r="N939">
        <v>1.5260607106483199</v>
      </c>
      <c r="O939">
        <v>74.891278086494296</v>
      </c>
      <c r="P939">
        <v>0.82825822168086605</v>
      </c>
      <c r="Q939">
        <v>-0.182250618781546</v>
      </c>
    </row>
    <row r="940" spans="1:17" hidden="1" x14ac:dyDescent="0.3">
      <c r="A940" t="s">
        <v>2029</v>
      </c>
      <c r="B940" t="s">
        <v>2030</v>
      </c>
      <c r="C940" t="s">
        <v>3135</v>
      </c>
      <c r="D940" t="s">
        <v>218</v>
      </c>
      <c r="E940">
        <v>3167.7540561159999</v>
      </c>
      <c r="F940">
        <v>148.46</v>
      </c>
      <c r="G940">
        <v>-47.736070115722697</v>
      </c>
      <c r="H940">
        <v>-3.9748195434998399</v>
      </c>
      <c r="I940">
        <v>-26.952317655199</v>
      </c>
      <c r="J940">
        <v>-2.3880752487848702</v>
      </c>
      <c r="K940">
        <v>157.396267274205</v>
      </c>
      <c r="M940">
        <v>50.128300254100203</v>
      </c>
      <c r="N940">
        <v>1.86728628549117</v>
      </c>
      <c r="O940">
        <v>58.291795769904297</v>
      </c>
      <c r="P940">
        <v>7.5797101449275299</v>
      </c>
    </row>
    <row r="941" spans="1:17" hidden="1" x14ac:dyDescent="0.3">
      <c r="A941" t="s">
        <v>2031</v>
      </c>
      <c r="B941" t="s">
        <v>2032</v>
      </c>
      <c r="C941" t="s">
        <v>3138</v>
      </c>
      <c r="D941" t="s">
        <v>248</v>
      </c>
      <c r="E941">
        <v>3139.372207675</v>
      </c>
      <c r="F941">
        <v>972.25</v>
      </c>
      <c r="G941">
        <v>28.106885742505199</v>
      </c>
      <c r="H941">
        <v>14.936166129046599</v>
      </c>
      <c r="I941">
        <v>58.812198506752701</v>
      </c>
      <c r="J941">
        <v>-3.1295904220517801</v>
      </c>
      <c r="K941">
        <v>858.99397624448795</v>
      </c>
      <c r="L941">
        <v>734.06682372742296</v>
      </c>
      <c r="M941">
        <v>74.643717998583199</v>
      </c>
      <c r="N941">
        <v>0.97796466387589698</v>
      </c>
      <c r="O941">
        <v>0.98225764978143704</v>
      </c>
      <c r="P941">
        <v>84.120821891866299</v>
      </c>
      <c r="Q941">
        <v>2.6825181170581001E-2</v>
      </c>
    </row>
    <row r="942" spans="1:17" hidden="1" x14ac:dyDescent="0.3">
      <c r="A942" t="s">
        <v>2033</v>
      </c>
      <c r="B942" t="s">
        <v>2034</v>
      </c>
      <c r="C942" t="s">
        <v>3138</v>
      </c>
      <c r="D942" t="s">
        <v>21</v>
      </c>
      <c r="E942">
        <v>3117.7278878400002</v>
      </c>
      <c r="F942">
        <v>578.4</v>
      </c>
      <c r="G942">
        <v>39.661173508492098</v>
      </c>
      <c r="H942">
        <v>-12.5597354534065</v>
      </c>
      <c r="I942">
        <v>19.2919145664453</v>
      </c>
      <c r="J942">
        <v>-2.7209254166212902</v>
      </c>
      <c r="K942">
        <v>631.15901499297797</v>
      </c>
      <c r="L942">
        <v>553.03290043842105</v>
      </c>
      <c r="M942">
        <v>37.351772732620098</v>
      </c>
      <c r="N942">
        <v>0.28805774568123499</v>
      </c>
      <c r="O942">
        <v>42.634854771784198</v>
      </c>
      <c r="P942">
        <v>68.949905067912894</v>
      </c>
      <c r="Q942">
        <v>9.9619248237510005E-2</v>
      </c>
    </row>
    <row r="943" spans="1:17" hidden="1" x14ac:dyDescent="0.3">
      <c r="A943" t="s">
        <v>2035</v>
      </c>
      <c r="B943" t="s">
        <v>2036</v>
      </c>
      <c r="C943" t="s">
        <v>3138</v>
      </c>
      <c r="D943" t="s">
        <v>491</v>
      </c>
      <c r="E943">
        <v>3117.6453714300001</v>
      </c>
      <c r="F943">
        <v>397.35</v>
      </c>
      <c r="G943">
        <v>46.250301883334799</v>
      </c>
      <c r="H943">
        <v>-4.4377045745467196</v>
      </c>
      <c r="I943">
        <v>31.708653601412902</v>
      </c>
      <c r="J943">
        <v>-5.6951812662245702</v>
      </c>
      <c r="K943">
        <v>412.19401714819099</v>
      </c>
      <c r="L943">
        <v>339.98041768201603</v>
      </c>
      <c r="M943">
        <v>33.783818923627997</v>
      </c>
      <c r="N943">
        <v>0.62068825557270502</v>
      </c>
      <c r="O943">
        <v>25.5819806216182</v>
      </c>
      <c r="P943">
        <v>87.894550183236802</v>
      </c>
      <c r="Q943">
        <v>0.14814753861739799</v>
      </c>
    </row>
    <row r="944" spans="1:17" hidden="1" x14ac:dyDescent="0.3">
      <c r="A944" t="s">
        <v>2037</v>
      </c>
      <c r="B944" t="s">
        <v>2038</v>
      </c>
      <c r="C944" t="s">
        <v>3138</v>
      </c>
      <c r="D944" t="s">
        <v>570</v>
      </c>
      <c r="E944">
        <v>3102.6334678799999</v>
      </c>
      <c r="F944">
        <v>683.85</v>
      </c>
      <c r="G944">
        <v>1.9592155034766801</v>
      </c>
      <c r="H944">
        <v>33.753566384470602</v>
      </c>
      <c r="I944">
        <v>46.544460389722701</v>
      </c>
      <c r="J944">
        <v>-5.5847205012680101</v>
      </c>
      <c r="K944">
        <v>576.60104393474603</v>
      </c>
      <c r="L944">
        <v>521.71012731728399</v>
      </c>
      <c r="M944">
        <v>60.602315121595502</v>
      </c>
      <c r="N944">
        <v>2.0304766799131402</v>
      </c>
      <c r="O944">
        <v>8.6495576515317598</v>
      </c>
      <c r="P944">
        <v>66.95556640625</v>
      </c>
      <c r="Q944">
        <v>4.0752843059834003E-2</v>
      </c>
    </row>
    <row r="945" spans="1:17" hidden="1" x14ac:dyDescent="0.3">
      <c r="A945" t="s">
        <v>2039</v>
      </c>
      <c r="B945" t="s">
        <v>2040</v>
      </c>
      <c r="C945" t="s">
        <v>3138</v>
      </c>
      <c r="D945" t="s">
        <v>232</v>
      </c>
      <c r="E945">
        <v>3101.8554446399999</v>
      </c>
      <c r="F945">
        <v>482.4</v>
      </c>
      <c r="G945">
        <v>108.660598780795</v>
      </c>
      <c r="H945">
        <v>-5.4989795990223698</v>
      </c>
      <c r="I945">
        <v>13.8631050229155</v>
      </c>
      <c r="J945">
        <v>-5.9963769765556103</v>
      </c>
      <c r="K945">
        <v>528.37162945756495</v>
      </c>
      <c r="L945">
        <v>465.58118671902201</v>
      </c>
      <c r="M945">
        <v>37.950504513662203</v>
      </c>
      <c r="N945">
        <v>0.84447820945309005</v>
      </c>
      <c r="O945">
        <v>43.864013266998299</v>
      </c>
      <c r="P945">
        <v>142.961470662301</v>
      </c>
      <c r="Q945">
        <v>0.186064084505008</v>
      </c>
    </row>
    <row r="946" spans="1:17" hidden="1" x14ac:dyDescent="0.3">
      <c r="A946" t="s">
        <v>2041</v>
      </c>
      <c r="B946" t="s">
        <v>2042</v>
      </c>
      <c r="C946" t="s">
        <v>3138</v>
      </c>
      <c r="D946" t="s">
        <v>232</v>
      </c>
      <c r="E946">
        <v>3101.3237880249999</v>
      </c>
      <c r="F946">
        <v>173.59</v>
      </c>
      <c r="G946">
        <v>33.084069048305302</v>
      </c>
      <c r="H946">
        <v>-10.591186145110299</v>
      </c>
      <c r="I946">
        <v>22.0330971522753</v>
      </c>
      <c r="J946">
        <v>-1.5163531022458501</v>
      </c>
      <c r="K946">
        <v>185.70659498523699</v>
      </c>
      <c r="L946">
        <v>161.389868699266</v>
      </c>
      <c r="M946">
        <v>36.746434665715498</v>
      </c>
      <c r="N946">
        <v>0.37402807768044299</v>
      </c>
      <c r="O946">
        <v>27.311481076098801</v>
      </c>
      <c r="P946">
        <v>67.638821825205198</v>
      </c>
      <c r="Q946">
        <v>0.13826091280991501</v>
      </c>
    </row>
    <row r="947" spans="1:17" hidden="1" x14ac:dyDescent="0.3">
      <c r="A947" t="s">
        <v>2043</v>
      </c>
      <c r="B947" t="s">
        <v>2044</v>
      </c>
      <c r="C947" t="s">
        <v>3138</v>
      </c>
      <c r="D947" t="s">
        <v>245</v>
      </c>
      <c r="E947">
        <v>3100.8714719999998</v>
      </c>
      <c r="F947">
        <v>143.85</v>
      </c>
      <c r="G947">
        <v>62.320518928300601</v>
      </c>
      <c r="H947">
        <v>-5.63489931882647</v>
      </c>
      <c r="I947">
        <v>98.799350494040297</v>
      </c>
      <c r="J947">
        <v>0.98243288307227805</v>
      </c>
      <c r="K947">
        <v>158.38831086925401</v>
      </c>
      <c r="L947">
        <v>143.51560010366799</v>
      </c>
      <c r="M947">
        <v>45.400446837937601</v>
      </c>
      <c r="N947">
        <v>0.34399152993517801</v>
      </c>
      <c r="O947">
        <v>81.438998957247094</v>
      </c>
      <c r="P947">
        <v>212.174479166666</v>
      </c>
      <c r="Q947">
        <v>0.20114073709899</v>
      </c>
    </row>
    <row r="948" spans="1:17" x14ac:dyDescent="0.3">
      <c r="A948" t="s">
        <v>2045</v>
      </c>
      <c r="B948" t="s">
        <v>2046</v>
      </c>
      <c r="C948" t="s">
        <v>3133</v>
      </c>
      <c r="D948" t="s">
        <v>105</v>
      </c>
      <c r="E948">
        <v>3092.811072</v>
      </c>
      <c r="F948">
        <v>1062.4000000000001</v>
      </c>
      <c r="G948">
        <v>-23.276254497265601</v>
      </c>
      <c r="H948">
        <v>4.2668520500001401</v>
      </c>
      <c r="I948">
        <v>-22.262727589703101</v>
      </c>
      <c r="J948">
        <v>-3.2902959327055301</v>
      </c>
      <c r="K948">
        <v>1076.55746345631</v>
      </c>
      <c r="L948">
        <v>1107.4180594095301</v>
      </c>
      <c r="M948">
        <v>49.413763541929399</v>
      </c>
      <c r="N948">
        <v>0.85226961935870305</v>
      </c>
      <c r="O948">
        <v>27.917921686746901</v>
      </c>
      <c r="P948">
        <v>11.2460732984293</v>
      </c>
      <c r="Q948">
        <v>-2.1514339725599999E-3</v>
      </c>
    </row>
    <row r="949" spans="1:17" hidden="1" x14ac:dyDescent="0.3">
      <c r="A949" t="s">
        <v>2047</v>
      </c>
      <c r="B949" t="s">
        <v>2048</v>
      </c>
      <c r="C949" t="s">
        <v>3138</v>
      </c>
      <c r="D949" t="s">
        <v>105</v>
      </c>
      <c r="E949">
        <v>3090.5152496000001</v>
      </c>
      <c r="F949">
        <v>944</v>
      </c>
      <c r="G949">
        <v>-16.4311841386358</v>
      </c>
      <c r="H949">
        <v>-4.1693383838436002</v>
      </c>
      <c r="I949">
        <v>-4.3710074919831499</v>
      </c>
      <c r="J949">
        <v>-0.81666481522234702</v>
      </c>
      <c r="K949">
        <v>1008.24721091572</v>
      </c>
      <c r="L949">
        <v>958.92245045935294</v>
      </c>
      <c r="M949">
        <v>45.603342776469297</v>
      </c>
      <c r="N949">
        <v>0.73524817313856505</v>
      </c>
      <c r="O949">
        <v>40.889830508474503</v>
      </c>
      <c r="P949">
        <v>31.1111111111111</v>
      </c>
      <c r="Q949">
        <v>0.12790181395230599</v>
      </c>
    </row>
    <row r="950" spans="1:17" x14ac:dyDescent="0.3">
      <c r="A950" t="s">
        <v>2049</v>
      </c>
      <c r="B950" t="s">
        <v>2050</v>
      </c>
      <c r="C950" t="s">
        <v>3122</v>
      </c>
      <c r="D950" t="s">
        <v>21</v>
      </c>
      <c r="E950">
        <v>3081.87775302</v>
      </c>
      <c r="F950">
        <v>521.45000000000005</v>
      </c>
      <c r="G950">
        <v>-35.103695245546199</v>
      </c>
      <c r="H950">
        <v>-9.9267162567510905</v>
      </c>
      <c r="I950">
        <v>-16.1213318104524</v>
      </c>
      <c r="J950">
        <v>-5.2159512313017604</v>
      </c>
      <c r="K950">
        <v>579.51606999630803</v>
      </c>
      <c r="L950">
        <v>594.92258457989499</v>
      </c>
      <c r="M950">
        <v>29.3130701475488</v>
      </c>
      <c r="N950">
        <v>0.221108182572025</v>
      </c>
      <c r="O950">
        <v>51.788282673314697</v>
      </c>
      <c r="P950">
        <v>15.8777777777777</v>
      </c>
      <c r="Q950">
        <v>5.8367894975171003E-2</v>
      </c>
    </row>
    <row r="951" spans="1:17" hidden="1" x14ac:dyDescent="0.3">
      <c r="A951" t="s">
        <v>2051</v>
      </c>
      <c r="B951" t="s">
        <v>2052</v>
      </c>
      <c r="C951" t="s">
        <v>3138</v>
      </c>
      <c r="D951" t="s">
        <v>211</v>
      </c>
      <c r="E951">
        <v>3073.9394575599999</v>
      </c>
      <c r="F951">
        <v>510.7</v>
      </c>
      <c r="G951">
        <v>-15.154937898528299</v>
      </c>
      <c r="H951">
        <v>0.17088375389629201</v>
      </c>
      <c r="I951">
        <v>-11.881387240269101</v>
      </c>
      <c r="J951">
        <v>-7.0561476979893696</v>
      </c>
      <c r="K951">
        <v>536.08320458876801</v>
      </c>
      <c r="L951">
        <v>533.813961452027</v>
      </c>
      <c r="M951">
        <v>50.6173733555487</v>
      </c>
      <c r="N951">
        <v>2.08873944355157</v>
      </c>
      <c r="O951">
        <v>36.577246915997598</v>
      </c>
      <c r="P951">
        <v>18.354577056778599</v>
      </c>
      <c r="Q951">
        <v>7.3733406286608003E-2</v>
      </c>
    </row>
    <row r="952" spans="1:17" hidden="1" x14ac:dyDescent="0.3">
      <c r="A952" t="s">
        <v>2053</v>
      </c>
      <c r="B952" t="s">
        <v>2054</v>
      </c>
      <c r="C952" t="s">
        <v>3138</v>
      </c>
      <c r="D952" t="s">
        <v>69</v>
      </c>
      <c r="E952">
        <v>3061.0249199999998</v>
      </c>
      <c r="F952">
        <v>987.3</v>
      </c>
      <c r="G952">
        <v>60.8268512047635</v>
      </c>
      <c r="H952">
        <v>-3.2461027218218699</v>
      </c>
      <c r="I952">
        <v>66.539149994042802</v>
      </c>
      <c r="J952">
        <v>-7.4220787729116902</v>
      </c>
      <c r="K952">
        <v>1016.50300143177</v>
      </c>
      <c r="L952">
        <v>798.92522929820404</v>
      </c>
      <c r="M952">
        <v>35.1538320291465</v>
      </c>
      <c r="N952">
        <v>1.13697547065633</v>
      </c>
      <c r="O952">
        <v>18.9810594550795</v>
      </c>
      <c r="P952">
        <v>134.42953816929801</v>
      </c>
      <c r="Q952">
        <v>5.5819650265963999E-2</v>
      </c>
    </row>
    <row r="953" spans="1:17" hidden="1" x14ac:dyDescent="0.3">
      <c r="A953" t="s">
        <v>2055</v>
      </c>
      <c r="B953" t="s">
        <v>2056</v>
      </c>
      <c r="C953" t="s">
        <v>3138</v>
      </c>
      <c r="D953" t="s">
        <v>48</v>
      </c>
      <c r="E953">
        <v>3051.6678310099901</v>
      </c>
      <c r="F953">
        <v>360.7</v>
      </c>
      <c r="G953">
        <v>15.544545260443901</v>
      </c>
      <c r="H953">
        <v>3.9757474743986099</v>
      </c>
      <c r="I953">
        <v>11.9850012128686</v>
      </c>
      <c r="J953">
        <v>-0.21055531982077699</v>
      </c>
      <c r="K953">
        <v>365.79900869909801</v>
      </c>
      <c r="L953">
        <v>325.47569016808399</v>
      </c>
      <c r="M953">
        <v>48.471873411926197</v>
      </c>
      <c r="N953">
        <v>0.46611274467657698</v>
      </c>
      <c r="O953">
        <v>15.0540615469919</v>
      </c>
      <c r="P953">
        <v>71.680152308424496</v>
      </c>
      <c r="Q953">
        <v>7.7220269505397995E-2</v>
      </c>
    </row>
    <row r="954" spans="1:17" hidden="1" x14ac:dyDescent="0.3">
      <c r="A954" t="s">
        <v>2057</v>
      </c>
      <c r="B954" t="s">
        <v>2058</v>
      </c>
      <c r="C954" t="s">
        <v>3138</v>
      </c>
      <c r="D954" t="s">
        <v>134</v>
      </c>
      <c r="E954">
        <v>3051.4320342349902</v>
      </c>
      <c r="F954">
        <v>303.55</v>
      </c>
      <c r="G954">
        <v>1.0162461443825901</v>
      </c>
      <c r="H954">
        <v>1.5097029380796401</v>
      </c>
      <c r="I954">
        <v>-22.652985584150802</v>
      </c>
      <c r="J954">
        <v>-1.1129882356821399</v>
      </c>
      <c r="K954">
        <v>317.906473720186</v>
      </c>
      <c r="L954">
        <v>326.01078522128802</v>
      </c>
      <c r="M954">
        <v>43.643084819120503</v>
      </c>
      <c r="N954">
        <v>0.686782043405468</v>
      </c>
      <c r="O954">
        <v>54.505023884038799</v>
      </c>
      <c r="P954">
        <v>24.405737704918</v>
      </c>
      <c r="Q954">
        <v>4.5714681761867E-2</v>
      </c>
    </row>
    <row r="955" spans="1:17" x14ac:dyDescent="0.3">
      <c r="A955" t="s">
        <v>2059</v>
      </c>
      <c r="B955" t="s">
        <v>2060</v>
      </c>
      <c r="C955" t="s">
        <v>3123</v>
      </c>
      <c r="D955" t="s">
        <v>2061</v>
      </c>
      <c r="E955">
        <v>3048.59041084</v>
      </c>
      <c r="F955">
        <v>181.96</v>
      </c>
      <c r="G955">
        <v>-52.262674789581197</v>
      </c>
      <c r="H955">
        <v>-11.830036302879</v>
      </c>
      <c r="I955">
        <v>-24.707246595345499</v>
      </c>
      <c r="J955">
        <v>-6.1920866463286899</v>
      </c>
      <c r="K955">
        <v>209.491072069322</v>
      </c>
      <c r="L955">
        <v>224.796421540783</v>
      </c>
      <c r="M955">
        <v>16.250478458567599</v>
      </c>
      <c r="N955">
        <v>0.716344650527169</v>
      </c>
      <c r="O955">
        <v>54.429544954935103</v>
      </c>
      <c r="P955">
        <v>0.85915414888311203</v>
      </c>
    </row>
    <row r="956" spans="1:17" hidden="1" x14ac:dyDescent="0.3">
      <c r="A956" t="s">
        <v>2062</v>
      </c>
      <c r="B956" t="s">
        <v>2063</v>
      </c>
      <c r="C956" t="s">
        <v>3138</v>
      </c>
      <c r="D956" t="s">
        <v>273</v>
      </c>
      <c r="E956">
        <v>3024.8159182650002</v>
      </c>
      <c r="F956">
        <v>2982.15</v>
      </c>
      <c r="G956">
        <v>-4.0818519508371898</v>
      </c>
      <c r="H956">
        <v>-24.676303910870899</v>
      </c>
      <c r="I956">
        <v>10.116090346283199</v>
      </c>
      <c r="J956">
        <v>-10.7991120973967</v>
      </c>
      <c r="K956">
        <v>3673.86063269224</v>
      </c>
      <c r="L956">
        <v>3347.1022365314402</v>
      </c>
      <c r="M956">
        <v>18.287951351072198</v>
      </c>
      <c r="N956">
        <v>0.40204396571538598</v>
      </c>
      <c r="O956">
        <v>50.897842160857003</v>
      </c>
      <c r="P956">
        <v>38.318645640074202</v>
      </c>
      <c r="Q956">
        <v>8.0670395305319997E-2</v>
      </c>
    </row>
    <row r="957" spans="1:17" hidden="1" x14ac:dyDescent="0.3">
      <c r="A957" t="s">
        <v>2064</v>
      </c>
      <c r="B957" t="s">
        <v>2065</v>
      </c>
      <c r="C957" t="s">
        <v>3138</v>
      </c>
      <c r="D957" t="s">
        <v>1663</v>
      </c>
      <c r="E957">
        <v>3021.7720524599999</v>
      </c>
      <c r="F957">
        <v>136.6</v>
      </c>
      <c r="G957">
        <v>-22.1982396172017</v>
      </c>
      <c r="H957">
        <v>1.60766437639701</v>
      </c>
      <c r="I957">
        <v>-20.151957395025899</v>
      </c>
      <c r="J957">
        <v>-2.2413449593685302</v>
      </c>
      <c r="K957">
        <v>142.92969327558001</v>
      </c>
      <c r="L957">
        <v>147.68877806436299</v>
      </c>
      <c r="M957">
        <v>42.844645374935602</v>
      </c>
      <c r="N957">
        <v>0.50624630495691203</v>
      </c>
      <c r="O957">
        <v>31.105417276720299</v>
      </c>
      <c r="P957">
        <v>5.8914728682170496</v>
      </c>
      <c r="Q957">
        <v>2.1848263282169999E-2</v>
      </c>
    </row>
    <row r="958" spans="1:17" x14ac:dyDescent="0.3">
      <c r="A958" t="s">
        <v>2066</v>
      </c>
      <c r="B958" t="s">
        <v>2067</v>
      </c>
      <c r="C958" t="s">
        <v>3137</v>
      </c>
      <c r="D958" t="s">
        <v>280</v>
      </c>
      <c r="E958">
        <v>3014.9202429000002</v>
      </c>
      <c r="F958">
        <v>121.15</v>
      </c>
      <c r="G958">
        <v>4.5481714187458797</v>
      </c>
      <c r="H958">
        <v>-14.510297880987901</v>
      </c>
      <c r="I958">
        <v>18.144028301965101</v>
      </c>
      <c r="J958">
        <v>-2.5590072826184902</v>
      </c>
      <c r="K958">
        <v>138.247653105974</v>
      </c>
      <c r="L958">
        <v>128.24679566788501</v>
      </c>
      <c r="M958">
        <v>35.2595663463268</v>
      </c>
      <c r="N958">
        <v>0.40196449980440102</v>
      </c>
      <c r="O958">
        <v>46.0998761865456</v>
      </c>
      <c r="P958">
        <v>48.468137254901897</v>
      </c>
      <c r="Q958">
        <v>1.5070146022235E-2</v>
      </c>
    </row>
    <row r="959" spans="1:17" hidden="1" x14ac:dyDescent="0.3">
      <c r="A959" t="s">
        <v>2068</v>
      </c>
      <c r="B959" t="s">
        <v>2069</v>
      </c>
      <c r="C959" t="s">
        <v>3138</v>
      </c>
      <c r="D959" t="s">
        <v>21</v>
      </c>
      <c r="E959">
        <v>3003.6343861999999</v>
      </c>
      <c r="F959">
        <v>756.7</v>
      </c>
      <c r="G959">
        <v>88.679757411569</v>
      </c>
      <c r="H959">
        <v>6.11336732191302</v>
      </c>
      <c r="I959">
        <v>35.525794099263997</v>
      </c>
      <c r="J959">
        <v>-2.0511055779089999</v>
      </c>
      <c r="K959">
        <v>753.48299928197196</v>
      </c>
      <c r="L959">
        <v>653.68807964207804</v>
      </c>
      <c r="M959">
        <v>50.583710837485597</v>
      </c>
      <c r="N959">
        <v>0.65277279688192003</v>
      </c>
      <c r="O959">
        <v>14.3121448394343</v>
      </c>
      <c r="P959">
        <v>136.46875</v>
      </c>
      <c r="Q959">
        <v>8.3146714841146996E-2</v>
      </c>
    </row>
    <row r="960" spans="1:17" x14ac:dyDescent="0.3">
      <c r="A960" t="s">
        <v>2070</v>
      </c>
      <c r="B960" t="s">
        <v>2071</v>
      </c>
      <c r="C960" t="s">
        <v>3135</v>
      </c>
      <c r="D960" t="s">
        <v>1444</v>
      </c>
      <c r="E960">
        <v>2999.5718285939902</v>
      </c>
      <c r="F960">
        <v>112.02</v>
      </c>
      <c r="G960">
        <v>-39.819788729597398</v>
      </c>
      <c r="H960">
        <v>-4.1777597456828</v>
      </c>
      <c r="I960">
        <v>-12.483470257352</v>
      </c>
      <c r="J960">
        <v>-4.6876171531396498</v>
      </c>
      <c r="K960">
        <v>120.852191010467</v>
      </c>
      <c r="L960">
        <v>131.40972544562501</v>
      </c>
      <c r="M960">
        <v>30.6977717036897</v>
      </c>
      <c r="N960">
        <v>0.57265364909902505</v>
      </c>
      <c r="O960">
        <v>42.653097661131902</v>
      </c>
      <c r="P960">
        <v>7.2474868358066002</v>
      </c>
      <c r="Q960">
        <v>-0.11315998367385199</v>
      </c>
    </row>
    <row r="961" spans="1:17" hidden="1" x14ac:dyDescent="0.3">
      <c r="A961" t="s">
        <v>2072</v>
      </c>
      <c r="B961" t="s">
        <v>2073</v>
      </c>
      <c r="C961" t="s">
        <v>3138</v>
      </c>
      <c r="D961" t="s">
        <v>232</v>
      </c>
      <c r="E961">
        <v>2985.8967817500002</v>
      </c>
      <c r="F961">
        <v>225.07</v>
      </c>
      <c r="G961">
        <v>124.325805407166</v>
      </c>
      <c r="H961">
        <v>3.9099486106081902</v>
      </c>
      <c r="I961">
        <v>95.790720616617506</v>
      </c>
      <c r="J961">
        <v>-2.9577472923076602</v>
      </c>
      <c r="K961">
        <v>225.977332759478</v>
      </c>
      <c r="L961">
        <v>184.356317099199</v>
      </c>
      <c r="M961">
        <v>51.2294286712171</v>
      </c>
      <c r="N961">
        <v>1.29260445720158</v>
      </c>
      <c r="O961">
        <v>36.846314479939501</v>
      </c>
      <c r="P961">
        <v>167.30403800475</v>
      </c>
      <c r="Q961">
        <v>0.16862051767974001</v>
      </c>
    </row>
    <row r="962" spans="1:17" hidden="1" x14ac:dyDescent="0.3">
      <c r="A962" t="s">
        <v>2074</v>
      </c>
      <c r="B962" t="s">
        <v>2075</v>
      </c>
      <c r="C962" t="s">
        <v>3138</v>
      </c>
      <c r="D962" t="s">
        <v>208</v>
      </c>
      <c r="E962">
        <v>2957.7130803</v>
      </c>
      <c r="F962">
        <v>6775.5</v>
      </c>
      <c r="G962">
        <v>87.461426003220794</v>
      </c>
      <c r="H962">
        <v>-15.8010644614551</v>
      </c>
      <c r="I962">
        <v>48.650360367699903</v>
      </c>
      <c r="J962">
        <v>-5.2091048484530402</v>
      </c>
      <c r="K962">
        <v>6577.8262219364196</v>
      </c>
      <c r="L962">
        <v>5418.3463042759704</v>
      </c>
      <c r="M962">
        <v>49.730290680352198</v>
      </c>
      <c r="N962">
        <v>2.5439701340937</v>
      </c>
      <c r="O962">
        <v>21.4884510368238</v>
      </c>
      <c r="P962">
        <v>119.973053260393</v>
      </c>
      <c r="Q962">
        <v>0.139597942041192</v>
      </c>
    </row>
    <row r="963" spans="1:17" hidden="1" x14ac:dyDescent="0.3">
      <c r="A963" t="s">
        <v>2076</v>
      </c>
      <c r="B963" t="s">
        <v>2077</v>
      </c>
      <c r="C963" t="s">
        <v>3138</v>
      </c>
      <c r="D963" t="s">
        <v>69</v>
      </c>
      <c r="E963">
        <v>2954.0994602400001</v>
      </c>
      <c r="F963">
        <v>229.14</v>
      </c>
      <c r="G963">
        <v>37.048448728279702</v>
      </c>
      <c r="H963">
        <v>2.40639680681732</v>
      </c>
      <c r="I963">
        <v>19.795982135794102</v>
      </c>
      <c r="J963">
        <v>-4.1523732996968397</v>
      </c>
      <c r="K963">
        <v>228.81427982278399</v>
      </c>
      <c r="L963">
        <v>212.163032797634</v>
      </c>
      <c r="M963">
        <v>54.442842862692302</v>
      </c>
      <c r="N963">
        <v>1.4599371834730901</v>
      </c>
      <c r="O963">
        <v>22.977219167321199</v>
      </c>
      <c r="P963">
        <v>63.496254013556801</v>
      </c>
      <c r="Q963">
        <v>5.9099929447190003E-2</v>
      </c>
    </row>
    <row r="964" spans="1:17" hidden="1" x14ac:dyDescent="0.3">
      <c r="A964" t="s">
        <v>2078</v>
      </c>
      <c r="B964" t="s">
        <v>2079</v>
      </c>
      <c r="C964" t="s">
        <v>3138</v>
      </c>
      <c r="D964" t="s">
        <v>134</v>
      </c>
      <c r="E964">
        <v>2950.1009454</v>
      </c>
      <c r="F964">
        <v>576.1</v>
      </c>
      <c r="G964">
        <v>5.7632967004869604</v>
      </c>
      <c r="H964">
        <v>-0.95457320854970695</v>
      </c>
      <c r="I964">
        <v>33.612547912129102</v>
      </c>
      <c r="J964">
        <v>-0.30501347463311002</v>
      </c>
      <c r="K964">
        <v>599.41219751930203</v>
      </c>
      <c r="L964">
        <v>542.97151258575195</v>
      </c>
      <c r="M964">
        <v>44.154792934003403</v>
      </c>
      <c r="N964">
        <v>0.41672495904309997</v>
      </c>
      <c r="O964">
        <v>27.911820864433199</v>
      </c>
      <c r="P964">
        <v>70.595202842759804</v>
      </c>
      <c r="Q964">
        <v>0.193776019892546</v>
      </c>
    </row>
    <row r="965" spans="1:17" hidden="1" x14ac:dyDescent="0.3">
      <c r="A965" t="s">
        <v>2080</v>
      </c>
      <c r="B965" t="s">
        <v>2081</v>
      </c>
      <c r="C965" t="s">
        <v>3138</v>
      </c>
      <c r="D965" t="s">
        <v>51</v>
      </c>
      <c r="E965">
        <v>2949.3393222750001</v>
      </c>
      <c r="F965">
        <v>320.05</v>
      </c>
      <c r="G965">
        <v>-29.463145365043001</v>
      </c>
      <c r="H965">
        <v>-7.6618313141128898</v>
      </c>
      <c r="I965">
        <v>-3.8353679414831001</v>
      </c>
      <c r="J965">
        <v>-4.72570230927351</v>
      </c>
      <c r="K965">
        <v>325.83499576959798</v>
      </c>
      <c r="L965">
        <v>337.48471870907701</v>
      </c>
      <c r="M965">
        <v>63.333195399604101</v>
      </c>
      <c r="N965">
        <v>0.75180328134950103</v>
      </c>
      <c r="O965">
        <v>29.667239493829001</v>
      </c>
      <c r="P965">
        <v>11.6713189113747</v>
      </c>
      <c r="Q965">
        <v>-7.1178933060823998E-2</v>
      </c>
    </row>
    <row r="966" spans="1:17" hidden="1" x14ac:dyDescent="0.3">
      <c r="A966" t="s">
        <v>2082</v>
      </c>
      <c r="B966" t="s">
        <v>2083</v>
      </c>
      <c r="C966" t="s">
        <v>3138</v>
      </c>
      <c r="D966" t="s">
        <v>134</v>
      </c>
      <c r="E966">
        <v>2931.2731699299902</v>
      </c>
      <c r="F966">
        <v>62.93</v>
      </c>
      <c r="G966">
        <v>18.6078124551311</v>
      </c>
      <c r="H966">
        <v>-2.8452355772717599</v>
      </c>
      <c r="I966">
        <v>-13.6569625125922</v>
      </c>
      <c r="J966">
        <v>-2.6317814984219701</v>
      </c>
      <c r="K966">
        <v>68.360546286800499</v>
      </c>
      <c r="M966">
        <v>46.0237434075121</v>
      </c>
      <c r="N966">
        <v>0.84255887930549</v>
      </c>
      <c r="O966">
        <v>72.493246464325395</v>
      </c>
      <c r="P966">
        <v>74.8055555555555</v>
      </c>
    </row>
    <row r="967" spans="1:17" x14ac:dyDescent="0.3">
      <c r="A967" t="s">
        <v>2084</v>
      </c>
      <c r="B967" t="s">
        <v>2085</v>
      </c>
      <c r="C967" t="s">
        <v>3121</v>
      </c>
      <c r="D967" t="s">
        <v>280</v>
      </c>
      <c r="E967">
        <v>2926.5998663</v>
      </c>
      <c r="F967">
        <v>1722.05</v>
      </c>
      <c r="G967">
        <v>14.8257323336127</v>
      </c>
      <c r="H967">
        <v>-12.0414344229977</v>
      </c>
      <c r="I967">
        <v>-14.978748413128701</v>
      </c>
      <c r="J967">
        <v>-7.1674733220705704</v>
      </c>
      <c r="K967">
        <v>2022.6391870734999</v>
      </c>
      <c r="L967">
        <v>1967.0034846470501</v>
      </c>
      <c r="M967">
        <v>30.542069544887699</v>
      </c>
      <c r="N967">
        <v>0.868534324405143</v>
      </c>
      <c r="O967">
        <v>62.596904851775498</v>
      </c>
      <c r="P967">
        <v>38.478549314462597</v>
      </c>
      <c r="Q967">
        <v>-5.9489676722079997E-3</v>
      </c>
    </row>
    <row r="968" spans="1:17" hidden="1" x14ac:dyDescent="0.3">
      <c r="A968" t="s">
        <v>2086</v>
      </c>
      <c r="B968" t="s">
        <v>2087</v>
      </c>
      <c r="C968" t="s">
        <v>3138</v>
      </c>
      <c r="D968" t="s">
        <v>105</v>
      </c>
      <c r="E968">
        <v>2913.840602369</v>
      </c>
      <c r="F968">
        <v>162.71</v>
      </c>
      <c r="G968">
        <v>-13.4496147255472</v>
      </c>
      <c r="H968">
        <v>-1.2570839458566201</v>
      </c>
      <c r="I968">
        <v>-8.8857162939077305</v>
      </c>
      <c r="J968">
        <v>-7.0877982779005899</v>
      </c>
      <c r="K968">
        <v>173.11475469733901</v>
      </c>
      <c r="L968">
        <v>172.94397185071099</v>
      </c>
      <c r="M968">
        <v>38.064482124419598</v>
      </c>
      <c r="N968">
        <v>0.56428701975857698</v>
      </c>
      <c r="O968">
        <v>45.657918996988499</v>
      </c>
      <c r="P968">
        <v>26.9683964104564</v>
      </c>
      <c r="Q968">
        <v>9.6438450809558998E-2</v>
      </c>
    </row>
    <row r="969" spans="1:17" hidden="1" x14ac:dyDescent="0.3">
      <c r="A969" t="s">
        <v>2088</v>
      </c>
      <c r="B969" t="s">
        <v>2089</v>
      </c>
      <c r="C969" t="s">
        <v>3138</v>
      </c>
      <c r="D969" t="s">
        <v>2090</v>
      </c>
      <c r="E969">
        <v>2903.5</v>
      </c>
      <c r="F969">
        <v>585.4</v>
      </c>
      <c r="G969">
        <v>158.09043793775601</v>
      </c>
      <c r="H969">
        <v>-5.5686846828787404</v>
      </c>
      <c r="I969">
        <v>-9.9844433243570396</v>
      </c>
      <c r="J969">
        <v>-0.18215922879639301</v>
      </c>
      <c r="K969">
        <v>578.10369220622101</v>
      </c>
      <c r="M969">
        <v>45.743214252340103</v>
      </c>
      <c r="N969">
        <v>0.74144156848668197</v>
      </c>
      <c r="O969">
        <v>31.337546976426299</v>
      </c>
      <c r="P969">
        <v>192.7</v>
      </c>
    </row>
    <row r="970" spans="1:17" hidden="1" x14ac:dyDescent="0.3">
      <c r="A970" t="s">
        <v>2091</v>
      </c>
      <c r="B970" t="s">
        <v>2092</v>
      </c>
      <c r="C970" t="s">
        <v>3138</v>
      </c>
      <c r="D970" t="s">
        <v>48</v>
      </c>
      <c r="E970">
        <v>2891.7952152299999</v>
      </c>
      <c r="F970">
        <v>812.4</v>
      </c>
      <c r="G970">
        <v>-15.9672523635218</v>
      </c>
      <c r="H970">
        <v>3.8481164801764001</v>
      </c>
      <c r="I970">
        <v>-20.997346221173</v>
      </c>
      <c r="J970">
        <v>5.8660120468503596</v>
      </c>
      <c r="K970">
        <v>833.588626245456</v>
      </c>
      <c r="L970">
        <v>872.37120959067897</v>
      </c>
      <c r="M970">
        <v>31.333917345349299</v>
      </c>
      <c r="N970">
        <v>0.90046533477191204</v>
      </c>
      <c r="O970">
        <v>69.3746922698178</v>
      </c>
      <c r="P970">
        <v>14.600084638171801</v>
      </c>
    </row>
    <row r="971" spans="1:17" hidden="1" x14ac:dyDescent="0.3">
      <c r="A971" t="s">
        <v>2093</v>
      </c>
      <c r="B971" t="s">
        <v>2094</v>
      </c>
      <c r="C971" t="s">
        <v>3138</v>
      </c>
      <c r="D971" t="s">
        <v>280</v>
      </c>
      <c r="E971">
        <v>2868.3164552059998</v>
      </c>
      <c r="F971">
        <v>97.18</v>
      </c>
      <c r="G971">
        <v>68.394681035773999</v>
      </c>
      <c r="H971">
        <v>-4.68425455654784</v>
      </c>
      <c r="I971">
        <v>81.269894457943295</v>
      </c>
      <c r="J971">
        <v>-1.2866087613183099</v>
      </c>
      <c r="K971">
        <v>96.222400768604402</v>
      </c>
      <c r="L971">
        <v>76.364366180602204</v>
      </c>
      <c r="M971">
        <v>44.101807871927498</v>
      </c>
      <c r="N971">
        <v>0.39420346605015699</v>
      </c>
      <c r="O971">
        <v>16.279069767441801</v>
      </c>
      <c r="P971">
        <v>111.490750816104</v>
      </c>
      <c r="Q971">
        <v>9.0941782627071005E-2</v>
      </c>
    </row>
    <row r="972" spans="1:17" hidden="1" x14ac:dyDescent="0.3">
      <c r="A972" t="s">
        <v>2095</v>
      </c>
      <c r="B972" t="s">
        <v>2096</v>
      </c>
      <c r="C972" t="s">
        <v>3138</v>
      </c>
      <c r="D972" t="s">
        <v>2097</v>
      </c>
      <c r="E972">
        <v>2861.3870742599902</v>
      </c>
      <c r="F972">
        <v>598.95000000000005</v>
      </c>
      <c r="G972">
        <v>58.386829139977301</v>
      </c>
      <c r="H972">
        <v>-23.487753513590899</v>
      </c>
      <c r="I972">
        <v>46.011264147392303</v>
      </c>
      <c r="J972">
        <v>-4.4403545675920402</v>
      </c>
      <c r="K972">
        <v>690.01126179805897</v>
      </c>
      <c r="L972">
        <v>534.00065687962694</v>
      </c>
      <c r="M972">
        <v>36.480629459651098</v>
      </c>
      <c r="N972">
        <v>0.58449575052139602</v>
      </c>
      <c r="O972">
        <v>41.414141414141397</v>
      </c>
      <c r="P972">
        <v>134.14777169663799</v>
      </c>
    </row>
    <row r="973" spans="1:17" hidden="1" x14ac:dyDescent="0.3">
      <c r="A973" t="s">
        <v>2098</v>
      </c>
      <c r="B973" t="s">
        <v>2099</v>
      </c>
      <c r="C973" t="s">
        <v>3138</v>
      </c>
      <c r="D973" t="s">
        <v>719</v>
      </c>
      <c r="E973">
        <v>2860.299723225</v>
      </c>
      <c r="F973">
        <v>616.20000000000005</v>
      </c>
      <c r="G973">
        <v>-55.316426255659003</v>
      </c>
      <c r="H973">
        <v>-17.079616446183699</v>
      </c>
      <c r="I973">
        <v>-30.5105344234995</v>
      </c>
      <c r="J973">
        <v>-15.524152260144801</v>
      </c>
      <c r="K973">
        <v>771.75106141656897</v>
      </c>
      <c r="L973">
        <v>845.91023844630195</v>
      </c>
      <c r="M973">
        <v>10.524002949377399</v>
      </c>
      <c r="N973">
        <v>0.58045286371481397</v>
      </c>
      <c r="O973">
        <v>68.776371308016806</v>
      </c>
      <c r="P973">
        <v>1.59934047815335</v>
      </c>
      <c r="Q973">
        <v>-0.121660274545373</v>
      </c>
    </row>
    <row r="974" spans="1:17" hidden="1" x14ac:dyDescent="0.3">
      <c r="A974" t="s">
        <v>2100</v>
      </c>
      <c r="B974" t="s">
        <v>2101</v>
      </c>
      <c r="C974" t="s">
        <v>3138</v>
      </c>
      <c r="D974" t="s">
        <v>2102</v>
      </c>
      <c r="E974">
        <v>2854.9340000000002</v>
      </c>
      <c r="F974">
        <v>29</v>
      </c>
      <c r="G974">
        <v>150.695022794393</v>
      </c>
      <c r="H974">
        <v>-4.3363796165681698</v>
      </c>
      <c r="I974">
        <v>50.4554093761339</v>
      </c>
      <c r="J974">
        <v>1.3387878586092099</v>
      </c>
      <c r="K974">
        <v>27.585601374832201</v>
      </c>
      <c r="L974">
        <v>20.836233507163499</v>
      </c>
      <c r="M974">
        <v>50.278906277140599</v>
      </c>
      <c r="N974">
        <v>0.16387742039901301</v>
      </c>
      <c r="O974">
        <v>16.551724137931</v>
      </c>
      <c r="P974">
        <v>226.392796848621</v>
      </c>
    </row>
    <row r="975" spans="1:17" hidden="1" x14ac:dyDescent="0.3">
      <c r="A975" t="s">
        <v>2103</v>
      </c>
      <c r="B975" t="s">
        <v>2104</v>
      </c>
      <c r="C975" t="s">
        <v>3138</v>
      </c>
      <c r="D975" t="s">
        <v>436</v>
      </c>
      <c r="E975">
        <v>2836.6567418</v>
      </c>
      <c r="F975">
        <v>500.15</v>
      </c>
      <c r="G975">
        <v>-5.3631094754450102</v>
      </c>
      <c r="H975">
        <v>-1.55100268519454</v>
      </c>
      <c r="I975">
        <v>-20.6119286124549</v>
      </c>
      <c r="J975">
        <v>-1.16835597676196</v>
      </c>
      <c r="K975">
        <v>514.42409533442901</v>
      </c>
      <c r="L975">
        <v>510.28333661879401</v>
      </c>
      <c r="M975">
        <v>42.118862594627302</v>
      </c>
      <c r="N975">
        <v>1.3004518082707399</v>
      </c>
      <c r="O975">
        <v>31.950414875537302</v>
      </c>
      <c r="P975">
        <v>19.638799186700101</v>
      </c>
      <c r="Q975">
        <v>1.7729194676820001E-3</v>
      </c>
    </row>
    <row r="976" spans="1:17" hidden="1" x14ac:dyDescent="0.3">
      <c r="A976" t="s">
        <v>2105</v>
      </c>
      <c r="B976" t="s">
        <v>2106</v>
      </c>
      <c r="C976" t="s">
        <v>3138</v>
      </c>
      <c r="D976" t="s">
        <v>211</v>
      </c>
      <c r="E976">
        <v>2824.4038037250002</v>
      </c>
      <c r="F976">
        <v>297.35000000000002</v>
      </c>
      <c r="G976">
        <v>3.0439481956146701</v>
      </c>
      <c r="H976">
        <v>-0.15491553133504599</v>
      </c>
      <c r="I976">
        <v>42.694797640803102</v>
      </c>
      <c r="J976">
        <v>-2.9532889342978699</v>
      </c>
      <c r="K976">
        <v>278.78860428785703</v>
      </c>
      <c r="L976">
        <v>237.37641472085099</v>
      </c>
      <c r="M976">
        <v>43.155594481398801</v>
      </c>
      <c r="N976">
        <v>0.39974386417100799</v>
      </c>
      <c r="O976">
        <v>15.0159744408945</v>
      </c>
      <c r="P976">
        <v>72.227048942948102</v>
      </c>
      <c r="Q976">
        <v>7.7574726668204003E-2</v>
      </c>
    </row>
    <row r="977" spans="1:17" hidden="1" x14ac:dyDescent="0.3">
      <c r="A977" t="s">
        <v>2107</v>
      </c>
      <c r="B977" t="s">
        <v>2108</v>
      </c>
      <c r="C977" t="s">
        <v>3138</v>
      </c>
      <c r="D977" t="s">
        <v>175</v>
      </c>
      <c r="E977">
        <v>2819.9816999999998</v>
      </c>
      <c r="F977">
        <v>2655.35</v>
      </c>
      <c r="G977">
        <v>323.67876823293699</v>
      </c>
      <c r="H977">
        <v>15.215561864048199</v>
      </c>
      <c r="I977">
        <v>61.793531437417002</v>
      </c>
      <c r="J977">
        <v>-1.7218037510389801</v>
      </c>
      <c r="K977">
        <v>2257.8335995529401</v>
      </c>
      <c r="L977">
        <v>1735.0270207255801</v>
      </c>
      <c r="M977">
        <v>61.638405424981102</v>
      </c>
      <c r="N977">
        <v>1.5258665736271999</v>
      </c>
      <c r="O977">
        <v>7.7070819289359198</v>
      </c>
      <c r="P977">
        <v>382.22101153182598</v>
      </c>
      <c r="Q977">
        <v>0.19192145841893399</v>
      </c>
    </row>
    <row r="978" spans="1:17" hidden="1" x14ac:dyDescent="0.3">
      <c r="A978" t="s">
        <v>2109</v>
      </c>
      <c r="B978" t="s">
        <v>2110</v>
      </c>
      <c r="C978" t="s">
        <v>3138</v>
      </c>
      <c r="D978" t="s">
        <v>60</v>
      </c>
      <c r="E978">
        <v>2812.51584086</v>
      </c>
      <c r="F978">
        <v>185.95</v>
      </c>
      <c r="G978">
        <v>-4.1249296884540501</v>
      </c>
      <c r="H978">
        <v>-13.3228847493746</v>
      </c>
      <c r="I978">
        <v>-7.1473757697546398</v>
      </c>
      <c r="J978">
        <v>-6.33279337118746</v>
      </c>
      <c r="K978">
        <v>212.46627529455901</v>
      </c>
      <c r="L978">
        <v>205.85941623076201</v>
      </c>
      <c r="M978">
        <v>27.6135046672463</v>
      </c>
      <c r="N978">
        <v>0.64158362869383501</v>
      </c>
      <c r="O978">
        <v>45.146544770099403</v>
      </c>
      <c r="P978">
        <v>24.339685723838102</v>
      </c>
      <c r="Q978">
        <v>9.5192211774703994E-2</v>
      </c>
    </row>
    <row r="979" spans="1:17" hidden="1" x14ac:dyDescent="0.3">
      <c r="A979" t="s">
        <v>2111</v>
      </c>
      <c r="B979" t="s">
        <v>2112</v>
      </c>
      <c r="C979" t="s">
        <v>3138</v>
      </c>
      <c r="D979" t="s">
        <v>280</v>
      </c>
      <c r="E979">
        <v>2812.4957275199999</v>
      </c>
      <c r="F979">
        <v>271.8</v>
      </c>
      <c r="G979">
        <v>12.498547874528899</v>
      </c>
      <c r="H979">
        <v>-9.7993394924109598</v>
      </c>
      <c r="I979">
        <v>-2.09371309620485</v>
      </c>
      <c r="J979">
        <v>-2.2320542300736701</v>
      </c>
      <c r="K979">
        <v>304.096591600549</v>
      </c>
      <c r="L979">
        <v>293.92300703593702</v>
      </c>
      <c r="M979">
        <v>34.432933240466198</v>
      </c>
      <c r="N979">
        <v>0.827639073005489</v>
      </c>
      <c r="O979">
        <v>68.690213392200107</v>
      </c>
      <c r="P979">
        <v>69.875</v>
      </c>
      <c r="Q979">
        <v>0.196125809437104</v>
      </c>
    </row>
    <row r="980" spans="1:17" hidden="1" x14ac:dyDescent="0.3">
      <c r="A980" t="s">
        <v>2113</v>
      </c>
      <c r="B980" t="s">
        <v>2114</v>
      </c>
      <c r="C980" t="s">
        <v>3138</v>
      </c>
      <c r="D980" t="s">
        <v>497</v>
      </c>
      <c r="E980">
        <v>2808.0302254150001</v>
      </c>
      <c r="F980">
        <v>4396.8500000000004</v>
      </c>
      <c r="G980">
        <v>7.6905983662703301</v>
      </c>
      <c r="H980">
        <v>-1.84906658431759</v>
      </c>
      <c r="I980">
        <v>16.304519357944798</v>
      </c>
      <c r="J980">
        <v>0.13723776714024599</v>
      </c>
      <c r="K980">
        <v>4539.8867154036898</v>
      </c>
      <c r="L980">
        <v>4181.7881990200603</v>
      </c>
      <c r="M980">
        <v>44.055058751613203</v>
      </c>
      <c r="N980">
        <v>0.811866360016816</v>
      </c>
      <c r="O980">
        <v>23.406529674653399</v>
      </c>
      <c r="P980">
        <v>54.164548307357798</v>
      </c>
      <c r="Q980">
        <v>0.131349284022685</v>
      </c>
    </row>
    <row r="981" spans="1:17" hidden="1" x14ac:dyDescent="0.3">
      <c r="A981" t="s">
        <v>2115</v>
      </c>
      <c r="B981" t="s">
        <v>2116</v>
      </c>
      <c r="C981" t="s">
        <v>3138</v>
      </c>
      <c r="D981" t="s">
        <v>69</v>
      </c>
      <c r="E981">
        <v>2806.0296404639998</v>
      </c>
      <c r="F981">
        <v>214.68</v>
      </c>
      <c r="G981">
        <v>-34.661851439532697</v>
      </c>
      <c r="H981">
        <v>1.1706760723894201</v>
      </c>
      <c r="I981">
        <v>-5.8271866657752298</v>
      </c>
      <c r="J981">
        <v>2.1435866677569102</v>
      </c>
      <c r="K981">
        <v>221.87642484026</v>
      </c>
      <c r="L981">
        <v>230.43199720277499</v>
      </c>
      <c r="M981">
        <v>49.202372471175998</v>
      </c>
      <c r="N981">
        <v>0.70513516867349701</v>
      </c>
      <c r="O981">
        <v>42.071920998695703</v>
      </c>
      <c r="P981">
        <v>10.6597938144329</v>
      </c>
      <c r="Q981">
        <v>-5.3443992678979001E-2</v>
      </c>
    </row>
    <row r="982" spans="1:17" hidden="1" x14ac:dyDescent="0.3">
      <c r="A982" t="s">
        <v>2117</v>
      </c>
      <c r="B982" t="s">
        <v>2118</v>
      </c>
      <c r="C982" t="s">
        <v>3138</v>
      </c>
      <c r="D982" t="s">
        <v>54</v>
      </c>
      <c r="E982">
        <v>2805.25147208</v>
      </c>
      <c r="F982">
        <v>448.4</v>
      </c>
      <c r="G982">
        <v>-8.9596410454700308</v>
      </c>
      <c r="H982">
        <v>-9.46186134414293</v>
      </c>
      <c r="I982">
        <v>-16.320381305298699</v>
      </c>
      <c r="J982">
        <v>-6.1046020847807299</v>
      </c>
      <c r="K982">
        <v>489.95279293080398</v>
      </c>
      <c r="L982">
        <v>480.27604687900902</v>
      </c>
      <c r="M982">
        <v>30.229905902298</v>
      </c>
      <c r="N982">
        <v>0.85453377918144002</v>
      </c>
      <c r="O982">
        <v>32.694023193577102</v>
      </c>
      <c r="P982">
        <v>22.346521145975402</v>
      </c>
      <c r="Q982">
        <v>4.4045355830217001E-2</v>
      </c>
    </row>
    <row r="983" spans="1:17" hidden="1" x14ac:dyDescent="0.3">
      <c r="A983" t="s">
        <v>2119</v>
      </c>
      <c r="B983" t="s">
        <v>2120</v>
      </c>
      <c r="C983" t="s">
        <v>3138</v>
      </c>
      <c r="D983" t="s">
        <v>2011</v>
      </c>
      <c r="E983">
        <v>2805.1402499999999</v>
      </c>
      <c r="F983">
        <v>1103.3</v>
      </c>
      <c r="G983">
        <v>4.6750453321799101</v>
      </c>
      <c r="H983">
        <v>-18.924689048779399</v>
      </c>
      <c r="I983">
        <v>-7.2328611259207198</v>
      </c>
      <c r="J983">
        <v>-9.2190537124482201</v>
      </c>
      <c r="K983">
        <v>1331.08050019811</v>
      </c>
      <c r="L983">
        <v>1258.9167190476401</v>
      </c>
      <c r="M983">
        <v>13.7862242662908</v>
      </c>
      <c r="N983">
        <v>0.61363323040895901</v>
      </c>
      <c r="O983">
        <v>51.3595576905646</v>
      </c>
      <c r="P983">
        <v>25.947488584474801</v>
      </c>
      <c r="Q983">
        <v>1.2335591617377E-2</v>
      </c>
    </row>
    <row r="984" spans="1:17" hidden="1" x14ac:dyDescent="0.3">
      <c r="A984" t="s">
        <v>2121</v>
      </c>
      <c r="B984" t="s">
        <v>2122</v>
      </c>
      <c r="C984" t="s">
        <v>3138</v>
      </c>
      <c r="D984" t="s">
        <v>129</v>
      </c>
      <c r="E984">
        <v>2804.0729844399998</v>
      </c>
      <c r="F984">
        <v>91.49</v>
      </c>
      <c r="G984">
        <v>-51.387104840051201</v>
      </c>
      <c r="H984">
        <v>-1.64060066483474</v>
      </c>
      <c r="I984">
        <v>-23.703967025840001</v>
      </c>
      <c r="J984">
        <v>-5.4000457896568204</v>
      </c>
      <c r="K984">
        <v>100.03364408591</v>
      </c>
      <c r="L984">
        <v>102.236516046088</v>
      </c>
      <c r="M984">
        <v>24.3327487000413</v>
      </c>
      <c r="N984">
        <v>0.49986684002403298</v>
      </c>
      <c r="O984">
        <v>61.274456224723998</v>
      </c>
      <c r="P984">
        <v>3.9777247414478798</v>
      </c>
      <c r="Q984">
        <v>0.18452589842290901</v>
      </c>
    </row>
    <row r="985" spans="1:17" x14ac:dyDescent="0.3">
      <c r="A985" t="s">
        <v>2123</v>
      </c>
      <c r="B985" t="s">
        <v>2124</v>
      </c>
      <c r="C985" t="s">
        <v>3134</v>
      </c>
      <c r="D985" t="s">
        <v>457</v>
      </c>
      <c r="E985">
        <v>2801.3172580800001</v>
      </c>
      <c r="F985">
        <v>388.8</v>
      </c>
      <c r="G985">
        <v>-14.876135662367499</v>
      </c>
      <c r="H985">
        <v>-18.3776570299386</v>
      </c>
      <c r="I985">
        <v>-18.824453055361399</v>
      </c>
      <c r="J985">
        <v>-3.4425342357322699</v>
      </c>
      <c r="K985">
        <v>440.76250460966901</v>
      </c>
      <c r="L985">
        <v>453.18974999750799</v>
      </c>
      <c r="M985">
        <v>31.7828413580134</v>
      </c>
      <c r="N985">
        <v>0.99825406459397503</v>
      </c>
      <c r="O985">
        <v>42.669753086419703</v>
      </c>
      <c r="P985">
        <v>9.2134831460674196</v>
      </c>
      <c r="Q985">
        <v>-0.109090589868194</v>
      </c>
    </row>
    <row r="986" spans="1:17" hidden="1" x14ac:dyDescent="0.3">
      <c r="A986" t="s">
        <v>2125</v>
      </c>
      <c r="B986" t="s">
        <v>2126</v>
      </c>
      <c r="C986" t="s">
        <v>3138</v>
      </c>
      <c r="D986" t="s">
        <v>105</v>
      </c>
      <c r="E986">
        <v>2799.0946400900002</v>
      </c>
      <c r="F986">
        <v>16.21</v>
      </c>
      <c r="G986">
        <v>36.250120784757897</v>
      </c>
      <c r="H986">
        <v>-12.282025278569099</v>
      </c>
      <c r="I986">
        <v>-31.606947603270999</v>
      </c>
      <c r="J986">
        <v>-8.5004894017520094</v>
      </c>
      <c r="K986">
        <v>17.980127719547301</v>
      </c>
      <c r="L986">
        <v>18.1843416523655</v>
      </c>
      <c r="M986">
        <v>38.714879479053003</v>
      </c>
      <c r="N986">
        <v>0.41074447920481599</v>
      </c>
      <c r="O986">
        <v>109.438618136952</v>
      </c>
      <c r="P986">
        <v>64.068825910931096</v>
      </c>
      <c r="Q986">
        <v>0.10132920836581</v>
      </c>
    </row>
    <row r="987" spans="1:17" x14ac:dyDescent="0.3">
      <c r="A987" t="s">
        <v>2127</v>
      </c>
      <c r="B987" t="s">
        <v>2128</v>
      </c>
      <c r="C987" t="s">
        <v>3125</v>
      </c>
      <c r="D987" t="s">
        <v>199</v>
      </c>
      <c r="E987">
        <v>2788.4763298379999</v>
      </c>
      <c r="F987">
        <v>203.46</v>
      </c>
      <c r="G987">
        <v>-28.7329218625575</v>
      </c>
      <c r="H987">
        <v>-5.9455615085946896</v>
      </c>
      <c r="I987">
        <v>-22.766637144984099</v>
      </c>
      <c r="J987">
        <v>-3.4365984289026099</v>
      </c>
      <c r="K987">
        <v>230.64693606092899</v>
      </c>
      <c r="L987">
        <v>239.74262373026099</v>
      </c>
      <c r="M987">
        <v>30.386445158852801</v>
      </c>
      <c r="N987">
        <v>1.1702409613808</v>
      </c>
      <c r="O987">
        <v>42.018087093286098</v>
      </c>
      <c r="P987">
        <v>1.8573216520650899</v>
      </c>
      <c r="Q987">
        <v>-2.6839023722691001E-2</v>
      </c>
    </row>
    <row r="988" spans="1:17" hidden="1" x14ac:dyDescent="0.3">
      <c r="A988" t="s">
        <v>2129</v>
      </c>
      <c r="B988" t="s">
        <v>2130</v>
      </c>
      <c r="C988" t="s">
        <v>3138</v>
      </c>
      <c r="D988" t="s">
        <v>1333</v>
      </c>
      <c r="E988">
        <v>2785.3632612000001</v>
      </c>
      <c r="F988">
        <v>3068</v>
      </c>
      <c r="G988">
        <v>18.221194681578599</v>
      </c>
      <c r="H988">
        <v>-6.4991136772635896</v>
      </c>
      <c r="I988">
        <v>39.746206340080803</v>
      </c>
      <c r="J988">
        <v>-4.9151962974134404</v>
      </c>
      <c r="K988">
        <v>3193.1939691090101</v>
      </c>
      <c r="L988">
        <v>2766.91632245541</v>
      </c>
      <c r="M988">
        <v>34.255621218319099</v>
      </c>
      <c r="N988">
        <v>0.82312431448238998</v>
      </c>
      <c r="O988">
        <v>19.669165580182501</v>
      </c>
      <c r="P988">
        <v>52.258064516128997</v>
      </c>
      <c r="Q988">
        <v>0.19206520692110601</v>
      </c>
    </row>
    <row r="989" spans="1:17" hidden="1" x14ac:dyDescent="0.3">
      <c r="A989" t="s">
        <v>2131</v>
      </c>
      <c r="B989" t="s">
        <v>2132</v>
      </c>
      <c r="C989" t="s">
        <v>3138</v>
      </c>
      <c r="D989" t="s">
        <v>394</v>
      </c>
      <c r="E989">
        <v>2770.6581269099902</v>
      </c>
      <c r="F989">
        <v>413.85</v>
      </c>
      <c r="G989">
        <v>33.204718340380502</v>
      </c>
      <c r="H989">
        <v>10.6651366274595</v>
      </c>
      <c r="I989">
        <v>31.173802558328202</v>
      </c>
      <c r="J989">
        <v>1.1786811960015799</v>
      </c>
      <c r="K989">
        <v>382.944369602785</v>
      </c>
      <c r="L989">
        <v>344.288678020227</v>
      </c>
      <c r="M989">
        <v>62.391443385692703</v>
      </c>
      <c r="N989">
        <v>0.54664225121401999</v>
      </c>
      <c r="O989">
        <v>5.9804276911924603</v>
      </c>
      <c r="P989">
        <v>69.263803680981596</v>
      </c>
    </row>
    <row r="990" spans="1:17" hidden="1" x14ac:dyDescent="0.3">
      <c r="A990" t="s">
        <v>2133</v>
      </c>
      <c r="B990" t="s">
        <v>2134</v>
      </c>
      <c r="C990" t="s">
        <v>3138</v>
      </c>
      <c r="D990" t="s">
        <v>1598</v>
      </c>
      <c r="E990">
        <v>2769.2</v>
      </c>
      <c r="F990">
        <v>174.85</v>
      </c>
      <c r="G990">
        <v>146.724159418396</v>
      </c>
      <c r="H990">
        <v>7.7983347342884404</v>
      </c>
      <c r="I990">
        <v>96.531259873703902</v>
      </c>
      <c r="J990">
        <v>9.3890259945344194</v>
      </c>
      <c r="K990">
        <v>162.57392094547501</v>
      </c>
      <c r="L990">
        <v>119.964117562957</v>
      </c>
      <c r="M990">
        <v>55.3721354286482</v>
      </c>
      <c r="N990">
        <v>0.25757677906834298</v>
      </c>
      <c r="O990">
        <v>18.8161281098084</v>
      </c>
      <c r="P990">
        <v>236.185348971351</v>
      </c>
      <c r="Q990">
        <v>0.20336864954027201</v>
      </c>
    </row>
    <row r="991" spans="1:17" hidden="1" x14ac:dyDescent="0.3">
      <c r="A991" t="s">
        <v>2135</v>
      </c>
      <c r="B991" t="s">
        <v>2136</v>
      </c>
      <c r="C991" t="s">
        <v>3138</v>
      </c>
      <c r="D991" t="s">
        <v>232</v>
      </c>
      <c r="E991">
        <v>2767.9848023999998</v>
      </c>
      <c r="F991">
        <v>1773.6</v>
      </c>
      <c r="G991">
        <v>44.3145796874797</v>
      </c>
      <c r="H991">
        <v>8.5581386558570696</v>
      </c>
      <c r="I991">
        <v>-5.8678341868836803</v>
      </c>
      <c r="J991">
        <v>11.5108588908175</v>
      </c>
      <c r="K991">
        <v>1722.73955605989</v>
      </c>
      <c r="L991">
        <v>1626.6846647649199</v>
      </c>
      <c r="M991">
        <v>57.174670623447</v>
      </c>
      <c r="N991">
        <v>2.1770299926847101</v>
      </c>
      <c r="O991">
        <v>42.083897158322003</v>
      </c>
      <c r="P991">
        <v>73.372434017595296</v>
      </c>
      <c r="Q991">
        <v>0.29282737039951301</v>
      </c>
    </row>
    <row r="992" spans="1:17" hidden="1" x14ac:dyDescent="0.3">
      <c r="A992" t="s">
        <v>2137</v>
      </c>
      <c r="B992" t="s">
        <v>2138</v>
      </c>
      <c r="C992" t="s">
        <v>3138</v>
      </c>
      <c r="D992" t="s">
        <v>245</v>
      </c>
      <c r="E992">
        <v>2764.2887565299998</v>
      </c>
      <c r="F992">
        <v>1050.05</v>
      </c>
      <c r="G992">
        <v>-44.120471708598103</v>
      </c>
      <c r="H992">
        <v>-12.4698680504007</v>
      </c>
      <c r="I992">
        <v>-27.958335481358301</v>
      </c>
      <c r="J992">
        <v>-9.4737111416627098</v>
      </c>
      <c r="K992">
        <v>1215.72646146749</v>
      </c>
      <c r="L992">
        <v>1278.9323755325399</v>
      </c>
      <c r="M992">
        <v>14.3191114867404</v>
      </c>
      <c r="N992">
        <v>0.59038934668169996</v>
      </c>
      <c r="O992">
        <v>73.606018761011299</v>
      </c>
      <c r="P992">
        <v>0.84029578411601802</v>
      </c>
      <c r="Q992">
        <v>6.5765101337319998E-2</v>
      </c>
    </row>
    <row r="993" spans="1:17" hidden="1" x14ac:dyDescent="0.3">
      <c r="A993" t="s">
        <v>2139</v>
      </c>
      <c r="B993" t="s">
        <v>2140</v>
      </c>
      <c r="C993" t="s">
        <v>3138</v>
      </c>
      <c r="D993" t="s">
        <v>558</v>
      </c>
      <c r="E993">
        <v>2758.72401915</v>
      </c>
      <c r="F993">
        <v>261.75</v>
      </c>
      <c r="G993">
        <v>-62.620901288552702</v>
      </c>
      <c r="H993">
        <v>-8.81438016686708</v>
      </c>
      <c r="I993">
        <v>-18.631753461028801</v>
      </c>
      <c r="J993">
        <v>-2.4126958432277501</v>
      </c>
      <c r="K993">
        <v>284.93840571039999</v>
      </c>
      <c r="L993">
        <v>300.94989046853999</v>
      </c>
      <c r="M993">
        <v>37.836044017762703</v>
      </c>
      <c r="N993">
        <v>1.05238301153575</v>
      </c>
      <c r="O993">
        <v>96.523400191021906</v>
      </c>
      <c r="P993">
        <v>6.3592035757822103</v>
      </c>
    </row>
    <row r="994" spans="1:17" hidden="1" x14ac:dyDescent="0.3">
      <c r="A994" t="s">
        <v>2141</v>
      </c>
      <c r="B994" t="s">
        <v>2142</v>
      </c>
      <c r="C994" t="s">
        <v>3138</v>
      </c>
      <c r="D994" t="s">
        <v>361</v>
      </c>
      <c r="E994">
        <v>2754.83194</v>
      </c>
      <c r="F994">
        <v>10735.9</v>
      </c>
      <c r="G994">
        <v>-54.028181805991103</v>
      </c>
      <c r="H994">
        <v>-13.891132946346</v>
      </c>
      <c r="I994">
        <v>-2.5940561600841399</v>
      </c>
      <c r="J994">
        <v>-10.292937970992501</v>
      </c>
      <c r="K994">
        <v>12142.6357836924</v>
      </c>
      <c r="L994">
        <v>12248.990981900801</v>
      </c>
      <c r="M994">
        <v>26.8363536372547</v>
      </c>
      <c r="N994">
        <v>0.55974309774683395</v>
      </c>
      <c r="O994">
        <v>51.1470859452863</v>
      </c>
      <c r="P994">
        <v>17.976923076923001</v>
      </c>
      <c r="Q994">
        <v>-3.7713047641924999E-2</v>
      </c>
    </row>
    <row r="995" spans="1:17" hidden="1" x14ac:dyDescent="0.3">
      <c r="A995" t="s">
        <v>2143</v>
      </c>
      <c r="B995" t="s">
        <v>2144</v>
      </c>
      <c r="C995" t="s">
        <v>3138</v>
      </c>
      <c r="D995" t="s">
        <v>417</v>
      </c>
      <c r="E995">
        <v>2743.4444444999999</v>
      </c>
      <c r="F995">
        <v>3582.9</v>
      </c>
      <c r="G995">
        <v>-47.551804779883298</v>
      </c>
      <c r="H995">
        <v>-10.137460806976399</v>
      </c>
      <c r="I995">
        <v>-22.595166510917799</v>
      </c>
      <c r="J995">
        <v>-3.2494363008439899</v>
      </c>
      <c r="K995">
        <v>3923.6331340001898</v>
      </c>
      <c r="L995">
        <v>4093.0556720828199</v>
      </c>
      <c r="M995">
        <v>38.058000640522899</v>
      </c>
      <c r="N995">
        <v>0.76942291374691296</v>
      </c>
      <c r="O995">
        <v>42.259063886795602</v>
      </c>
      <c r="P995">
        <v>3.2669942787969499</v>
      </c>
      <c r="Q995">
        <v>5.1739588472588E-2</v>
      </c>
    </row>
    <row r="996" spans="1:17" hidden="1" x14ac:dyDescent="0.3">
      <c r="A996" t="s">
        <v>2145</v>
      </c>
      <c r="B996" t="s">
        <v>2146</v>
      </c>
      <c r="C996" t="s">
        <v>3138</v>
      </c>
      <c r="D996" t="s">
        <v>24</v>
      </c>
      <c r="E996">
        <v>2743.1594654299902</v>
      </c>
      <c r="F996">
        <v>329.65</v>
      </c>
      <c r="G996">
        <v>5.3174496673480904</v>
      </c>
      <c r="H996">
        <v>-17.2546895282923</v>
      </c>
      <c r="I996">
        <v>13.6654564861176</v>
      </c>
      <c r="J996">
        <v>-4.7382111606041697</v>
      </c>
      <c r="K996">
        <v>373.42348737364301</v>
      </c>
      <c r="L996">
        <v>342.58394521210698</v>
      </c>
      <c r="M996">
        <v>26.784736952859198</v>
      </c>
      <c r="N996">
        <v>0.27367396773409097</v>
      </c>
      <c r="O996">
        <v>41.665402699833102</v>
      </c>
      <c r="P996">
        <v>32.177225340817898</v>
      </c>
      <c r="Q996">
        <v>-3.5053901890211001E-2</v>
      </c>
    </row>
    <row r="997" spans="1:17" x14ac:dyDescent="0.3">
      <c r="A997" t="s">
        <v>2147</v>
      </c>
      <c r="B997" t="s">
        <v>2148</v>
      </c>
      <c r="C997" t="s">
        <v>3136</v>
      </c>
      <c r="D997" t="s">
        <v>134</v>
      </c>
      <c r="E997">
        <v>2740.338966495</v>
      </c>
      <c r="F997">
        <v>360.55</v>
      </c>
      <c r="G997">
        <v>-51.759005050447797</v>
      </c>
      <c r="H997">
        <v>-7.7188571019524099</v>
      </c>
      <c r="I997">
        <v>-35.360912171043204</v>
      </c>
      <c r="J997">
        <v>-3.7992439665820399</v>
      </c>
      <c r="K997">
        <v>380.04905328750198</v>
      </c>
      <c r="L997">
        <v>419.48159734886502</v>
      </c>
      <c r="M997">
        <v>48.6025801901053</v>
      </c>
      <c r="N997">
        <v>0.63383993819824203</v>
      </c>
      <c r="O997">
        <v>62.252114824573503</v>
      </c>
      <c r="P997">
        <v>4.5072463768115902</v>
      </c>
      <c r="Q997">
        <v>1.195902304587E-2</v>
      </c>
    </row>
    <row r="998" spans="1:17" x14ac:dyDescent="0.3">
      <c r="A998" t="s">
        <v>2149</v>
      </c>
      <c r="B998" t="s">
        <v>2150</v>
      </c>
      <c r="C998" t="s">
        <v>3128</v>
      </c>
      <c r="D998" t="s">
        <v>273</v>
      </c>
      <c r="E998">
        <v>2728.8558029999999</v>
      </c>
      <c r="F998">
        <v>281.55</v>
      </c>
      <c r="G998">
        <v>-13.7027588187728</v>
      </c>
      <c r="H998">
        <v>6.0697773895628497</v>
      </c>
      <c r="I998">
        <v>-24.993901859337399</v>
      </c>
      <c r="J998">
        <v>0.198666258129572</v>
      </c>
      <c r="K998">
        <v>284.75897243644198</v>
      </c>
      <c r="L998">
        <v>297.80474059495202</v>
      </c>
      <c r="M998">
        <v>56.238625094168597</v>
      </c>
      <c r="N998">
        <v>2.2685416723356902</v>
      </c>
      <c r="O998">
        <v>42.621204049014302</v>
      </c>
      <c r="P998">
        <v>16.055234954657799</v>
      </c>
      <c r="Q998">
        <v>5.8557804578207001E-2</v>
      </c>
    </row>
    <row r="999" spans="1:17" hidden="1" x14ac:dyDescent="0.3">
      <c r="A999" t="s">
        <v>2151</v>
      </c>
      <c r="B999" t="s">
        <v>2152</v>
      </c>
      <c r="C999" t="s">
        <v>3138</v>
      </c>
      <c r="D999" t="s">
        <v>105</v>
      </c>
      <c r="E999">
        <v>2728.0730058959998</v>
      </c>
      <c r="F999">
        <v>202.16</v>
      </c>
      <c r="G999">
        <v>35.980993462562303</v>
      </c>
      <c r="H999">
        <v>-1.02356149112969</v>
      </c>
      <c r="I999">
        <v>45.466165081334097</v>
      </c>
      <c r="J999">
        <v>8.3248194685962602</v>
      </c>
      <c r="K999">
        <v>185.63306095359201</v>
      </c>
      <c r="L999">
        <v>162.82401174799301</v>
      </c>
      <c r="M999">
        <v>64.816249355024496</v>
      </c>
      <c r="N999">
        <v>0.90805572515535804</v>
      </c>
      <c r="O999">
        <v>6.3514048278591098</v>
      </c>
      <c r="P999">
        <v>89.999999999999901</v>
      </c>
      <c r="Q999">
        <v>0.195048752191464</v>
      </c>
    </row>
    <row r="1000" spans="1:17" hidden="1" x14ac:dyDescent="0.3">
      <c r="A1000" t="s">
        <v>2153</v>
      </c>
      <c r="B1000" t="s">
        <v>2154</v>
      </c>
      <c r="C1000" t="s">
        <v>3138</v>
      </c>
      <c r="D1000" t="s">
        <v>208</v>
      </c>
      <c r="E1000">
        <v>2723.7461806799902</v>
      </c>
      <c r="F1000">
        <v>723.1</v>
      </c>
      <c r="G1000">
        <v>11.461927419798799</v>
      </c>
      <c r="H1000">
        <v>-1.10183796144612</v>
      </c>
      <c r="I1000">
        <v>18.834847500918499</v>
      </c>
      <c r="J1000">
        <v>-0.38704177657118599</v>
      </c>
      <c r="K1000">
        <v>675.21438161952506</v>
      </c>
      <c r="L1000">
        <v>607.71846640995398</v>
      </c>
      <c r="M1000">
        <v>52.648592258611401</v>
      </c>
      <c r="N1000">
        <v>1.7152917422349701</v>
      </c>
      <c r="O1000">
        <v>14.6452772783847</v>
      </c>
      <c r="P1000">
        <v>46.673427991886399</v>
      </c>
      <c r="Q1000">
        <v>7.4735791287023998E-2</v>
      </c>
    </row>
    <row r="1001" spans="1:17" x14ac:dyDescent="0.3">
      <c r="A1001" t="s">
        <v>2155</v>
      </c>
      <c r="B1001" t="s">
        <v>2156</v>
      </c>
      <c r="C1001" t="s">
        <v>3125</v>
      </c>
      <c r="D1001" t="s">
        <v>547</v>
      </c>
      <c r="E1001">
        <v>2723.5916321999998</v>
      </c>
      <c r="F1001">
        <v>374.7</v>
      </c>
      <c r="G1001">
        <v>-12.797564420232799</v>
      </c>
      <c r="H1001">
        <v>-7.1490181114262796</v>
      </c>
      <c r="I1001">
        <v>5.5575639080804597</v>
      </c>
      <c r="J1001">
        <v>-0.90130646323929797</v>
      </c>
      <c r="K1001">
        <v>407.49103280987401</v>
      </c>
      <c r="L1001">
        <v>393.17296209245001</v>
      </c>
      <c r="M1001">
        <v>42.257852949343501</v>
      </c>
      <c r="N1001">
        <v>0.363249749691609</v>
      </c>
      <c r="O1001">
        <v>34.774486255671199</v>
      </c>
      <c r="P1001">
        <v>26.9954245043212</v>
      </c>
      <c r="Q1001">
        <v>9.2698443881299999E-4</v>
      </c>
    </row>
    <row r="1002" spans="1:17" x14ac:dyDescent="0.3">
      <c r="A1002" t="s">
        <v>2157</v>
      </c>
      <c r="B1002" t="s">
        <v>2158</v>
      </c>
      <c r="C1002" t="s">
        <v>3132</v>
      </c>
      <c r="D1002" t="s">
        <v>394</v>
      </c>
      <c r="E1002">
        <v>2710.6945599999999</v>
      </c>
      <c r="F1002">
        <v>313.10000000000002</v>
      </c>
      <c r="G1002">
        <v>-41.3761408149172</v>
      </c>
      <c r="H1002">
        <v>-26.3668701150469</v>
      </c>
      <c r="I1002">
        <v>-50.194146672700597</v>
      </c>
      <c r="J1002">
        <v>-15.9315027122431</v>
      </c>
      <c r="K1002">
        <v>399.74240329149097</v>
      </c>
      <c r="L1002">
        <v>450.96200901576401</v>
      </c>
      <c r="M1002">
        <v>20.044108519998598</v>
      </c>
      <c r="N1002">
        <v>1.0570347349024001</v>
      </c>
      <c r="O1002">
        <v>138.733631427658</v>
      </c>
      <c r="P1002">
        <v>3.6754966887417102</v>
      </c>
      <c r="Q1002">
        <v>0.116681756684667</v>
      </c>
    </row>
    <row r="1003" spans="1:17" hidden="1" x14ac:dyDescent="0.3">
      <c r="A1003" t="s">
        <v>2159</v>
      </c>
      <c r="B1003" t="s">
        <v>2160</v>
      </c>
      <c r="C1003" t="s">
        <v>3138</v>
      </c>
      <c r="D1003" t="s">
        <v>27</v>
      </c>
      <c r="E1003">
        <v>2706.48</v>
      </c>
      <c r="F1003">
        <v>42.96</v>
      </c>
      <c r="G1003">
        <v>33.946714994033599</v>
      </c>
      <c r="H1003">
        <v>-12.855468686521199</v>
      </c>
      <c r="I1003">
        <v>9.6892803438758808</v>
      </c>
      <c r="J1003">
        <v>-5.6529869129489398</v>
      </c>
      <c r="K1003">
        <v>50.2086345835543</v>
      </c>
      <c r="L1003">
        <v>47.586039860145</v>
      </c>
      <c r="M1003">
        <v>27.335617116704999</v>
      </c>
      <c r="N1003">
        <v>0.56333156082981795</v>
      </c>
      <c r="O1003">
        <v>137.267225325884</v>
      </c>
      <c r="P1003">
        <v>59.1111111111111</v>
      </c>
      <c r="Q1003">
        <v>8.1118719653924004E-2</v>
      </c>
    </row>
    <row r="1004" spans="1:17" hidden="1" x14ac:dyDescent="0.3">
      <c r="A1004" t="s">
        <v>2161</v>
      </c>
      <c r="B1004" t="s">
        <v>2162</v>
      </c>
      <c r="C1004" t="s">
        <v>3138</v>
      </c>
      <c r="D1004" t="s">
        <v>391</v>
      </c>
      <c r="E1004">
        <v>2706.0506835000001</v>
      </c>
      <c r="F1004">
        <v>1813.4</v>
      </c>
      <c r="G1004">
        <v>-38.406853672879002</v>
      </c>
      <c r="H1004">
        <v>-1.0659392648374399</v>
      </c>
      <c r="I1004">
        <v>-9.1057076593232509</v>
      </c>
      <c r="J1004">
        <v>-4.6792219094005398</v>
      </c>
      <c r="K1004">
        <v>1894.97879237794</v>
      </c>
      <c r="L1004">
        <v>1943.9231957956299</v>
      </c>
      <c r="M1004">
        <v>22.4077809001299</v>
      </c>
      <c r="N1004">
        <v>0.48086397391480401</v>
      </c>
      <c r="O1004">
        <v>28.7636483952795</v>
      </c>
      <c r="P1004">
        <v>7.3017751479289998</v>
      </c>
      <c r="Q1004">
        <v>-7.5633085171813996E-2</v>
      </c>
    </row>
    <row r="1005" spans="1:17" hidden="1" x14ac:dyDescent="0.3">
      <c r="A1005" t="s">
        <v>2163</v>
      </c>
      <c r="B1005" t="s">
        <v>2164</v>
      </c>
      <c r="C1005" t="s">
        <v>3138</v>
      </c>
      <c r="D1005" t="s">
        <v>2165</v>
      </c>
      <c r="E1005">
        <v>2692.1721704799902</v>
      </c>
      <c r="F1005">
        <v>540.85</v>
      </c>
      <c r="G1005">
        <v>73.913890254463098</v>
      </c>
      <c r="H1005">
        <v>10.098138655856999</v>
      </c>
      <c r="I1005">
        <v>30.645873553732301</v>
      </c>
      <c r="J1005">
        <v>-4.4485004358888602</v>
      </c>
      <c r="K1005">
        <v>521.53556419043696</v>
      </c>
      <c r="L1005">
        <v>460.39433268719398</v>
      </c>
      <c r="M1005">
        <v>45.607658849504098</v>
      </c>
      <c r="N1005">
        <v>0.51401698147118102</v>
      </c>
      <c r="O1005">
        <v>14.634371822131801</v>
      </c>
      <c r="P1005">
        <v>99.575645756457504</v>
      </c>
      <c r="Q1005">
        <v>0.29825658877993599</v>
      </c>
    </row>
    <row r="1006" spans="1:17" hidden="1" x14ac:dyDescent="0.3">
      <c r="A1006" t="s">
        <v>2166</v>
      </c>
      <c r="B1006" t="s">
        <v>2167</v>
      </c>
      <c r="C1006" t="s">
        <v>3138</v>
      </c>
      <c r="D1006" t="s">
        <v>21</v>
      </c>
      <c r="E1006">
        <v>2670.8950437499998</v>
      </c>
      <c r="F1006">
        <v>210.5</v>
      </c>
      <c r="G1006">
        <v>-46.608877716648799</v>
      </c>
      <c r="H1006">
        <v>-7.87556568821035</v>
      </c>
      <c r="I1006">
        <v>-8.7184054181844495</v>
      </c>
      <c r="J1006">
        <v>-3.9688760537058498</v>
      </c>
      <c r="K1006">
        <v>232.55610334908999</v>
      </c>
      <c r="L1006">
        <v>233.20774853979799</v>
      </c>
      <c r="M1006">
        <v>36.746276298387102</v>
      </c>
      <c r="N1006">
        <v>0.39596514644679198</v>
      </c>
      <c r="O1006">
        <v>51.7814726840855</v>
      </c>
      <c r="P1006">
        <v>25.3274589187901</v>
      </c>
      <c r="Q1006">
        <v>0.102796186952578</v>
      </c>
    </row>
    <row r="1007" spans="1:17" hidden="1" x14ac:dyDescent="0.3">
      <c r="A1007" t="s">
        <v>2168</v>
      </c>
      <c r="B1007" t="s">
        <v>2169</v>
      </c>
      <c r="C1007" t="s">
        <v>3138</v>
      </c>
      <c r="D1007" t="s">
        <v>21</v>
      </c>
      <c r="E1007">
        <v>2668.8688630400002</v>
      </c>
      <c r="F1007">
        <v>579.20000000000005</v>
      </c>
      <c r="G1007">
        <v>23.014963342063599</v>
      </c>
      <c r="H1007">
        <v>26.390165711901702</v>
      </c>
      <c r="I1007">
        <v>35.3016334930645</v>
      </c>
      <c r="J1007">
        <v>-1.40957623684224</v>
      </c>
      <c r="K1007">
        <v>497.57864357313099</v>
      </c>
      <c r="L1007">
        <v>416.51291392068202</v>
      </c>
      <c r="M1007">
        <v>55.264710056858704</v>
      </c>
      <c r="N1007">
        <v>0.86584026145820103</v>
      </c>
      <c r="O1007">
        <v>19.2593232044198</v>
      </c>
      <c r="P1007">
        <v>84.0775464802161</v>
      </c>
      <c r="Q1007">
        <v>0.13974681097472</v>
      </c>
    </row>
    <row r="1008" spans="1:17" hidden="1" x14ac:dyDescent="0.3">
      <c r="A1008" t="s">
        <v>2170</v>
      </c>
      <c r="B1008" t="s">
        <v>2171</v>
      </c>
      <c r="C1008" t="s">
        <v>3138</v>
      </c>
      <c r="D1008" t="s">
        <v>51</v>
      </c>
      <c r="E1008">
        <v>2664.1012734000001</v>
      </c>
      <c r="F1008">
        <v>289.45</v>
      </c>
      <c r="G1008">
        <v>67.4663297309379</v>
      </c>
      <c r="H1008">
        <v>6.9263204740388797</v>
      </c>
      <c r="I1008">
        <v>35.918995667443603</v>
      </c>
      <c r="J1008">
        <v>-8.7102591395903204</v>
      </c>
      <c r="K1008">
        <v>269.179343397266</v>
      </c>
      <c r="L1008">
        <v>238.73611028917</v>
      </c>
      <c r="M1008">
        <v>69.925362561978403</v>
      </c>
      <c r="N1008">
        <v>1.7153735963919901</v>
      </c>
      <c r="O1008">
        <v>9.5180514769390197</v>
      </c>
      <c r="P1008">
        <v>89.430628272251198</v>
      </c>
      <c r="Q1008">
        <v>0.12655838355802401</v>
      </c>
    </row>
    <row r="1009" spans="1:17" hidden="1" x14ac:dyDescent="0.3">
      <c r="A1009" t="s">
        <v>2172</v>
      </c>
      <c r="B1009" t="s">
        <v>2173</v>
      </c>
      <c r="C1009" t="s">
        <v>3138</v>
      </c>
      <c r="D1009" t="s">
        <v>2174</v>
      </c>
      <c r="E1009">
        <v>2662.5040749999998</v>
      </c>
      <c r="F1009">
        <v>230.45</v>
      </c>
      <c r="G1009">
        <v>0.61800686006233996</v>
      </c>
      <c r="H1009">
        <v>-10.407296043491799</v>
      </c>
      <c r="I1009">
        <v>-19.4190284049754</v>
      </c>
      <c r="J1009">
        <v>-7.4180613527854398</v>
      </c>
      <c r="K1009">
        <v>255.18066865428099</v>
      </c>
      <c r="L1009">
        <v>244.481507177823</v>
      </c>
      <c r="M1009">
        <v>34.996040907986497</v>
      </c>
      <c r="N1009">
        <v>0.86962171340833805</v>
      </c>
      <c r="O1009">
        <v>43.198090692124097</v>
      </c>
      <c r="P1009">
        <v>112.886836027713</v>
      </c>
    </row>
    <row r="1010" spans="1:17" hidden="1" x14ac:dyDescent="0.3">
      <c r="A1010" t="s">
        <v>2175</v>
      </c>
      <c r="B1010" t="s">
        <v>2176</v>
      </c>
      <c r="C1010" t="s">
        <v>3138</v>
      </c>
      <c r="D1010" t="s">
        <v>1676</v>
      </c>
      <c r="E1010">
        <v>2644.090741</v>
      </c>
      <c r="F1010">
        <v>67.290000000000006</v>
      </c>
      <c r="G1010">
        <v>3.3404645703335398</v>
      </c>
      <c r="H1010">
        <v>1.25923926155954</v>
      </c>
      <c r="I1010">
        <v>-1.82363883152981</v>
      </c>
      <c r="J1010">
        <v>1.7725824590704899</v>
      </c>
      <c r="K1010">
        <v>65.771538907459103</v>
      </c>
      <c r="L1010">
        <v>62.089892688204202</v>
      </c>
      <c r="M1010">
        <v>53.860821394049402</v>
      </c>
      <c r="N1010">
        <v>1.1357137754389099</v>
      </c>
      <c r="O1010">
        <v>5.2162282657155501</v>
      </c>
      <c r="P1010">
        <v>28.2936129647283</v>
      </c>
      <c r="Q1010">
        <v>-2.7484158448541001E-2</v>
      </c>
    </row>
    <row r="1011" spans="1:17" hidden="1" x14ac:dyDescent="0.3">
      <c r="A1011" t="s">
        <v>2177</v>
      </c>
      <c r="B1011" t="s">
        <v>2178</v>
      </c>
      <c r="C1011" t="s">
        <v>3138</v>
      </c>
      <c r="D1011" t="s">
        <v>211</v>
      </c>
      <c r="E1011">
        <v>2643.4622268749999</v>
      </c>
      <c r="F1011">
        <v>1749.25</v>
      </c>
      <c r="G1011">
        <v>-46.287523635323303</v>
      </c>
      <c r="H1011">
        <v>-3.0875253007824899</v>
      </c>
      <c r="I1011">
        <v>-17.5978527813269</v>
      </c>
      <c r="J1011">
        <v>-1.8516150717937101</v>
      </c>
      <c r="K1011">
        <v>1840.8828129999499</v>
      </c>
      <c r="L1011">
        <v>1953.03157903086</v>
      </c>
      <c r="M1011">
        <v>39.523241903746097</v>
      </c>
      <c r="N1011">
        <v>0.596761684398741</v>
      </c>
      <c r="O1011">
        <v>37.198799485493701</v>
      </c>
      <c r="P1011">
        <v>1.70058139534883</v>
      </c>
      <c r="Q1011">
        <v>2.1092250047558998E-2</v>
      </c>
    </row>
    <row r="1012" spans="1:17" hidden="1" x14ac:dyDescent="0.3">
      <c r="A1012" t="s">
        <v>2179</v>
      </c>
      <c r="B1012" t="s">
        <v>2180</v>
      </c>
      <c r="C1012" t="s">
        <v>3138</v>
      </c>
      <c r="D1012" t="s">
        <v>120</v>
      </c>
      <c r="E1012">
        <v>2632.2552243</v>
      </c>
      <c r="F1012">
        <v>3662.1</v>
      </c>
      <c r="G1012">
        <v>26.293921541142598</v>
      </c>
      <c r="H1012">
        <v>-3.4649739803964601</v>
      </c>
      <c r="I1012">
        <v>-29.307231997342601</v>
      </c>
      <c r="J1012">
        <v>7.4864244753041195E-2</v>
      </c>
      <c r="K1012">
        <v>3884.75405331914</v>
      </c>
      <c r="L1012">
        <v>3862.3701978235799</v>
      </c>
      <c r="M1012">
        <v>43.380821981116</v>
      </c>
      <c r="N1012">
        <v>0.41702705166249698</v>
      </c>
      <c r="O1012">
        <v>40.438546189344898</v>
      </c>
      <c r="P1012">
        <v>71.671666979186199</v>
      </c>
      <c r="Q1012">
        <v>0.138740264067508</v>
      </c>
    </row>
    <row r="1013" spans="1:17" hidden="1" x14ac:dyDescent="0.3">
      <c r="A1013" t="s">
        <v>2181</v>
      </c>
      <c r="B1013" t="s">
        <v>2182</v>
      </c>
      <c r="C1013" t="s">
        <v>3138</v>
      </c>
      <c r="D1013" t="s">
        <v>800</v>
      </c>
      <c r="E1013">
        <v>2629.6189548749999</v>
      </c>
      <c r="F1013">
        <v>641.25</v>
      </c>
      <c r="G1013">
        <v>-23.0687270981207</v>
      </c>
      <c r="H1013">
        <v>-8.3199498638020106</v>
      </c>
      <c r="I1013">
        <v>-17.7833361632566</v>
      </c>
      <c r="J1013">
        <v>-5.1020148243646402</v>
      </c>
      <c r="K1013">
        <v>684.03543443188698</v>
      </c>
      <c r="L1013">
        <v>697.35359150180602</v>
      </c>
      <c r="M1013">
        <v>39.392660841601099</v>
      </c>
      <c r="N1013">
        <v>0.80170505153169103</v>
      </c>
      <c r="O1013">
        <v>36.077972709551602</v>
      </c>
      <c r="P1013">
        <v>14.2640769779044</v>
      </c>
      <c r="Q1013">
        <v>-6.5676534451901997E-2</v>
      </c>
    </row>
    <row r="1014" spans="1:17" hidden="1" x14ac:dyDescent="0.3">
      <c r="A1014" t="s">
        <v>2183</v>
      </c>
      <c r="B1014" t="s">
        <v>2184</v>
      </c>
      <c r="C1014" t="s">
        <v>3138</v>
      </c>
      <c r="D1014" t="s">
        <v>48</v>
      </c>
      <c r="E1014">
        <v>2626.5772919699998</v>
      </c>
      <c r="F1014">
        <v>390.7</v>
      </c>
      <c r="G1014">
        <v>56.436420755180897</v>
      </c>
      <c r="H1014">
        <v>4.9789211011664198</v>
      </c>
      <c r="I1014">
        <v>-7.9728580249676897</v>
      </c>
      <c r="J1014">
        <v>-3.2372823384432299</v>
      </c>
      <c r="K1014">
        <v>387.47536047028302</v>
      </c>
      <c r="L1014">
        <v>362.62666540988698</v>
      </c>
      <c r="M1014">
        <v>55.216418927842199</v>
      </c>
      <c r="N1014">
        <v>1.29508284351516</v>
      </c>
      <c r="O1014">
        <v>65.344253903250504</v>
      </c>
      <c r="P1014">
        <v>82.102074108599297</v>
      </c>
      <c r="Q1014">
        <v>5.3831234190559997E-2</v>
      </c>
    </row>
    <row r="1015" spans="1:17" hidden="1" x14ac:dyDescent="0.3">
      <c r="A1015" t="s">
        <v>2185</v>
      </c>
      <c r="B1015" t="s">
        <v>2186</v>
      </c>
      <c r="C1015" t="s">
        <v>3138</v>
      </c>
      <c r="D1015" t="s">
        <v>166</v>
      </c>
      <c r="E1015">
        <v>2620.104892075</v>
      </c>
      <c r="F1015">
        <v>399.85</v>
      </c>
      <c r="G1015">
        <v>5.6434913183253599</v>
      </c>
      <c r="H1015">
        <v>-8.7378586904498601</v>
      </c>
      <c r="I1015">
        <v>17.844865158446801</v>
      </c>
      <c r="J1015">
        <v>-9.4592284478816708</v>
      </c>
      <c r="K1015">
        <v>449.33277426478401</v>
      </c>
      <c r="L1015">
        <v>398.05318413041499</v>
      </c>
      <c r="M1015">
        <v>20.939102331688499</v>
      </c>
      <c r="N1015">
        <v>1.2321809738749201</v>
      </c>
      <c r="O1015">
        <v>39.964986870076203</v>
      </c>
      <c r="P1015">
        <v>61.882591093117398</v>
      </c>
      <c r="Q1015">
        <v>9.0534826305742E-2</v>
      </c>
    </row>
    <row r="1016" spans="1:17" hidden="1" x14ac:dyDescent="0.3">
      <c r="A1016" t="s">
        <v>2187</v>
      </c>
      <c r="B1016" t="s">
        <v>2188</v>
      </c>
      <c r="C1016" t="s">
        <v>3138</v>
      </c>
      <c r="D1016" t="s">
        <v>232</v>
      </c>
      <c r="E1016">
        <v>2615.8000000000002</v>
      </c>
      <c r="F1016">
        <v>594.5</v>
      </c>
      <c r="G1016">
        <v>102.489193836512</v>
      </c>
      <c r="H1016">
        <v>-7.5535198958084404</v>
      </c>
      <c r="I1016">
        <v>52.971599788739098</v>
      </c>
      <c r="J1016">
        <v>-3.71481077504983</v>
      </c>
      <c r="K1016">
        <v>600.89636710776301</v>
      </c>
      <c r="L1016">
        <v>477.039516282119</v>
      </c>
      <c r="M1016">
        <v>48.204814083445001</v>
      </c>
      <c r="N1016">
        <v>0.27670166643527799</v>
      </c>
      <c r="O1016">
        <v>27.468460891505401</v>
      </c>
      <c r="P1016">
        <v>141.96174196174101</v>
      </c>
      <c r="Q1016">
        <v>0.19105997911518399</v>
      </c>
    </row>
    <row r="1017" spans="1:17" hidden="1" x14ac:dyDescent="0.3">
      <c r="A1017" t="s">
        <v>2189</v>
      </c>
      <c r="B1017" t="s">
        <v>2190</v>
      </c>
      <c r="C1017" t="s">
        <v>3138</v>
      </c>
      <c r="D1017" t="s">
        <v>72</v>
      </c>
      <c r="E1017">
        <v>2611.4774061599901</v>
      </c>
      <c r="F1017">
        <v>28.98</v>
      </c>
      <c r="G1017">
        <v>72.679609690006998</v>
      </c>
      <c r="H1017">
        <v>-3.56282908607841</v>
      </c>
      <c r="I1017">
        <v>0.945740867846669</v>
      </c>
      <c r="J1017">
        <v>-10.404115071793701</v>
      </c>
      <c r="K1017">
        <v>31.454530624249902</v>
      </c>
      <c r="L1017">
        <v>26.755077846710201</v>
      </c>
      <c r="M1017">
        <v>24.549495715194499</v>
      </c>
      <c r="N1017">
        <v>1.1773746652858399</v>
      </c>
      <c r="O1017">
        <v>42.650103519668697</v>
      </c>
      <c r="P1017">
        <v>92.025846380405</v>
      </c>
      <c r="Q1017">
        <v>7.1565669333533005E-2</v>
      </c>
    </row>
    <row r="1018" spans="1:17" x14ac:dyDescent="0.3">
      <c r="A1018" t="s">
        <v>2191</v>
      </c>
      <c r="B1018" t="s">
        <v>2192</v>
      </c>
      <c r="C1018" t="s">
        <v>3123</v>
      </c>
      <c r="D1018" t="s">
        <v>54</v>
      </c>
      <c r="E1018">
        <v>2600.8551274000001</v>
      </c>
      <c r="F1018">
        <v>364.75</v>
      </c>
      <c r="G1018">
        <v>-83.816864419379002</v>
      </c>
      <c r="H1018">
        <v>-22.163692330058399</v>
      </c>
      <c r="I1018">
        <v>-59.818665748338198</v>
      </c>
      <c r="J1018">
        <v>-1.89236695149296</v>
      </c>
      <c r="K1018">
        <v>474.82736103195401</v>
      </c>
      <c r="L1018">
        <v>656.97188769544096</v>
      </c>
      <c r="M1018">
        <v>25.424498000666102</v>
      </c>
      <c r="N1018">
        <v>0.84166692169378099</v>
      </c>
      <c r="O1018">
        <v>240.836189170664</v>
      </c>
      <c r="P1018">
        <v>0.71793455750379598</v>
      </c>
      <c r="Q1018">
        <v>-2.0358396621090999E-2</v>
      </c>
    </row>
    <row r="1019" spans="1:17" hidden="1" x14ac:dyDescent="0.3">
      <c r="A1019" t="s">
        <v>2193</v>
      </c>
      <c r="B1019" t="s">
        <v>2194</v>
      </c>
      <c r="C1019" t="s">
        <v>3138</v>
      </c>
      <c r="D1019" t="s">
        <v>1598</v>
      </c>
      <c r="E1019">
        <v>2596.8675993490001</v>
      </c>
      <c r="F1019">
        <v>189.69</v>
      </c>
      <c r="G1019">
        <v>40.424074577125701</v>
      </c>
      <c r="H1019">
        <v>15.0778907514518</v>
      </c>
      <c r="I1019">
        <v>81.000091798585899</v>
      </c>
      <c r="J1019">
        <v>2.0641226331243101</v>
      </c>
      <c r="K1019">
        <v>168.559128307132</v>
      </c>
      <c r="L1019">
        <v>138.86417484210699</v>
      </c>
      <c r="M1019">
        <v>65.963046202919799</v>
      </c>
      <c r="N1019">
        <v>1.1160863785378301</v>
      </c>
      <c r="O1019">
        <v>9.3837313511518907</v>
      </c>
      <c r="P1019">
        <v>109.48647156267199</v>
      </c>
      <c r="Q1019">
        <v>6.9436567906744004E-2</v>
      </c>
    </row>
    <row r="1020" spans="1:17" hidden="1" x14ac:dyDescent="0.3">
      <c r="A1020" t="s">
        <v>2195</v>
      </c>
      <c r="B1020" t="s">
        <v>2196</v>
      </c>
      <c r="C1020" t="s">
        <v>3138</v>
      </c>
      <c r="D1020" t="s">
        <v>139</v>
      </c>
      <c r="E1020">
        <v>2593.5401067299999</v>
      </c>
      <c r="F1020">
        <v>40.380000000000003</v>
      </c>
      <c r="G1020">
        <v>-4.5832315300305302</v>
      </c>
      <c r="H1020">
        <v>-9.86364594583406</v>
      </c>
      <c r="I1020">
        <v>-7.7848818860019602</v>
      </c>
      <c r="J1020">
        <v>-5.3233223888668801</v>
      </c>
      <c r="K1020">
        <v>45.664943916220402</v>
      </c>
      <c r="L1020">
        <v>45.202994764772598</v>
      </c>
      <c r="M1020">
        <v>37.079503694001502</v>
      </c>
      <c r="N1020">
        <v>0.46832933243913399</v>
      </c>
      <c r="O1020">
        <v>68.276374442793397</v>
      </c>
      <c r="P1020">
        <v>26.583072100313402</v>
      </c>
      <c r="Q1020">
        <v>8.2329829152108E-2</v>
      </c>
    </row>
    <row r="1021" spans="1:17" hidden="1" x14ac:dyDescent="0.3">
      <c r="A1021" t="s">
        <v>2197</v>
      </c>
      <c r="B1021" t="s">
        <v>2198</v>
      </c>
      <c r="C1021" t="s">
        <v>3138</v>
      </c>
      <c r="D1021" t="s">
        <v>2199</v>
      </c>
      <c r="E1021">
        <v>2592.3727199999998</v>
      </c>
      <c r="F1021">
        <v>1049</v>
      </c>
      <c r="G1021">
        <v>524.58336621627302</v>
      </c>
      <c r="H1021">
        <v>11.048604539179999</v>
      </c>
      <c r="I1021">
        <v>72.002019545625402</v>
      </c>
      <c r="J1021">
        <v>7.0257019260442402</v>
      </c>
      <c r="K1021">
        <v>944.62203390768104</v>
      </c>
      <c r="L1021">
        <v>697.694845364863</v>
      </c>
      <c r="M1021">
        <v>63.063967453988099</v>
      </c>
      <c r="N1021">
        <v>0.82193362193362196</v>
      </c>
      <c r="O1021">
        <v>8.9847473784556708</v>
      </c>
      <c r="P1021">
        <v>654.32739226462502</v>
      </c>
      <c r="Q1021">
        <v>0.30354387636339097</v>
      </c>
    </row>
    <row r="1022" spans="1:17" hidden="1" x14ac:dyDescent="0.3">
      <c r="A1022" t="s">
        <v>2200</v>
      </c>
      <c r="B1022" t="s">
        <v>2201</v>
      </c>
      <c r="C1022" t="s">
        <v>3138</v>
      </c>
      <c r="D1022" t="s">
        <v>719</v>
      </c>
      <c r="E1022">
        <v>2587.7366265229998</v>
      </c>
      <c r="F1022">
        <v>23.89</v>
      </c>
      <c r="G1022">
        <v>2.8769202726260001</v>
      </c>
      <c r="H1022">
        <v>-20.7584833729343</v>
      </c>
      <c r="I1022">
        <v>-7.68370766698719</v>
      </c>
      <c r="J1022">
        <v>-0.978655352003868</v>
      </c>
      <c r="K1022">
        <v>25.610400884511598</v>
      </c>
      <c r="L1022">
        <v>23.878909569534802</v>
      </c>
      <c r="M1022">
        <v>44.333681463366098</v>
      </c>
      <c r="N1022">
        <v>0.27330034670056502</v>
      </c>
      <c r="O1022">
        <v>57.764755127668401</v>
      </c>
      <c r="P1022">
        <v>29.836956521739101</v>
      </c>
      <c r="Q1022">
        <v>-1.2031710314428999E-2</v>
      </c>
    </row>
    <row r="1023" spans="1:17" hidden="1" x14ac:dyDescent="0.3">
      <c r="A1023" t="s">
        <v>2202</v>
      </c>
      <c r="B1023" t="s">
        <v>2203</v>
      </c>
      <c r="C1023" t="s">
        <v>3138</v>
      </c>
      <c r="D1023" t="s">
        <v>300</v>
      </c>
      <c r="E1023">
        <v>2587.0182312940001</v>
      </c>
      <c r="F1023">
        <v>2.02</v>
      </c>
      <c r="G1023">
        <v>71.709485556804196</v>
      </c>
      <c r="H1023">
        <v>-2.8805405894259599</v>
      </c>
      <c r="I1023">
        <v>24.527990021295199</v>
      </c>
      <c r="J1023">
        <v>-3.0622033070878398</v>
      </c>
      <c r="K1023">
        <v>2.2291993405866899</v>
      </c>
      <c r="L1023">
        <v>2.1634508854701502</v>
      </c>
      <c r="M1023">
        <v>40.3544380907394</v>
      </c>
      <c r="N1023">
        <v>0.68566896049444903</v>
      </c>
      <c r="O1023">
        <v>114.356435643564</v>
      </c>
      <c r="P1023">
        <v>102</v>
      </c>
      <c r="Q1023">
        <v>4.3910122204496999E-2</v>
      </c>
    </row>
    <row r="1024" spans="1:17" hidden="1" x14ac:dyDescent="0.3">
      <c r="A1024" t="s">
        <v>2204</v>
      </c>
      <c r="B1024" t="s">
        <v>2205</v>
      </c>
      <c r="C1024" t="s">
        <v>3138</v>
      </c>
      <c r="D1024" t="s">
        <v>270</v>
      </c>
      <c r="E1024">
        <v>2581.01186031</v>
      </c>
      <c r="F1024">
        <v>780.9</v>
      </c>
      <c r="G1024">
        <v>35.0724502081613</v>
      </c>
      <c r="H1024">
        <v>-11.339634387164301</v>
      </c>
      <c r="I1024">
        <v>51.154459722832698</v>
      </c>
      <c r="J1024">
        <v>0.78208735035161103</v>
      </c>
      <c r="K1024">
        <v>803.847390772842</v>
      </c>
      <c r="L1024">
        <v>676.80873403466899</v>
      </c>
      <c r="M1024">
        <v>52.548575916424902</v>
      </c>
      <c r="N1024">
        <v>0.77055693290035399</v>
      </c>
      <c r="O1024">
        <v>23.895505186323401</v>
      </c>
      <c r="P1024">
        <v>90.695970695970601</v>
      </c>
      <c r="Q1024">
        <v>-3.7801627068831001E-2</v>
      </c>
    </row>
    <row r="1025" spans="1:17" hidden="1" x14ac:dyDescent="0.3">
      <c r="A1025" t="s">
        <v>2206</v>
      </c>
      <c r="B1025" t="s">
        <v>2207</v>
      </c>
      <c r="C1025" t="s">
        <v>3138</v>
      </c>
      <c r="D1025" t="s">
        <v>1320</v>
      </c>
      <c r="E1025">
        <v>2580.8388</v>
      </c>
      <c r="F1025">
        <v>999.99</v>
      </c>
      <c r="G1025">
        <v>-20.671466824148101</v>
      </c>
      <c r="H1025">
        <v>2.3071386558570701</v>
      </c>
      <c r="I1025">
        <v>-5.7955906238660404</v>
      </c>
      <c r="J1025">
        <v>-1.59261507179371</v>
      </c>
      <c r="K1025">
        <v>999.995764188772</v>
      </c>
      <c r="L1025">
        <v>999.99615998802096</v>
      </c>
      <c r="M1025">
        <v>55.379180563809697</v>
      </c>
      <c r="N1025">
        <v>0.86505877089080496</v>
      </c>
      <c r="O1025">
        <v>3.0010300103000902</v>
      </c>
      <c r="P1025">
        <v>3.09175257731959</v>
      </c>
      <c r="Q1025">
        <v>-0.101916752053546</v>
      </c>
    </row>
    <row r="1026" spans="1:17" hidden="1" x14ac:dyDescent="0.3">
      <c r="A1026" t="s">
        <v>2208</v>
      </c>
      <c r="B1026" t="s">
        <v>2209</v>
      </c>
      <c r="C1026" t="s">
        <v>3138</v>
      </c>
      <c r="D1026" t="s">
        <v>570</v>
      </c>
      <c r="E1026">
        <v>2571.524868</v>
      </c>
      <c r="F1026">
        <v>591.79999999999995</v>
      </c>
      <c r="G1026">
        <v>-11.1701253494511</v>
      </c>
      <c r="H1026">
        <v>-0.30466824527099601</v>
      </c>
      <c r="I1026">
        <v>1.75652250652922</v>
      </c>
      <c r="J1026">
        <v>-2.1000465606505898</v>
      </c>
      <c r="K1026">
        <v>605.25865676227102</v>
      </c>
      <c r="L1026">
        <v>585.16274606499701</v>
      </c>
      <c r="M1026">
        <v>46.604411402279197</v>
      </c>
      <c r="N1026">
        <v>1.48111518177098</v>
      </c>
      <c r="O1026">
        <v>18.283203785062501</v>
      </c>
      <c r="P1026">
        <v>30.065934065934002</v>
      </c>
      <c r="Q1026">
        <v>1.3339094619877E-2</v>
      </c>
    </row>
    <row r="1027" spans="1:17" hidden="1" x14ac:dyDescent="0.3">
      <c r="A1027" t="s">
        <v>2210</v>
      </c>
      <c r="B1027" t="s">
        <v>2211</v>
      </c>
      <c r="C1027" t="s">
        <v>3138</v>
      </c>
      <c r="D1027" t="s">
        <v>51</v>
      </c>
      <c r="E1027">
        <v>2561.711953599</v>
      </c>
      <c r="F1027">
        <v>117.47</v>
      </c>
      <c r="G1027">
        <v>20.348941339117101</v>
      </c>
      <c r="H1027">
        <v>-2.2270270676675801</v>
      </c>
      <c r="I1027">
        <v>14.195194871537399</v>
      </c>
      <c r="J1027">
        <v>-3.66475546486113</v>
      </c>
      <c r="K1027">
        <v>129.96933007680599</v>
      </c>
      <c r="L1027">
        <v>120.08131289800799</v>
      </c>
      <c r="M1027">
        <v>32.998292300574299</v>
      </c>
      <c r="N1027">
        <v>0.38735312021096902</v>
      </c>
      <c r="O1027">
        <v>44.1219034647144</v>
      </c>
      <c r="P1027">
        <v>57.677852348993298</v>
      </c>
      <c r="Q1027">
        <v>3.2530376998460002E-2</v>
      </c>
    </row>
    <row r="1028" spans="1:17" hidden="1" x14ac:dyDescent="0.3">
      <c r="A1028" t="s">
        <v>2212</v>
      </c>
      <c r="B1028" t="s">
        <v>2213</v>
      </c>
      <c r="C1028" t="s">
        <v>3138</v>
      </c>
      <c r="D1028" t="s">
        <v>211</v>
      </c>
      <c r="E1028">
        <v>2548.3747393650001</v>
      </c>
      <c r="F1028">
        <v>1784.85</v>
      </c>
      <c r="G1028">
        <v>22.305262458504899</v>
      </c>
      <c r="H1028">
        <v>-6.7834675193806397</v>
      </c>
      <c r="I1028">
        <v>33.854106661166398</v>
      </c>
      <c r="J1028">
        <v>-3.61089881835019</v>
      </c>
      <c r="K1028">
        <v>1889.7232520835601</v>
      </c>
      <c r="L1028">
        <v>1639.3732699618399</v>
      </c>
      <c r="M1028">
        <v>40.478546772073699</v>
      </c>
      <c r="N1028">
        <v>0.27865097474118</v>
      </c>
      <c r="O1028">
        <v>37.753872874471199</v>
      </c>
      <c r="P1028">
        <v>74.968140378394196</v>
      </c>
      <c r="Q1028">
        <v>0.124034901192666</v>
      </c>
    </row>
    <row r="1029" spans="1:17" hidden="1" x14ac:dyDescent="0.3">
      <c r="A1029" t="s">
        <v>2214</v>
      </c>
      <c r="B1029" t="s">
        <v>2215</v>
      </c>
      <c r="C1029" t="s">
        <v>3138</v>
      </c>
      <c r="D1029" t="s">
        <v>105</v>
      </c>
      <c r="E1029">
        <v>2546.1656499999999</v>
      </c>
      <c r="F1029">
        <v>501.5</v>
      </c>
      <c r="G1029">
        <v>-53.1830853329378</v>
      </c>
      <c r="H1029">
        <v>-8.1956126839071199</v>
      </c>
      <c r="I1029">
        <v>-20.090070415372399</v>
      </c>
      <c r="J1029">
        <v>-2.7847912871570899</v>
      </c>
      <c r="K1029">
        <v>546.27801166164204</v>
      </c>
      <c r="L1029">
        <v>600.54451916420203</v>
      </c>
      <c r="M1029">
        <v>24.289026739769099</v>
      </c>
      <c r="N1029">
        <v>0.50318890167335595</v>
      </c>
      <c r="O1029">
        <v>63.4795613160518</v>
      </c>
      <c r="P1029">
        <v>0.299999999999989</v>
      </c>
      <c r="Q1029">
        <v>1.8587696239457E-2</v>
      </c>
    </row>
    <row r="1030" spans="1:17" x14ac:dyDescent="0.3">
      <c r="A1030" t="s">
        <v>2216</v>
      </c>
      <c r="B1030" t="s">
        <v>2217</v>
      </c>
      <c r="C1030" t="s">
        <v>3128</v>
      </c>
      <c r="D1030" t="s">
        <v>1601</v>
      </c>
      <c r="E1030">
        <v>2542.4709286500001</v>
      </c>
      <c r="F1030">
        <v>615.15</v>
      </c>
      <c r="G1030">
        <v>-37.677823728270297</v>
      </c>
      <c r="H1030">
        <v>1.24563865585707</v>
      </c>
      <c r="I1030">
        <v>-23.9165126257294</v>
      </c>
      <c r="J1030">
        <v>1.3677345217022201</v>
      </c>
      <c r="K1030">
        <v>624.63892664727598</v>
      </c>
      <c r="L1030">
        <v>662.93241832337003</v>
      </c>
      <c r="M1030">
        <v>44.157513690107699</v>
      </c>
      <c r="N1030">
        <v>0.42365448078004603</v>
      </c>
      <c r="O1030">
        <v>47.118588962041699</v>
      </c>
      <c r="P1030">
        <v>13.6640798226163</v>
      </c>
    </row>
    <row r="1031" spans="1:17" hidden="1" x14ac:dyDescent="0.3">
      <c r="A1031" t="s">
        <v>2218</v>
      </c>
      <c r="B1031" t="s">
        <v>2219</v>
      </c>
      <c r="C1031" t="s">
        <v>3138</v>
      </c>
      <c r="D1031" t="s">
        <v>391</v>
      </c>
      <c r="E1031">
        <v>2541.4106855549999</v>
      </c>
      <c r="F1031">
        <v>1146.05</v>
      </c>
      <c r="G1031">
        <v>7.8671154997638801</v>
      </c>
      <c r="H1031">
        <v>-0.475109342042359</v>
      </c>
      <c r="I1031">
        <v>11.905933151424</v>
      </c>
      <c r="J1031">
        <v>1.1319584045773201</v>
      </c>
      <c r="K1031">
        <v>1112.2152380083</v>
      </c>
      <c r="L1031">
        <v>1073.68940983216</v>
      </c>
      <c r="M1031">
        <v>63.523850353931202</v>
      </c>
      <c r="N1031">
        <v>0.89532580761167901</v>
      </c>
      <c r="O1031">
        <v>13.241132585838301</v>
      </c>
      <c r="P1031">
        <v>33.261627906976699</v>
      </c>
      <c r="Q1031">
        <v>9.0808399202484E-2</v>
      </c>
    </row>
    <row r="1032" spans="1:17" hidden="1" x14ac:dyDescent="0.3">
      <c r="A1032" t="s">
        <v>2220</v>
      </c>
      <c r="B1032" t="s">
        <v>2221</v>
      </c>
      <c r="C1032" t="s">
        <v>3138</v>
      </c>
      <c r="D1032" t="s">
        <v>51</v>
      </c>
      <c r="E1032">
        <v>2532.7819562599998</v>
      </c>
      <c r="F1032">
        <v>1030</v>
      </c>
      <c r="G1032">
        <v>27.775603868364598</v>
      </c>
      <c r="H1032">
        <v>-2.6686702495232701</v>
      </c>
      <c r="I1032">
        <v>-12.0815526837332</v>
      </c>
      <c r="J1032">
        <v>-5.0504530153402003</v>
      </c>
      <c r="K1032">
        <v>1070.9299406605001</v>
      </c>
      <c r="L1032">
        <v>1031.8231707872201</v>
      </c>
      <c r="M1032">
        <v>33.763768214269398</v>
      </c>
      <c r="N1032">
        <v>0.54015800748753795</v>
      </c>
      <c r="O1032">
        <v>21.165048543689299</v>
      </c>
      <c r="P1032">
        <v>50.364963503649598</v>
      </c>
      <c r="Q1032">
        <v>1.9149095498108001E-2</v>
      </c>
    </row>
    <row r="1033" spans="1:17" hidden="1" x14ac:dyDescent="0.3">
      <c r="A1033" t="s">
        <v>2222</v>
      </c>
      <c r="B1033" t="s">
        <v>2223</v>
      </c>
      <c r="C1033" t="s">
        <v>3138</v>
      </c>
      <c r="D1033" t="s">
        <v>40</v>
      </c>
      <c r="E1033">
        <v>2530.5477500000002</v>
      </c>
      <c r="F1033">
        <v>75.37</v>
      </c>
      <c r="G1033">
        <v>45.341749034882596</v>
      </c>
      <c r="H1033">
        <v>76.979671502572401</v>
      </c>
      <c r="I1033">
        <v>53.550018255626497</v>
      </c>
      <c r="J1033">
        <v>9.1954219652433302</v>
      </c>
      <c r="K1033">
        <v>49.191970387070697</v>
      </c>
      <c r="L1033">
        <v>46.198437126379403</v>
      </c>
      <c r="M1033">
        <v>95.014075466776603</v>
      </c>
      <c r="N1033">
        <v>4.2138779332576899</v>
      </c>
      <c r="O1033">
        <v>5.3336871434257596</v>
      </c>
      <c r="P1033">
        <v>108.20441988950201</v>
      </c>
      <c r="Q1033">
        <v>0.13887466219991099</v>
      </c>
    </row>
    <row r="1034" spans="1:17" hidden="1" x14ac:dyDescent="0.3">
      <c r="A1034" t="s">
        <v>2224</v>
      </c>
      <c r="B1034" t="s">
        <v>2225</v>
      </c>
      <c r="C1034" t="s">
        <v>3138</v>
      </c>
      <c r="D1034" t="s">
        <v>273</v>
      </c>
      <c r="E1034">
        <v>2527.7572992</v>
      </c>
      <c r="F1034">
        <v>17697.95</v>
      </c>
      <c r="G1034">
        <v>17.593227454389801</v>
      </c>
      <c r="H1034">
        <v>-0.48493613638670302</v>
      </c>
      <c r="I1034">
        <v>4.6670928324247702</v>
      </c>
      <c r="J1034">
        <v>-3.97909768653642</v>
      </c>
      <c r="K1034">
        <v>17961.5360205857</v>
      </c>
      <c r="L1034">
        <v>16587.613801851501</v>
      </c>
      <c r="M1034">
        <v>38.558559761353401</v>
      </c>
      <c r="N1034">
        <v>1.59851769501574</v>
      </c>
      <c r="O1034">
        <v>18.092773456812701</v>
      </c>
      <c r="P1034">
        <v>39.887602704806902</v>
      </c>
      <c r="Q1034">
        <v>0.14265542185948901</v>
      </c>
    </row>
    <row r="1035" spans="1:17" hidden="1" x14ac:dyDescent="0.3">
      <c r="A1035" t="s">
        <v>2226</v>
      </c>
      <c r="B1035" t="s">
        <v>2227</v>
      </c>
      <c r="C1035" t="s">
        <v>3138</v>
      </c>
      <c r="D1035" t="s">
        <v>516</v>
      </c>
      <c r="E1035">
        <v>2511.2805859999999</v>
      </c>
      <c r="F1035">
        <v>410</v>
      </c>
      <c r="G1035">
        <v>152.116290993549</v>
      </c>
      <c r="H1035">
        <v>32.048032106186099</v>
      </c>
      <c r="I1035">
        <v>191.30685865149599</v>
      </c>
      <c r="J1035">
        <v>12.5837848178918</v>
      </c>
      <c r="K1035">
        <v>320.70001830085101</v>
      </c>
      <c r="L1035">
        <v>225.422551221612</v>
      </c>
      <c r="M1035">
        <v>72.815132011287503</v>
      </c>
      <c r="N1035">
        <v>0.23602908356498201</v>
      </c>
      <c r="O1035">
        <v>1.9512195121951199</v>
      </c>
      <c r="P1035">
        <v>264.93101913662599</v>
      </c>
      <c r="Q1035">
        <v>6.9215261180911994E-2</v>
      </c>
    </row>
    <row r="1036" spans="1:17" hidden="1" x14ac:dyDescent="0.3">
      <c r="A1036" t="s">
        <v>2228</v>
      </c>
      <c r="B1036" t="s">
        <v>2229</v>
      </c>
      <c r="C1036" t="s">
        <v>3138</v>
      </c>
      <c r="D1036" t="s">
        <v>69</v>
      </c>
      <c r="E1036">
        <v>2495.1528115799902</v>
      </c>
      <c r="F1036">
        <v>287.43</v>
      </c>
      <c r="G1036">
        <v>17.582501429819999</v>
      </c>
      <c r="H1036">
        <v>17.1398299530656</v>
      </c>
      <c r="I1036">
        <v>18.124357425282401</v>
      </c>
      <c r="J1036">
        <v>-4.7992275285411097</v>
      </c>
      <c r="K1036">
        <v>256.44362517411901</v>
      </c>
      <c r="L1036">
        <v>237.740777286324</v>
      </c>
      <c r="M1036">
        <v>66.391862366036406</v>
      </c>
      <c r="N1036">
        <v>2.0093438455060801</v>
      </c>
      <c r="O1036">
        <v>7.8349511185332004</v>
      </c>
      <c r="P1036">
        <v>48.927461139896302</v>
      </c>
      <c r="Q1036">
        <v>-8.2021176856059991E-3</v>
      </c>
    </row>
    <row r="1037" spans="1:17" hidden="1" x14ac:dyDescent="0.3">
      <c r="A1037" t="s">
        <v>2230</v>
      </c>
      <c r="B1037" t="s">
        <v>2231</v>
      </c>
      <c r="C1037" t="s">
        <v>3138</v>
      </c>
      <c r="D1037" t="s">
        <v>134</v>
      </c>
      <c r="E1037">
        <v>2487.1498133320001</v>
      </c>
      <c r="F1037">
        <v>133.96</v>
      </c>
      <c r="G1037">
        <v>-39.904554970777802</v>
      </c>
      <c r="H1037">
        <v>-10.207964130772501</v>
      </c>
      <c r="I1037">
        <v>-25.027678770495701</v>
      </c>
      <c r="J1037">
        <v>-5.8507231819072398</v>
      </c>
      <c r="M1037">
        <v>43.258481294871501</v>
      </c>
      <c r="O1037">
        <v>41.833383099432602</v>
      </c>
      <c r="P1037">
        <v>4.5337495122902798</v>
      </c>
    </row>
    <row r="1038" spans="1:17" x14ac:dyDescent="0.3">
      <c r="A1038" t="s">
        <v>2232</v>
      </c>
      <c r="B1038" t="s">
        <v>2233</v>
      </c>
      <c r="C1038" t="s">
        <v>3121</v>
      </c>
      <c r="D1038" t="s">
        <v>75</v>
      </c>
      <c r="E1038">
        <v>2478.4939157160002</v>
      </c>
      <c r="F1038">
        <v>185.31</v>
      </c>
      <c r="G1038">
        <v>-6.3178722545708901</v>
      </c>
      <c r="H1038">
        <v>-9.1411851841582195</v>
      </c>
      <c r="I1038">
        <v>-10.715062660808</v>
      </c>
      <c r="J1038">
        <v>0.39517634262566598</v>
      </c>
      <c r="K1038">
        <v>213.56130245973301</v>
      </c>
      <c r="L1038">
        <v>212.28842009936301</v>
      </c>
      <c r="M1038">
        <v>37.321715169724897</v>
      </c>
      <c r="N1038">
        <v>0.69153653082453403</v>
      </c>
      <c r="O1038">
        <v>58.410231503966301</v>
      </c>
      <c r="P1038">
        <v>18.2200956937799</v>
      </c>
      <c r="Q1038">
        <v>2.1598620391767E-2</v>
      </c>
    </row>
    <row r="1039" spans="1:17" hidden="1" x14ac:dyDescent="0.3">
      <c r="A1039" t="s">
        <v>2234</v>
      </c>
      <c r="B1039" t="s">
        <v>2235</v>
      </c>
      <c r="C1039" t="s">
        <v>3138</v>
      </c>
      <c r="D1039" t="s">
        <v>273</v>
      </c>
      <c r="E1039">
        <v>2465.0664827999999</v>
      </c>
      <c r="F1039">
        <v>361.1</v>
      </c>
      <c r="G1039">
        <v>-51.706608153407103</v>
      </c>
      <c r="H1039">
        <v>-1.4374824705239599</v>
      </c>
      <c r="I1039">
        <v>-22.878402334543399</v>
      </c>
      <c r="J1039">
        <v>-5.1292872295036798</v>
      </c>
      <c r="K1039">
        <v>383.94210045961597</v>
      </c>
      <c r="L1039">
        <v>436.63864652732298</v>
      </c>
      <c r="M1039">
        <v>42.3230686237996</v>
      </c>
      <c r="N1039">
        <v>3.2284713387660999</v>
      </c>
      <c r="O1039">
        <v>60.011077263915702</v>
      </c>
      <c r="P1039">
        <v>3.1714285714285801</v>
      </c>
      <c r="Q1039">
        <v>-0.19018492904182199</v>
      </c>
    </row>
    <row r="1040" spans="1:17" hidden="1" x14ac:dyDescent="0.3">
      <c r="A1040" t="s">
        <v>2236</v>
      </c>
      <c r="B1040" t="s">
        <v>2237</v>
      </c>
      <c r="C1040" t="s">
        <v>3138</v>
      </c>
      <c r="D1040" t="s">
        <v>361</v>
      </c>
      <c r="E1040">
        <v>2458.4853065000002</v>
      </c>
      <c r="F1040">
        <v>1029.8</v>
      </c>
      <c r="G1040">
        <v>-21.327457563102399</v>
      </c>
      <c r="H1040">
        <v>-3.7164515080773599</v>
      </c>
      <c r="I1040">
        <v>12.6140560359016</v>
      </c>
      <c r="J1040">
        <v>-3.5209977643755801</v>
      </c>
      <c r="K1040">
        <v>1024.27093875899</v>
      </c>
      <c r="L1040">
        <v>961.92737551136395</v>
      </c>
      <c r="M1040">
        <v>36.297972831927403</v>
      </c>
      <c r="N1040">
        <v>0.26799425190912801</v>
      </c>
      <c r="O1040">
        <v>40.804039619343499</v>
      </c>
      <c r="P1040">
        <v>37.913486005088998</v>
      </c>
      <c r="Q1040">
        <v>2.4736887571626998E-2</v>
      </c>
    </row>
    <row r="1041" spans="1:17" x14ac:dyDescent="0.3">
      <c r="A1041" t="s">
        <v>2238</v>
      </c>
      <c r="B1041" t="s">
        <v>2239</v>
      </c>
      <c r="C1041" t="s">
        <v>3132</v>
      </c>
      <c r="D1041" t="s">
        <v>85</v>
      </c>
      <c r="E1041">
        <v>2443.6228857900001</v>
      </c>
      <c r="F1041">
        <v>567.85</v>
      </c>
      <c r="G1041">
        <v>-48.029052656256098</v>
      </c>
      <c r="H1041">
        <v>-12.2632899155714</v>
      </c>
      <c r="I1041">
        <v>-25.082487717178498</v>
      </c>
      <c r="J1041">
        <v>-3.66866411083533</v>
      </c>
      <c r="K1041">
        <v>635.20105986103704</v>
      </c>
      <c r="L1041">
        <v>725.39659843671905</v>
      </c>
      <c r="M1041">
        <v>37.098443950949203</v>
      </c>
      <c r="N1041">
        <v>0.62486323260708898</v>
      </c>
      <c r="O1041">
        <v>56.027119837985303</v>
      </c>
      <c r="P1041">
        <v>6.1401869158878402</v>
      </c>
    </row>
    <row r="1042" spans="1:17" hidden="1" x14ac:dyDescent="0.3">
      <c r="A1042" t="s">
        <v>2240</v>
      </c>
      <c r="B1042" t="s">
        <v>2241</v>
      </c>
      <c r="C1042" t="s">
        <v>3138</v>
      </c>
      <c r="D1042" t="s">
        <v>947</v>
      </c>
      <c r="E1042">
        <v>2439.9350966249999</v>
      </c>
      <c r="F1042">
        <v>370.25</v>
      </c>
      <c r="G1042">
        <v>-8.0120578039304498</v>
      </c>
      <c r="H1042">
        <v>-2.3886117717182498</v>
      </c>
      <c r="I1042">
        <v>7.8836408775155897</v>
      </c>
      <c r="J1042">
        <v>-3.9635827267802299</v>
      </c>
      <c r="K1042">
        <v>386.55487989757501</v>
      </c>
      <c r="M1042">
        <v>40.526651058954002</v>
      </c>
      <c r="N1042">
        <v>0.665076680134565</v>
      </c>
      <c r="O1042">
        <v>28.264686022957399</v>
      </c>
      <c r="P1042">
        <v>31.2012756909992</v>
      </c>
    </row>
    <row r="1043" spans="1:17" hidden="1" x14ac:dyDescent="0.3">
      <c r="A1043" t="s">
        <v>2242</v>
      </c>
      <c r="B1043" t="s">
        <v>2243</v>
      </c>
      <c r="C1043" t="s">
        <v>3138</v>
      </c>
      <c r="D1043" t="s">
        <v>21</v>
      </c>
      <c r="E1043">
        <v>2438.9698566400002</v>
      </c>
      <c r="F1043">
        <v>1410</v>
      </c>
      <c r="G1043">
        <v>288.37988217498099</v>
      </c>
      <c r="H1043">
        <v>34.992507205303497</v>
      </c>
      <c r="I1043">
        <v>156.922010829459</v>
      </c>
      <c r="J1043">
        <v>3.2456597447234401</v>
      </c>
      <c r="K1043">
        <v>1057.53014087526</v>
      </c>
      <c r="L1043">
        <v>722.465326450215</v>
      </c>
      <c r="M1043">
        <v>77.234353235936595</v>
      </c>
      <c r="N1043">
        <v>0.81125240340570803</v>
      </c>
      <c r="O1043">
        <v>2.83687943262411</v>
      </c>
      <c r="P1043">
        <v>323.423423423423</v>
      </c>
      <c r="Q1043">
        <v>0.18496855724941699</v>
      </c>
    </row>
    <row r="1044" spans="1:17" hidden="1" x14ac:dyDescent="0.3">
      <c r="A1044" t="s">
        <v>2244</v>
      </c>
      <c r="B1044" t="s">
        <v>2245</v>
      </c>
      <c r="C1044" t="s">
        <v>3138</v>
      </c>
      <c r="D1044" t="s">
        <v>48</v>
      </c>
      <c r="E1044">
        <v>2433.4113405349999</v>
      </c>
      <c r="F1044">
        <v>613.85</v>
      </c>
      <c r="G1044">
        <v>-42.009704016043898</v>
      </c>
      <c r="H1044">
        <v>-2.0086339679558098</v>
      </c>
      <c r="I1044">
        <v>-16.5722069029358</v>
      </c>
      <c r="J1044">
        <v>-3.4275116818267399</v>
      </c>
      <c r="K1044">
        <v>637.60479450623302</v>
      </c>
      <c r="L1044">
        <v>671.879223941139</v>
      </c>
      <c r="M1044">
        <v>45.0482330096456</v>
      </c>
      <c r="N1044">
        <v>4.5224810072834902</v>
      </c>
      <c r="O1044">
        <v>30.9440417039993</v>
      </c>
      <c r="P1044">
        <v>8.5691545808277407</v>
      </c>
      <c r="Q1044">
        <v>3.5725019234789999E-3</v>
      </c>
    </row>
    <row r="1045" spans="1:17" hidden="1" x14ac:dyDescent="0.3">
      <c r="A1045" t="s">
        <v>2246</v>
      </c>
      <c r="B1045" t="s">
        <v>2247</v>
      </c>
      <c r="C1045" t="s">
        <v>3138</v>
      </c>
      <c r="D1045" t="s">
        <v>150</v>
      </c>
      <c r="E1045">
        <v>2430.3749853159902</v>
      </c>
      <c r="F1045">
        <v>254.42</v>
      </c>
      <c r="G1045">
        <v>-43.151661827195099</v>
      </c>
      <c r="H1045">
        <v>-17.4402078516441</v>
      </c>
      <c r="I1045">
        <v>-34.925509843921702</v>
      </c>
      <c r="J1045">
        <v>-3.3181371372988302</v>
      </c>
      <c r="K1045">
        <v>281.111588700075</v>
      </c>
      <c r="L1045">
        <v>319.265097116547</v>
      </c>
      <c r="M1045">
        <v>51.941560515514702</v>
      </c>
      <c r="N1045">
        <v>0.65249136936553498</v>
      </c>
      <c r="O1045">
        <v>89.922175929565199</v>
      </c>
      <c r="P1045">
        <v>26.924420054876499</v>
      </c>
      <c r="Q1045">
        <v>9.1071401214402006E-2</v>
      </c>
    </row>
    <row r="1046" spans="1:17" hidden="1" x14ac:dyDescent="0.3">
      <c r="A1046" t="s">
        <v>2248</v>
      </c>
      <c r="B1046" t="s">
        <v>2249</v>
      </c>
      <c r="C1046" t="s">
        <v>3138</v>
      </c>
      <c r="D1046" t="s">
        <v>120</v>
      </c>
      <c r="E1046">
        <v>2390.55251043</v>
      </c>
      <c r="F1046">
        <v>200.55</v>
      </c>
      <c r="G1046">
        <v>-25.466149947813001</v>
      </c>
      <c r="H1046">
        <v>-3.8232830884679001</v>
      </c>
      <c r="I1046">
        <v>2.8457127347471798</v>
      </c>
      <c r="J1046">
        <v>-6.1494382010454203</v>
      </c>
      <c r="K1046">
        <v>202.29227659909901</v>
      </c>
      <c r="L1046">
        <v>197.669393560157</v>
      </c>
      <c r="M1046">
        <v>44.351205523839504</v>
      </c>
      <c r="N1046">
        <v>0.77669105046813602</v>
      </c>
      <c r="O1046">
        <v>44.4776863625031</v>
      </c>
      <c r="P1046">
        <v>33.878504672897101</v>
      </c>
      <c r="Q1046">
        <v>4.6272619422373998E-2</v>
      </c>
    </row>
    <row r="1047" spans="1:17" hidden="1" x14ac:dyDescent="0.3">
      <c r="A1047" t="s">
        <v>2250</v>
      </c>
      <c r="B1047" t="s">
        <v>2251</v>
      </c>
      <c r="C1047" t="s">
        <v>3138</v>
      </c>
      <c r="D1047" t="s">
        <v>2252</v>
      </c>
      <c r="E1047">
        <v>2389.901492</v>
      </c>
      <c r="F1047">
        <v>4840</v>
      </c>
      <c r="G1047">
        <v>38.2019760355738</v>
      </c>
      <c r="H1047">
        <v>-11.492566811514999</v>
      </c>
      <c r="I1047">
        <v>15.1086867542314</v>
      </c>
      <c r="J1047">
        <v>-2.9548707402531602</v>
      </c>
      <c r="K1047">
        <v>5222.9220671706998</v>
      </c>
      <c r="L1047">
        <v>4634.16256124544</v>
      </c>
      <c r="M1047">
        <v>34.930080967174199</v>
      </c>
      <c r="N1047">
        <v>0.70995329496028903</v>
      </c>
      <c r="O1047">
        <v>33.119834710743802</v>
      </c>
      <c r="P1047">
        <v>66.323024054982795</v>
      </c>
      <c r="Q1047">
        <v>0.14603846671749601</v>
      </c>
    </row>
    <row r="1048" spans="1:17" hidden="1" x14ac:dyDescent="0.3">
      <c r="A1048" t="s">
        <v>2253</v>
      </c>
      <c r="B1048" t="s">
        <v>2254</v>
      </c>
      <c r="C1048" t="s">
        <v>3138</v>
      </c>
      <c r="D1048" t="s">
        <v>2255</v>
      </c>
      <c r="E1048">
        <v>2386.2378054000001</v>
      </c>
      <c r="F1048">
        <v>1434</v>
      </c>
      <c r="G1048">
        <v>0.90585190128462001</v>
      </c>
      <c r="H1048">
        <v>-5.66223359028118</v>
      </c>
      <c r="I1048">
        <v>14.135157640748799</v>
      </c>
      <c r="J1048">
        <v>-9.1729113622034504</v>
      </c>
      <c r="K1048">
        <v>1457.3304394080899</v>
      </c>
      <c r="M1048">
        <v>28.568442036091501</v>
      </c>
      <c r="O1048">
        <v>26.569037656903699</v>
      </c>
      <c r="P1048">
        <v>29.171733549520301</v>
      </c>
    </row>
    <row r="1049" spans="1:17" hidden="1" x14ac:dyDescent="0.3">
      <c r="A1049" t="s">
        <v>2256</v>
      </c>
      <c r="B1049" t="s">
        <v>2257</v>
      </c>
      <c r="C1049" t="s">
        <v>3138</v>
      </c>
      <c r="D1049" t="s">
        <v>280</v>
      </c>
      <c r="E1049">
        <v>2383.625125</v>
      </c>
      <c r="F1049">
        <v>477.25</v>
      </c>
      <c r="G1049">
        <v>-9.7604744932162699</v>
      </c>
      <c r="H1049">
        <v>5.8345055274196698</v>
      </c>
      <c r="I1049">
        <v>-5.8887920054862999</v>
      </c>
      <c r="J1049">
        <v>-5.3992303022546304</v>
      </c>
      <c r="K1049">
        <v>471.90565760505098</v>
      </c>
      <c r="L1049">
        <v>453.22192248041398</v>
      </c>
      <c r="M1049">
        <v>46.086679450510204</v>
      </c>
      <c r="N1049">
        <v>0.68480812627438303</v>
      </c>
      <c r="O1049">
        <v>11.0319539025667</v>
      </c>
      <c r="P1049">
        <v>25.081902765037299</v>
      </c>
      <c r="Q1049">
        <v>3.0269993789818001E-2</v>
      </c>
    </row>
    <row r="1050" spans="1:17" hidden="1" x14ac:dyDescent="0.3">
      <c r="A1050" t="s">
        <v>2258</v>
      </c>
      <c r="B1050" t="s">
        <v>2259</v>
      </c>
      <c r="C1050" t="s">
        <v>3138</v>
      </c>
      <c r="D1050" t="s">
        <v>570</v>
      </c>
      <c r="E1050">
        <v>2383.3808512800001</v>
      </c>
      <c r="F1050">
        <v>1672.95</v>
      </c>
      <c r="G1050">
        <v>162.06471705281601</v>
      </c>
      <c r="H1050">
        <v>-1.70415124112468</v>
      </c>
      <c r="I1050">
        <v>2.2212926405967699</v>
      </c>
      <c r="J1050">
        <v>-10.441729488269599</v>
      </c>
      <c r="K1050">
        <v>1779.39028103697</v>
      </c>
      <c r="L1050">
        <v>1600.2651540126701</v>
      </c>
      <c r="M1050">
        <v>42.362462554915197</v>
      </c>
      <c r="N1050">
        <v>0.68745474433625398</v>
      </c>
      <c r="O1050">
        <v>34.217998146985799</v>
      </c>
      <c r="P1050">
        <v>193.5</v>
      </c>
      <c r="Q1050">
        <v>0.26380525971920699</v>
      </c>
    </row>
    <row r="1051" spans="1:17" x14ac:dyDescent="0.3">
      <c r="A1051" t="s">
        <v>2260</v>
      </c>
      <c r="B1051" t="s">
        <v>2261</v>
      </c>
      <c r="C1051" t="s">
        <v>3125</v>
      </c>
      <c r="D1051" t="s">
        <v>361</v>
      </c>
      <c r="E1051">
        <v>2383.0137577599999</v>
      </c>
      <c r="F1051">
        <v>1691.6</v>
      </c>
      <c r="G1051">
        <v>-36.034336761355803</v>
      </c>
      <c r="H1051">
        <v>-6.0699465082329702</v>
      </c>
      <c r="I1051">
        <v>-13.3902533666077</v>
      </c>
      <c r="J1051">
        <v>-3.1076058592343099</v>
      </c>
      <c r="K1051">
        <v>1870.60942394581</v>
      </c>
      <c r="L1051">
        <v>1932.76162642809</v>
      </c>
      <c r="M1051">
        <v>36.359460651339397</v>
      </c>
      <c r="N1051">
        <v>0.70015953150181398</v>
      </c>
      <c r="O1051">
        <v>51.333057460392503</v>
      </c>
      <c r="P1051">
        <v>10.489875898105799</v>
      </c>
      <c r="Q1051">
        <v>-6.8733196762063006E-2</v>
      </c>
    </row>
    <row r="1052" spans="1:17" hidden="1" x14ac:dyDescent="0.3">
      <c r="A1052" t="s">
        <v>2262</v>
      </c>
      <c r="B1052" t="s">
        <v>2263</v>
      </c>
      <c r="C1052" t="s">
        <v>3138</v>
      </c>
      <c r="D1052" t="s">
        <v>114</v>
      </c>
      <c r="E1052">
        <v>2369.9208324299998</v>
      </c>
      <c r="F1052">
        <v>415.65</v>
      </c>
      <c r="G1052">
        <v>-33.120124012141801</v>
      </c>
      <c r="H1052">
        <v>-16.906006727247</v>
      </c>
      <c r="I1052">
        <v>-18.2432478118597</v>
      </c>
      <c r="J1052">
        <v>-10.1528781360587</v>
      </c>
      <c r="K1052">
        <v>477.00458546454797</v>
      </c>
      <c r="M1052">
        <v>23.151503261317799</v>
      </c>
      <c r="N1052">
        <v>0.66280558499210196</v>
      </c>
      <c r="O1052">
        <v>50.968362805244801</v>
      </c>
      <c r="P1052">
        <v>2.1002210759027</v>
      </c>
    </row>
    <row r="1053" spans="1:17" x14ac:dyDescent="0.3">
      <c r="A1053" t="s">
        <v>2264</v>
      </c>
      <c r="B1053" t="s">
        <v>2265</v>
      </c>
      <c r="C1053" t="s">
        <v>3135</v>
      </c>
      <c r="D1053" t="s">
        <v>570</v>
      </c>
      <c r="E1053">
        <v>2368.0613196569998</v>
      </c>
      <c r="F1053">
        <v>160.71</v>
      </c>
      <c r="G1053">
        <v>-64.073474219816404</v>
      </c>
      <c r="H1053">
        <v>-1.19216309429379</v>
      </c>
      <c r="I1053">
        <v>-18.428458522751601</v>
      </c>
      <c r="J1053">
        <v>-4.2015173406823203E-2</v>
      </c>
      <c r="K1053">
        <v>170.13259190710099</v>
      </c>
      <c r="L1053">
        <v>193.90166055845799</v>
      </c>
      <c r="M1053">
        <v>33.354565792165602</v>
      </c>
      <c r="N1053">
        <v>0.54775209484582099</v>
      </c>
      <c r="O1053">
        <v>94.1385103602762</v>
      </c>
      <c r="P1053">
        <v>11.6662034463591</v>
      </c>
    </row>
    <row r="1054" spans="1:17" hidden="1" x14ac:dyDescent="0.3">
      <c r="A1054" t="s">
        <v>2266</v>
      </c>
      <c r="B1054" t="s">
        <v>2267</v>
      </c>
      <c r="C1054" t="s">
        <v>3138</v>
      </c>
      <c r="D1054" t="s">
        <v>223</v>
      </c>
      <c r="E1054">
        <v>2351.5610497500002</v>
      </c>
      <c r="F1054">
        <v>814.55</v>
      </c>
      <c r="G1054">
        <v>-25.329979143455201</v>
      </c>
      <c r="H1054">
        <v>-20.985812194804499</v>
      </c>
      <c r="I1054">
        <v>-2.0170393434481499</v>
      </c>
      <c r="J1054">
        <v>-5.2994935720310101</v>
      </c>
      <c r="K1054">
        <v>1021.99890984827</v>
      </c>
      <c r="L1054">
        <v>950.81283097318203</v>
      </c>
      <c r="M1054">
        <v>21.5486613527003</v>
      </c>
      <c r="N1054">
        <v>0.70789738861409202</v>
      </c>
      <c r="O1054">
        <v>68.160333926708006</v>
      </c>
      <c r="P1054">
        <v>23.174051111447099</v>
      </c>
      <c r="Q1054">
        <v>-3.2925470769306998E-2</v>
      </c>
    </row>
    <row r="1055" spans="1:17" hidden="1" x14ac:dyDescent="0.3">
      <c r="A1055" t="s">
        <v>2268</v>
      </c>
      <c r="B1055" t="s">
        <v>2269</v>
      </c>
      <c r="C1055" t="s">
        <v>3138</v>
      </c>
      <c r="D1055" t="s">
        <v>280</v>
      </c>
      <c r="E1055">
        <v>2346.5572248970002</v>
      </c>
      <c r="F1055">
        <v>92.27</v>
      </c>
      <c r="G1055">
        <v>6.9495566889915104</v>
      </c>
      <c r="H1055">
        <v>-10.016072670634699</v>
      </c>
      <c r="I1055">
        <v>9.040505829152</v>
      </c>
      <c r="J1055">
        <v>-4.97381402467329</v>
      </c>
      <c r="K1055">
        <v>99.128362731425</v>
      </c>
      <c r="L1055">
        <v>92.762831882829403</v>
      </c>
      <c r="M1055">
        <v>29.689542949544101</v>
      </c>
      <c r="N1055">
        <v>0.40770611696988301</v>
      </c>
      <c r="O1055">
        <v>25.6638127235287</v>
      </c>
      <c r="P1055">
        <v>29.2296918767506</v>
      </c>
      <c r="Q1055">
        <v>-3.1438045186732003E-2</v>
      </c>
    </row>
    <row r="1056" spans="1:17" hidden="1" x14ac:dyDescent="0.3">
      <c r="A1056" t="s">
        <v>2270</v>
      </c>
      <c r="B1056" t="s">
        <v>2271</v>
      </c>
      <c r="C1056" t="s">
        <v>3138</v>
      </c>
      <c r="D1056" t="s">
        <v>188</v>
      </c>
      <c r="E1056">
        <v>2344.98</v>
      </c>
      <c r="F1056">
        <v>202.62</v>
      </c>
      <c r="G1056">
        <v>22.3207702965293</v>
      </c>
      <c r="H1056">
        <v>7.2980345053829501</v>
      </c>
      <c r="I1056">
        <v>36.544713907219297</v>
      </c>
      <c r="J1056">
        <v>16.899612998381699</v>
      </c>
      <c r="K1056">
        <v>185.732176581213</v>
      </c>
      <c r="L1056">
        <v>163.94844376416299</v>
      </c>
      <c r="M1056">
        <v>71.3669016320559</v>
      </c>
      <c r="N1056">
        <v>1.6380450217131799</v>
      </c>
      <c r="O1056">
        <v>7.3092488401934599</v>
      </c>
      <c r="P1056">
        <v>80.910714285714207</v>
      </c>
      <c r="Q1056">
        <v>3.7370766201143997E-2</v>
      </c>
    </row>
    <row r="1057" spans="1:17" hidden="1" x14ac:dyDescent="0.3">
      <c r="A1057" t="s">
        <v>2272</v>
      </c>
      <c r="B1057" t="s">
        <v>2273</v>
      </c>
      <c r="C1057" t="s">
        <v>3138</v>
      </c>
      <c r="D1057" t="s">
        <v>248</v>
      </c>
      <c r="E1057">
        <v>2337.9209999999998</v>
      </c>
      <c r="F1057">
        <v>4990</v>
      </c>
      <c r="G1057">
        <v>56.908604350228998</v>
      </c>
      <c r="H1057">
        <v>-6.0781115276695701</v>
      </c>
      <c r="I1057">
        <v>50.074716554243501</v>
      </c>
      <c r="J1057">
        <v>-0.74921635660325003</v>
      </c>
      <c r="K1057">
        <v>4862.2408704397503</v>
      </c>
      <c r="L1057">
        <v>3912.91918628745</v>
      </c>
      <c r="M1057">
        <v>40.594067788678899</v>
      </c>
      <c r="N1057">
        <v>0.56574508878143404</v>
      </c>
      <c r="O1057">
        <v>15.0080160320641</v>
      </c>
      <c r="P1057">
        <v>97.342402910701495</v>
      </c>
      <c r="Q1057">
        <v>0.19163290092082999</v>
      </c>
    </row>
    <row r="1058" spans="1:17" hidden="1" x14ac:dyDescent="0.3">
      <c r="A1058" t="s">
        <v>2274</v>
      </c>
      <c r="B1058" t="s">
        <v>2275</v>
      </c>
      <c r="C1058" t="s">
        <v>3138</v>
      </c>
      <c r="D1058" t="s">
        <v>218</v>
      </c>
      <c r="E1058">
        <v>2337.51623784</v>
      </c>
      <c r="F1058">
        <v>380.1</v>
      </c>
      <c r="G1058">
        <v>54.7930455820837</v>
      </c>
      <c r="H1058">
        <v>3.6681386558570699</v>
      </c>
      <c r="I1058">
        <v>-4.9054068149741896</v>
      </c>
      <c r="J1058">
        <v>1.13811465793602</v>
      </c>
      <c r="K1058">
        <v>386.476526678212</v>
      </c>
      <c r="L1058">
        <v>377.844580546526</v>
      </c>
      <c r="M1058">
        <v>57.644806904963097</v>
      </c>
      <c r="N1058">
        <v>1.1664789193423799</v>
      </c>
      <c r="O1058">
        <v>43.107077084977597</v>
      </c>
      <c r="P1058">
        <v>77.616822429906506</v>
      </c>
      <c r="Q1058">
        <v>8.5408568271703997E-2</v>
      </c>
    </row>
    <row r="1059" spans="1:17" hidden="1" x14ac:dyDescent="0.3">
      <c r="A1059" t="s">
        <v>2276</v>
      </c>
      <c r="B1059" t="s">
        <v>2277</v>
      </c>
      <c r="C1059" t="s">
        <v>3138</v>
      </c>
      <c r="D1059" t="s">
        <v>417</v>
      </c>
      <c r="E1059">
        <v>2332.48518784</v>
      </c>
      <c r="F1059">
        <v>1011.2</v>
      </c>
      <c r="G1059">
        <v>-43.137346290487699</v>
      </c>
      <c r="H1059">
        <v>-7.5532901077646102</v>
      </c>
      <c r="I1059">
        <v>-23.456018846323399</v>
      </c>
      <c r="J1059">
        <v>-2.4791890362907498</v>
      </c>
      <c r="K1059">
        <v>1074.5239434032601</v>
      </c>
      <c r="L1059">
        <v>1157.6973253127901</v>
      </c>
      <c r="M1059">
        <v>40.067891320815299</v>
      </c>
      <c r="N1059">
        <v>0.67271204577395904</v>
      </c>
      <c r="O1059">
        <v>42.4050632911392</v>
      </c>
      <c r="P1059">
        <v>1.1200000000000001</v>
      </c>
      <c r="Q1059">
        <v>-3.2999727954991002E-2</v>
      </c>
    </row>
    <row r="1060" spans="1:17" hidden="1" x14ac:dyDescent="0.3">
      <c r="A1060" t="s">
        <v>2278</v>
      </c>
      <c r="B1060" t="s">
        <v>2279</v>
      </c>
      <c r="C1060" t="s">
        <v>3138</v>
      </c>
      <c r="D1060" t="s">
        <v>1601</v>
      </c>
      <c r="E1060">
        <v>2325.8228930099999</v>
      </c>
      <c r="F1060">
        <v>311.7</v>
      </c>
      <c r="G1060">
        <v>-42.746466824148101</v>
      </c>
      <c r="H1060">
        <v>-10.216740502516499</v>
      </c>
      <c r="I1060">
        <v>-27.869590623865999</v>
      </c>
      <c r="J1060">
        <v>-4.1877841393891</v>
      </c>
      <c r="K1060">
        <v>351.13804881229601</v>
      </c>
      <c r="M1060">
        <v>33.782243896923802</v>
      </c>
      <c r="O1060">
        <v>38.322104587744597</v>
      </c>
      <c r="P1060">
        <v>1.8627450980392</v>
      </c>
    </row>
    <row r="1061" spans="1:17" hidden="1" x14ac:dyDescent="0.3">
      <c r="A1061" t="s">
        <v>2280</v>
      </c>
      <c r="B1061" t="s">
        <v>2281</v>
      </c>
      <c r="C1061" t="s">
        <v>3138</v>
      </c>
      <c r="D1061" t="s">
        <v>91</v>
      </c>
      <c r="E1061">
        <v>2322.5502999999999</v>
      </c>
      <c r="F1061">
        <v>884</v>
      </c>
      <c r="G1061">
        <v>149.16980301712101</v>
      </c>
      <c r="H1061">
        <v>-13.3451350088963</v>
      </c>
      <c r="I1061">
        <v>-42.448119824869202</v>
      </c>
      <c r="J1061">
        <v>-5.5464173316807202</v>
      </c>
      <c r="K1061">
        <v>999.71803018865501</v>
      </c>
      <c r="L1061">
        <v>961.146577251297</v>
      </c>
      <c r="M1061">
        <v>15.2417053559734</v>
      </c>
      <c r="N1061">
        <v>0.37356903392085</v>
      </c>
      <c r="O1061">
        <v>79.6380090497737</v>
      </c>
      <c r="P1061">
        <v>175.217932752179</v>
      </c>
      <c r="Q1061">
        <v>0.211167211713086</v>
      </c>
    </row>
    <row r="1062" spans="1:17" hidden="1" x14ac:dyDescent="0.3">
      <c r="A1062" t="s">
        <v>2282</v>
      </c>
      <c r="B1062" t="s">
        <v>2283</v>
      </c>
      <c r="C1062" t="s">
        <v>3138</v>
      </c>
      <c r="D1062" t="s">
        <v>105</v>
      </c>
      <c r="E1062">
        <v>2321.1713211299998</v>
      </c>
      <c r="F1062">
        <v>180.59</v>
      </c>
      <c r="G1062">
        <v>-5.5359870664178503</v>
      </c>
      <c r="H1062">
        <v>-3.1173654027970099</v>
      </c>
      <c r="I1062">
        <v>22.283423560531102</v>
      </c>
      <c r="J1062">
        <v>-0.28453552506420998</v>
      </c>
      <c r="K1062">
        <v>184.71418594164399</v>
      </c>
      <c r="L1062">
        <v>168.29940468404399</v>
      </c>
      <c r="M1062">
        <v>39.067624810551003</v>
      </c>
      <c r="N1062">
        <v>0.37500807193173502</v>
      </c>
      <c r="O1062">
        <v>18.500470679439601</v>
      </c>
      <c r="P1062">
        <v>57.0347826086956</v>
      </c>
    </row>
    <row r="1063" spans="1:17" hidden="1" x14ac:dyDescent="0.3">
      <c r="A1063" t="s">
        <v>2284</v>
      </c>
      <c r="B1063" t="s">
        <v>2285</v>
      </c>
      <c r="C1063" t="s">
        <v>3138</v>
      </c>
      <c r="D1063" t="s">
        <v>181</v>
      </c>
      <c r="E1063">
        <v>2319.8048537999998</v>
      </c>
      <c r="F1063">
        <v>1603</v>
      </c>
      <c r="G1063">
        <v>-14.3047238494625</v>
      </c>
      <c r="H1063">
        <v>-8.8858911948891901</v>
      </c>
      <c r="I1063">
        <v>-33.773923433031399</v>
      </c>
      <c r="J1063">
        <v>1.53992911455249</v>
      </c>
      <c r="K1063">
        <v>1795.13024830834</v>
      </c>
      <c r="L1063">
        <v>1832.4129380388699</v>
      </c>
      <c r="M1063">
        <v>30.583751655578801</v>
      </c>
      <c r="N1063">
        <v>0.90502303671002005</v>
      </c>
      <c r="O1063">
        <v>54.709918902058597</v>
      </c>
      <c r="P1063">
        <v>29.91854763545</v>
      </c>
      <c r="Q1063">
        <v>9.2433007303081002E-2</v>
      </c>
    </row>
    <row r="1064" spans="1:17" hidden="1" x14ac:dyDescent="0.3">
      <c r="A1064" t="s">
        <v>2286</v>
      </c>
      <c r="B1064" t="s">
        <v>2287</v>
      </c>
      <c r="C1064" t="s">
        <v>3138</v>
      </c>
      <c r="D1064" t="s">
        <v>139</v>
      </c>
      <c r="E1064">
        <v>2319.3630250000001</v>
      </c>
      <c r="F1064">
        <v>402.7</v>
      </c>
      <c r="G1064">
        <v>-39.555543770466997</v>
      </c>
      <c r="H1064">
        <v>-10.7156194434949</v>
      </c>
      <c r="I1064">
        <v>-16.6720942201922</v>
      </c>
      <c r="J1064">
        <v>-5.71066269084133</v>
      </c>
      <c r="K1064">
        <v>452.88135027426102</v>
      </c>
      <c r="L1064">
        <v>449.34348153479499</v>
      </c>
      <c r="M1064">
        <v>37.772110318298402</v>
      </c>
      <c r="N1064">
        <v>0.28243124977332201</v>
      </c>
      <c r="O1064">
        <v>43.034517010181197</v>
      </c>
      <c r="P1064">
        <v>23.907692307692201</v>
      </c>
      <c r="Q1064">
        <v>0.20056048139089899</v>
      </c>
    </row>
    <row r="1065" spans="1:17" x14ac:dyDescent="0.3">
      <c r="A1065" t="s">
        <v>2288</v>
      </c>
      <c r="B1065" t="s">
        <v>2289</v>
      </c>
      <c r="C1065" t="s">
        <v>3131</v>
      </c>
      <c r="D1065" t="s">
        <v>1297</v>
      </c>
      <c r="E1065">
        <v>2317.4223206849902</v>
      </c>
      <c r="F1065">
        <v>272.39999999999998</v>
      </c>
      <c r="G1065">
        <v>-66.835883719990804</v>
      </c>
      <c r="H1065">
        <v>-14.3814339664122</v>
      </c>
      <c r="I1065">
        <v>-29.620293249671398</v>
      </c>
      <c r="J1065">
        <v>5.4207597072280702</v>
      </c>
      <c r="K1065">
        <v>304.52981527591498</v>
      </c>
      <c r="L1065">
        <v>362.25402500673999</v>
      </c>
      <c r="M1065">
        <v>50.390089407932997</v>
      </c>
      <c r="N1065">
        <v>0.95278739733121598</v>
      </c>
      <c r="O1065">
        <v>94.210686347094693</v>
      </c>
      <c r="P1065">
        <v>9.2440344896731403</v>
      </c>
      <c r="Q1065">
        <v>-4.4065035241306998E-2</v>
      </c>
    </row>
    <row r="1066" spans="1:17" hidden="1" x14ac:dyDescent="0.3">
      <c r="A1066" t="s">
        <v>2290</v>
      </c>
      <c r="B1066" t="s">
        <v>2291</v>
      </c>
      <c r="C1066" t="s">
        <v>3138</v>
      </c>
      <c r="D1066" t="s">
        <v>134</v>
      </c>
      <c r="E1066">
        <v>2315.4264265950001</v>
      </c>
      <c r="F1066">
        <v>8.85</v>
      </c>
      <c r="G1066">
        <v>74.217422064740603</v>
      </c>
      <c r="H1066">
        <v>-12.0473300941429</v>
      </c>
      <c r="I1066">
        <v>-19.029884741513101</v>
      </c>
      <c r="J1066">
        <v>-7.5937586945161204</v>
      </c>
      <c r="K1066">
        <v>10.066830538384499</v>
      </c>
      <c r="L1066">
        <v>9.8485578977571198</v>
      </c>
      <c r="M1066">
        <v>27.911421128004001</v>
      </c>
      <c r="N1066">
        <v>0.43412489100165802</v>
      </c>
      <c r="O1066">
        <v>123.72881355932201</v>
      </c>
      <c r="P1066">
        <v>101.136363636363</v>
      </c>
      <c r="Q1066">
        <v>0.118248472876176</v>
      </c>
    </row>
    <row r="1067" spans="1:17" hidden="1" x14ac:dyDescent="0.3">
      <c r="A1067" t="s">
        <v>2292</v>
      </c>
      <c r="B1067" t="s">
        <v>2293</v>
      </c>
      <c r="C1067" t="s">
        <v>3138</v>
      </c>
      <c r="D1067" t="s">
        <v>248</v>
      </c>
      <c r="E1067">
        <v>2309.6889034149999</v>
      </c>
      <c r="F1067">
        <v>215.73</v>
      </c>
      <c r="G1067">
        <v>-51.338347749746703</v>
      </c>
      <c r="H1067">
        <v>-13.240892465693101</v>
      </c>
      <c r="I1067">
        <v>-26.5403657891856</v>
      </c>
      <c r="J1067">
        <v>-1.9748806794775</v>
      </c>
      <c r="K1067">
        <v>246.91140440084499</v>
      </c>
      <c r="L1067">
        <v>261.165902668277</v>
      </c>
      <c r="M1067">
        <v>35.266705531027696</v>
      </c>
      <c r="N1067">
        <v>1.22845275992487</v>
      </c>
      <c r="O1067">
        <v>57.372641728086002</v>
      </c>
      <c r="P1067">
        <v>5.7240872335211801</v>
      </c>
      <c r="Q1067">
        <v>3.4404759604298001E-2</v>
      </c>
    </row>
    <row r="1068" spans="1:17" hidden="1" x14ac:dyDescent="0.3">
      <c r="A1068" t="s">
        <v>2294</v>
      </c>
      <c r="B1068" t="s">
        <v>2295</v>
      </c>
      <c r="C1068" t="s">
        <v>3138</v>
      </c>
      <c r="D1068" t="s">
        <v>666</v>
      </c>
      <c r="E1068">
        <v>2302.1486463799902</v>
      </c>
      <c r="F1068">
        <v>1942.6</v>
      </c>
      <c r="G1068">
        <v>-39.2326842555523</v>
      </c>
      <c r="H1068">
        <v>-4.7650379218855496</v>
      </c>
      <c r="I1068">
        <v>-19.059760066201999</v>
      </c>
      <c r="J1068">
        <v>-2.2857571275812099</v>
      </c>
      <c r="K1068">
        <v>2132.79342265696</v>
      </c>
      <c r="L1068">
        <v>2303.2833797636799</v>
      </c>
      <c r="M1068">
        <v>38.664739648305797</v>
      </c>
      <c r="N1068">
        <v>0.41558893994650498</v>
      </c>
      <c r="O1068">
        <v>66.272006589107306</v>
      </c>
      <c r="P1068">
        <v>5.0110816800908102</v>
      </c>
      <c r="Q1068">
        <v>7.1164232099023006E-2</v>
      </c>
    </row>
    <row r="1069" spans="1:17" hidden="1" x14ac:dyDescent="0.3">
      <c r="A1069" t="s">
        <v>2296</v>
      </c>
      <c r="B1069" t="s">
        <v>2297</v>
      </c>
      <c r="C1069" t="s">
        <v>3138</v>
      </c>
      <c r="D1069" t="s">
        <v>139</v>
      </c>
      <c r="E1069">
        <v>2299.9219175200001</v>
      </c>
      <c r="F1069">
        <v>22000</v>
      </c>
      <c r="G1069">
        <v>566.82853317585102</v>
      </c>
      <c r="H1069">
        <v>10.3374592756425</v>
      </c>
      <c r="I1069">
        <v>303.005766147354</v>
      </c>
      <c r="J1069">
        <v>-6.7894060054171197</v>
      </c>
      <c r="K1069">
        <v>20395.6413000024</v>
      </c>
      <c r="L1069">
        <v>13082.5504917117</v>
      </c>
      <c r="M1069">
        <v>52.547004457710699</v>
      </c>
      <c r="N1069">
        <v>0.66884672969339098</v>
      </c>
      <c r="O1069">
        <v>26.249999999999901</v>
      </c>
      <c r="P1069">
        <v>685.71428571428498</v>
      </c>
      <c r="Q1069">
        <v>0.16359345571009101</v>
      </c>
    </row>
    <row r="1070" spans="1:17" hidden="1" x14ac:dyDescent="0.3">
      <c r="A1070" t="s">
        <v>2298</v>
      </c>
      <c r="B1070" t="s">
        <v>2299</v>
      </c>
      <c r="C1070" t="s">
        <v>3138</v>
      </c>
      <c r="D1070" t="s">
        <v>211</v>
      </c>
      <c r="E1070">
        <v>2298.7801306799902</v>
      </c>
      <c r="F1070">
        <v>730.35</v>
      </c>
      <c r="G1070">
        <v>20.5343224981943</v>
      </c>
      <c r="H1070">
        <v>8.1338695659928497</v>
      </c>
      <c r="I1070">
        <v>34.455049318524701</v>
      </c>
      <c r="J1070">
        <v>4.2417182615396198</v>
      </c>
      <c r="K1070">
        <v>695.97267968095605</v>
      </c>
      <c r="L1070">
        <v>604.13364028143599</v>
      </c>
      <c r="M1070">
        <v>50.646140926263598</v>
      </c>
      <c r="N1070">
        <v>0.72972826369092703</v>
      </c>
      <c r="O1070">
        <v>11.864174710755099</v>
      </c>
      <c r="P1070">
        <v>81.679104477611901</v>
      </c>
      <c r="Q1070">
        <v>4.3061941039779998E-2</v>
      </c>
    </row>
    <row r="1071" spans="1:17" hidden="1" x14ac:dyDescent="0.3">
      <c r="A1071" t="s">
        <v>2300</v>
      </c>
      <c r="B1071" t="s">
        <v>2301</v>
      </c>
      <c r="C1071" t="s">
        <v>3138</v>
      </c>
      <c r="D1071" t="s">
        <v>273</v>
      </c>
      <c r="E1071">
        <v>2276.80535181</v>
      </c>
      <c r="F1071">
        <v>479.45</v>
      </c>
      <c r="G1071">
        <v>52.134444150802203</v>
      </c>
      <c r="H1071">
        <v>11.9679552122253</v>
      </c>
      <c r="I1071">
        <v>12.6758813306681</v>
      </c>
      <c r="J1071">
        <v>-2.742844794452</v>
      </c>
      <c r="K1071">
        <v>442.36485523707103</v>
      </c>
      <c r="L1071">
        <v>389.01796858865902</v>
      </c>
      <c r="M1071">
        <v>63.415963799565503</v>
      </c>
      <c r="N1071">
        <v>0.86514675213685999</v>
      </c>
      <c r="O1071">
        <v>4.2965898425278901</v>
      </c>
      <c r="P1071">
        <v>86.592722319517407</v>
      </c>
      <c r="Q1071">
        <v>0.26337295777428898</v>
      </c>
    </row>
    <row r="1072" spans="1:17" hidden="1" x14ac:dyDescent="0.3">
      <c r="A1072" t="s">
        <v>2302</v>
      </c>
      <c r="B1072" t="s">
        <v>2303</v>
      </c>
      <c r="C1072" t="s">
        <v>3138</v>
      </c>
      <c r="D1072" t="s">
        <v>129</v>
      </c>
      <c r="E1072">
        <v>2264.2641824000002</v>
      </c>
      <c r="F1072">
        <v>3077.6</v>
      </c>
      <c r="G1072">
        <v>228.401294475687</v>
      </c>
      <c r="H1072">
        <v>0.23428387243543899</v>
      </c>
      <c r="I1072">
        <v>76.026813682989996</v>
      </c>
      <c r="J1072">
        <v>-4.7294743613059298</v>
      </c>
      <c r="K1072">
        <v>3356.08984144646</v>
      </c>
      <c r="L1072">
        <v>2364.3792762510602</v>
      </c>
      <c r="M1072">
        <v>27.191539155475201</v>
      </c>
      <c r="N1072">
        <v>0.628532447369481</v>
      </c>
      <c r="O1072">
        <v>58.519625682349897</v>
      </c>
      <c r="P1072">
        <v>332.67257134823501</v>
      </c>
      <c r="Q1072">
        <v>0.243681692799742</v>
      </c>
    </row>
    <row r="1073" spans="1:17" hidden="1" x14ac:dyDescent="0.3">
      <c r="A1073" t="s">
        <v>2304</v>
      </c>
      <c r="B1073" t="s">
        <v>2305</v>
      </c>
      <c r="C1073" t="s">
        <v>3138</v>
      </c>
      <c r="D1073" t="s">
        <v>2306</v>
      </c>
      <c r="E1073">
        <v>2258.62</v>
      </c>
      <c r="F1073">
        <v>806.65</v>
      </c>
      <c r="G1073">
        <v>33.607963222710303</v>
      </c>
      <c r="H1073">
        <v>-16.189585168118601</v>
      </c>
      <c r="I1073">
        <v>-19.683034712470199</v>
      </c>
      <c r="J1073">
        <v>-6.4735513173663204</v>
      </c>
      <c r="K1073">
        <v>969.13086810767197</v>
      </c>
      <c r="L1073">
        <v>907.40637010705598</v>
      </c>
      <c r="M1073">
        <v>16.807440160714599</v>
      </c>
      <c r="N1073">
        <v>0.67250012196210596</v>
      </c>
      <c r="O1073">
        <v>80.741337630942795</v>
      </c>
      <c r="P1073">
        <v>63.620689655172399</v>
      </c>
      <c r="Q1073">
        <v>8.9566539426658001E-2</v>
      </c>
    </row>
    <row r="1074" spans="1:17" hidden="1" x14ac:dyDescent="0.3">
      <c r="A1074" t="s">
        <v>2307</v>
      </c>
      <c r="B1074" t="s">
        <v>2308</v>
      </c>
      <c r="C1074" t="s">
        <v>3138</v>
      </c>
      <c r="D1074" t="s">
        <v>544</v>
      </c>
      <c r="E1074">
        <v>2257.8090910149999</v>
      </c>
      <c r="F1074">
        <v>921.6</v>
      </c>
      <c r="G1074">
        <v>111.352702360141</v>
      </c>
      <c r="H1074">
        <v>60.822070544401903</v>
      </c>
      <c r="I1074">
        <v>58.395681957641102</v>
      </c>
      <c r="J1074">
        <v>18.135569078904499</v>
      </c>
      <c r="K1074">
        <v>691.44038954936605</v>
      </c>
      <c r="L1074">
        <v>561.60770940909902</v>
      </c>
      <c r="M1074">
        <v>73.403637599226499</v>
      </c>
      <c r="N1074">
        <v>0.82036311669619999</v>
      </c>
      <c r="O1074">
        <v>1.8880208333333199</v>
      </c>
      <c r="P1074">
        <v>173.02621833802399</v>
      </c>
      <c r="Q1074">
        <v>0.19710550161648599</v>
      </c>
    </row>
    <row r="1075" spans="1:17" hidden="1" x14ac:dyDescent="0.3">
      <c r="A1075" t="s">
        <v>2309</v>
      </c>
      <c r="B1075" t="s">
        <v>2310</v>
      </c>
      <c r="C1075" t="s">
        <v>3138</v>
      </c>
      <c r="D1075" t="s">
        <v>982</v>
      </c>
      <c r="E1075">
        <v>2255.17949206</v>
      </c>
      <c r="F1075">
        <v>865.7</v>
      </c>
      <c r="G1075">
        <v>261.87597096701103</v>
      </c>
      <c r="H1075">
        <v>-13.4376070898886</v>
      </c>
      <c r="I1075">
        <v>127.359193378288</v>
      </c>
      <c r="J1075">
        <v>-4.2289777091563403</v>
      </c>
      <c r="K1075">
        <v>922.77545656152597</v>
      </c>
      <c r="L1075">
        <v>673.04267563923895</v>
      </c>
      <c r="M1075">
        <v>40.167300880649897</v>
      </c>
      <c r="N1075">
        <v>0.44820108553091498</v>
      </c>
      <c r="O1075">
        <v>37.461014208155198</v>
      </c>
      <c r="P1075">
        <v>352.71277291149102</v>
      </c>
    </row>
    <row r="1076" spans="1:17" hidden="1" x14ac:dyDescent="0.3">
      <c r="A1076" t="s">
        <v>2311</v>
      </c>
      <c r="B1076" t="s">
        <v>2312</v>
      </c>
      <c r="C1076" t="s">
        <v>3138</v>
      </c>
      <c r="D1076" t="s">
        <v>48</v>
      </c>
      <c r="E1076">
        <v>2255.1080499599998</v>
      </c>
      <c r="F1076">
        <v>2079.6</v>
      </c>
      <c r="G1076">
        <v>-21.489399338754101</v>
      </c>
      <c r="H1076">
        <v>-7.5479383385361096</v>
      </c>
      <c r="I1076">
        <v>-32.774927702517701</v>
      </c>
      <c r="J1076">
        <v>-7.0379573658574304E-3</v>
      </c>
      <c r="K1076">
        <v>2370.64471828766</v>
      </c>
      <c r="L1076">
        <v>2495.94359660591</v>
      </c>
      <c r="M1076">
        <v>40.636156436390898</v>
      </c>
      <c r="N1076">
        <v>1.1035752138548101</v>
      </c>
      <c r="O1076">
        <v>78.298711290632795</v>
      </c>
      <c r="P1076">
        <v>16.834742548947901</v>
      </c>
      <c r="Q1076">
        <v>8.8197396825593993E-2</v>
      </c>
    </row>
    <row r="1077" spans="1:17" x14ac:dyDescent="0.3">
      <c r="A1077" t="s">
        <v>2313</v>
      </c>
      <c r="B1077" t="s">
        <v>2314</v>
      </c>
      <c r="C1077" t="s">
        <v>3121</v>
      </c>
      <c r="D1077" t="s">
        <v>451</v>
      </c>
      <c r="E1077">
        <v>2237.6434246049998</v>
      </c>
      <c r="F1077">
        <v>67.349999999999994</v>
      </c>
      <c r="G1077">
        <v>-42.989805924494199</v>
      </c>
      <c r="H1077">
        <v>-14.811460592734001</v>
      </c>
      <c r="I1077">
        <v>-31.002808280723301</v>
      </c>
      <c r="J1077">
        <v>-7.3717973041399301</v>
      </c>
      <c r="K1077">
        <v>78.752469301901797</v>
      </c>
      <c r="L1077">
        <v>83.781348822132202</v>
      </c>
      <c r="M1077">
        <v>27.213052849387601</v>
      </c>
      <c r="N1077">
        <v>0.43125707793415002</v>
      </c>
      <c r="O1077">
        <v>78.173719376391901</v>
      </c>
      <c r="P1077">
        <v>7.6738609112709799</v>
      </c>
      <c r="Q1077">
        <v>-2.9389767029652E-2</v>
      </c>
    </row>
    <row r="1078" spans="1:17" hidden="1" x14ac:dyDescent="0.3">
      <c r="A1078" t="s">
        <v>2315</v>
      </c>
      <c r="B1078" t="s">
        <v>2316</v>
      </c>
      <c r="C1078" t="s">
        <v>3138</v>
      </c>
      <c r="D1078" t="s">
        <v>280</v>
      </c>
      <c r="E1078">
        <v>2234.8930823699998</v>
      </c>
      <c r="F1078">
        <v>406.9</v>
      </c>
      <c r="G1078">
        <v>63.279708582723401</v>
      </c>
      <c r="H1078">
        <v>-10.08039637599</v>
      </c>
      <c r="I1078">
        <v>88.152025200728701</v>
      </c>
      <c r="J1078">
        <v>-1.7609630819546001</v>
      </c>
      <c r="K1078">
        <v>408.31314831839899</v>
      </c>
      <c r="M1078">
        <v>35.700479392678503</v>
      </c>
      <c r="N1078">
        <v>0.56296825147476803</v>
      </c>
      <c r="O1078">
        <v>19.144753010567701</v>
      </c>
      <c r="P1078">
        <v>144.01799100449699</v>
      </c>
    </row>
    <row r="1079" spans="1:17" hidden="1" x14ac:dyDescent="0.3">
      <c r="A1079" t="s">
        <v>2317</v>
      </c>
      <c r="B1079" t="s">
        <v>2318</v>
      </c>
      <c r="C1079" t="s">
        <v>3138</v>
      </c>
      <c r="D1079" t="s">
        <v>199</v>
      </c>
      <c r="E1079">
        <v>2228.15139894</v>
      </c>
      <c r="F1079">
        <v>83.03</v>
      </c>
      <c r="G1079">
        <v>71.327608213428306</v>
      </c>
      <c r="H1079">
        <v>12.082973092943099</v>
      </c>
      <c r="I1079">
        <v>-17.323626319124401</v>
      </c>
      <c r="J1079">
        <v>-3.9823817659404499</v>
      </c>
      <c r="K1079">
        <v>82.903459442048103</v>
      </c>
      <c r="L1079">
        <v>82.778981363675001</v>
      </c>
      <c r="M1079">
        <v>49.964457434698502</v>
      </c>
      <c r="N1079">
        <v>0.78131579790077699</v>
      </c>
      <c r="O1079">
        <v>68.613754064795799</v>
      </c>
      <c r="P1079">
        <v>106.029776674937</v>
      </c>
      <c r="Q1079">
        <v>0.19080742825209701</v>
      </c>
    </row>
    <row r="1080" spans="1:17" x14ac:dyDescent="0.3">
      <c r="A1080" t="s">
        <v>2319</v>
      </c>
      <c r="B1080" t="s">
        <v>2320</v>
      </c>
      <c r="C1080" t="s">
        <v>3134</v>
      </c>
      <c r="D1080" t="s">
        <v>457</v>
      </c>
      <c r="E1080">
        <v>2225.6817574699999</v>
      </c>
      <c r="F1080">
        <v>419.35</v>
      </c>
      <c r="G1080">
        <v>-46.417372091965703</v>
      </c>
      <c r="H1080">
        <v>-5.8245233406403001</v>
      </c>
      <c r="I1080">
        <v>-24.422707437681801</v>
      </c>
      <c r="J1080">
        <v>-3.0822254004322098</v>
      </c>
      <c r="K1080">
        <v>452.39706627230601</v>
      </c>
      <c r="L1080">
        <v>479.05848767774</v>
      </c>
      <c r="M1080">
        <v>30.734899316826699</v>
      </c>
      <c r="N1080">
        <v>0.44475980115098801</v>
      </c>
      <c r="O1080">
        <v>38.786216764039501</v>
      </c>
      <c r="P1080">
        <v>3.1865157480314998</v>
      </c>
      <c r="Q1080">
        <v>-1.7991948145997E-2</v>
      </c>
    </row>
    <row r="1081" spans="1:17" hidden="1" x14ac:dyDescent="0.3">
      <c r="A1081" t="s">
        <v>2321</v>
      </c>
      <c r="B1081" t="s">
        <v>2322</v>
      </c>
      <c r="C1081" t="s">
        <v>3138</v>
      </c>
      <c r="D1081" t="s">
        <v>280</v>
      </c>
      <c r="E1081">
        <v>2223.8318311749999</v>
      </c>
      <c r="F1081">
        <v>413.65</v>
      </c>
      <c r="G1081">
        <v>21.831394679094799</v>
      </c>
      <c r="H1081">
        <v>-15.505424056685399</v>
      </c>
      <c r="I1081">
        <v>-21.3089796273586</v>
      </c>
      <c r="J1081">
        <v>-8.8384826640727407</v>
      </c>
      <c r="K1081">
        <v>488.84773377194102</v>
      </c>
      <c r="L1081">
        <v>482.25363478063502</v>
      </c>
      <c r="M1081">
        <v>31.8812201764473</v>
      </c>
      <c r="N1081">
        <v>1.23046887614665</v>
      </c>
      <c r="O1081">
        <v>119.702647165478</v>
      </c>
      <c r="P1081">
        <v>63.2399368587213</v>
      </c>
      <c r="Q1081">
        <v>0.16041876168227301</v>
      </c>
    </row>
    <row r="1082" spans="1:17" hidden="1" x14ac:dyDescent="0.3">
      <c r="A1082" t="s">
        <v>2323</v>
      </c>
      <c r="B1082" t="s">
        <v>2324</v>
      </c>
      <c r="C1082" t="s">
        <v>3138</v>
      </c>
      <c r="D1082" t="s">
        <v>150</v>
      </c>
      <c r="E1082">
        <v>2223.7072754000001</v>
      </c>
      <c r="F1082">
        <v>1223</v>
      </c>
      <c r="G1082">
        <v>345.233295080613</v>
      </c>
      <c r="H1082">
        <v>1.95256804969384</v>
      </c>
      <c r="I1082">
        <v>-3.5285148650233298</v>
      </c>
      <c r="J1082">
        <v>-3.9152665240758702</v>
      </c>
      <c r="K1082">
        <v>1291.2957653266801</v>
      </c>
      <c r="M1082">
        <v>42.298104619930598</v>
      </c>
      <c r="N1082">
        <v>1.27272727272727</v>
      </c>
      <c r="O1082">
        <v>28.291087489779201</v>
      </c>
      <c r="P1082">
        <v>428.63626539874599</v>
      </c>
    </row>
    <row r="1083" spans="1:17" hidden="1" x14ac:dyDescent="0.3">
      <c r="A1083" t="s">
        <v>2325</v>
      </c>
      <c r="B1083" t="s">
        <v>2326</v>
      </c>
      <c r="C1083" t="s">
        <v>3138</v>
      </c>
      <c r="D1083" t="s">
        <v>105</v>
      </c>
      <c r="E1083">
        <v>2214.6769920000002</v>
      </c>
      <c r="F1083">
        <v>458.7</v>
      </c>
      <c r="G1083">
        <v>-15.6703454964962</v>
      </c>
      <c r="H1083">
        <v>-10.1965342413391</v>
      </c>
      <c r="I1083">
        <v>-25.129858363248701</v>
      </c>
      <c r="J1083">
        <v>3.7295684134127298</v>
      </c>
      <c r="K1083">
        <v>517.35460472070804</v>
      </c>
      <c r="L1083">
        <v>536.88646253080196</v>
      </c>
      <c r="M1083">
        <v>40.965151440225803</v>
      </c>
      <c r="N1083">
        <v>0.81243133091095499</v>
      </c>
      <c r="O1083">
        <v>59.101809461521597</v>
      </c>
      <c r="P1083">
        <v>8.8837457717642891</v>
      </c>
      <c r="Q1083">
        <v>-4.9315751811709998E-3</v>
      </c>
    </row>
    <row r="1084" spans="1:17" hidden="1" x14ac:dyDescent="0.3">
      <c r="A1084" t="s">
        <v>2327</v>
      </c>
      <c r="B1084" t="s">
        <v>2328</v>
      </c>
      <c r="C1084" t="s">
        <v>3138</v>
      </c>
      <c r="D1084" t="s">
        <v>69</v>
      </c>
      <c r="E1084">
        <v>2211.6076781400002</v>
      </c>
      <c r="F1084">
        <v>804.3</v>
      </c>
      <c r="G1084">
        <v>70.214969630105898</v>
      </c>
      <c r="H1084">
        <v>0.97528999476413603</v>
      </c>
      <c r="I1084">
        <v>-16.744546336886401</v>
      </c>
      <c r="J1084">
        <v>-2.6547339588601102</v>
      </c>
      <c r="K1084">
        <v>856.74465503158797</v>
      </c>
      <c r="L1084">
        <v>813.67171636512205</v>
      </c>
      <c r="M1084">
        <v>34.4246341379719</v>
      </c>
      <c r="N1084">
        <v>0.80458138318863004</v>
      </c>
      <c r="O1084">
        <v>35.981598905880901</v>
      </c>
      <c r="P1084">
        <v>93.783881460065004</v>
      </c>
      <c r="Q1084">
        <v>8.8508462362534998E-2</v>
      </c>
    </row>
    <row r="1085" spans="1:17" hidden="1" x14ac:dyDescent="0.3">
      <c r="A1085" t="s">
        <v>2329</v>
      </c>
      <c r="B1085" t="s">
        <v>2330</v>
      </c>
      <c r="C1085" t="s">
        <v>3138</v>
      </c>
      <c r="D1085" t="s">
        <v>211</v>
      </c>
      <c r="E1085">
        <v>2211.3771674999998</v>
      </c>
      <c r="F1085">
        <v>397.5</v>
      </c>
      <c r="G1085">
        <v>-9.9318094902576597</v>
      </c>
      <c r="H1085">
        <v>-3.3356639915556801</v>
      </c>
      <c r="I1085">
        <v>-7.3425782399651096</v>
      </c>
      <c r="J1085">
        <v>0.55794198917554105</v>
      </c>
      <c r="K1085">
        <v>411.882934533553</v>
      </c>
      <c r="L1085">
        <v>404.57576743915098</v>
      </c>
      <c r="M1085">
        <v>49.280761410539</v>
      </c>
      <c r="N1085">
        <v>0.52655239107533902</v>
      </c>
      <c r="O1085">
        <v>23.018867924528202</v>
      </c>
      <c r="P1085">
        <v>26.976521322472401</v>
      </c>
      <c r="Q1085">
        <v>4.4211920755193E-2</v>
      </c>
    </row>
    <row r="1086" spans="1:17" hidden="1" x14ac:dyDescent="0.3">
      <c r="A1086" t="s">
        <v>2331</v>
      </c>
      <c r="B1086" t="s">
        <v>2332</v>
      </c>
      <c r="C1086" t="s">
        <v>3138</v>
      </c>
      <c r="D1086" t="s">
        <v>417</v>
      </c>
      <c r="E1086">
        <v>2207.1360749999999</v>
      </c>
      <c r="F1086">
        <v>1288.5</v>
      </c>
      <c r="G1086">
        <v>93.667716407990198</v>
      </c>
      <c r="H1086">
        <v>-25.5065672264958</v>
      </c>
      <c r="I1086">
        <v>18.9693890420744</v>
      </c>
      <c r="J1086">
        <v>-4.2064869073622999</v>
      </c>
      <c r="K1086">
        <v>1509.9819490149</v>
      </c>
      <c r="L1086">
        <v>1324.62682114106</v>
      </c>
      <c r="M1086">
        <v>37.1272386081489</v>
      </c>
      <c r="N1086">
        <v>1.9813254851607101</v>
      </c>
      <c r="O1086">
        <v>69.126891734574997</v>
      </c>
      <c r="P1086">
        <v>149.395141778767</v>
      </c>
      <c r="Q1086">
        <v>0.24067033846230201</v>
      </c>
    </row>
    <row r="1087" spans="1:17" hidden="1" x14ac:dyDescent="0.3">
      <c r="A1087" t="s">
        <v>2333</v>
      </c>
      <c r="B1087" t="s">
        <v>2334</v>
      </c>
      <c r="C1087" t="s">
        <v>3138</v>
      </c>
      <c r="D1087" t="s">
        <v>391</v>
      </c>
      <c r="E1087">
        <v>2193.7729022799999</v>
      </c>
      <c r="F1087">
        <v>660.2</v>
      </c>
      <c r="G1087">
        <v>-44.608891336714997</v>
      </c>
      <c r="H1087">
        <v>-6.8358569473306101</v>
      </c>
      <c r="I1087">
        <v>-22.630264869630299</v>
      </c>
      <c r="J1087">
        <v>-1.9832698130756301</v>
      </c>
      <c r="K1087">
        <v>722.94555639443604</v>
      </c>
      <c r="L1087">
        <v>787.42011077589905</v>
      </c>
      <c r="M1087">
        <v>28.402558195711599</v>
      </c>
      <c r="N1087">
        <v>1.2128133851326801</v>
      </c>
      <c r="O1087">
        <v>42.335655861859998</v>
      </c>
      <c r="P1087">
        <v>0.48706240487064101</v>
      </c>
      <c r="Q1087">
        <v>-4.1683876335867003E-2</v>
      </c>
    </row>
    <row r="1088" spans="1:17" hidden="1" x14ac:dyDescent="0.3">
      <c r="A1088" t="s">
        <v>2335</v>
      </c>
      <c r="B1088" t="s">
        <v>2336</v>
      </c>
      <c r="C1088" t="s">
        <v>3138</v>
      </c>
      <c r="D1088" t="s">
        <v>1075</v>
      </c>
      <c r="E1088">
        <v>2191.8214119999998</v>
      </c>
      <c r="F1088">
        <v>960.55</v>
      </c>
      <c r="G1088">
        <v>0.69655233070848799</v>
      </c>
      <c r="H1088">
        <v>4.2319471445261696</v>
      </c>
      <c r="I1088">
        <v>24.60861328599</v>
      </c>
      <c r="J1088">
        <v>3.75579828550562</v>
      </c>
      <c r="K1088">
        <v>961.81933509665805</v>
      </c>
      <c r="L1088">
        <v>897.80110241581997</v>
      </c>
      <c r="M1088">
        <v>61.497336651508</v>
      </c>
      <c r="N1088">
        <v>0.60640368190257699</v>
      </c>
      <c r="O1088">
        <v>38.982874394877904</v>
      </c>
      <c r="P1088">
        <v>49.490312037973602</v>
      </c>
      <c r="Q1088">
        <v>3.1612267561384001E-2</v>
      </c>
    </row>
    <row r="1089" spans="1:17" hidden="1" x14ac:dyDescent="0.3">
      <c r="A1089" t="s">
        <v>2337</v>
      </c>
      <c r="B1089" t="s">
        <v>2338</v>
      </c>
      <c r="C1089" t="s">
        <v>3138</v>
      </c>
      <c r="D1089" t="s">
        <v>80</v>
      </c>
      <c r="E1089">
        <v>2191.1197499999998</v>
      </c>
      <c r="F1089">
        <v>217.05</v>
      </c>
      <c r="G1089">
        <v>-0.85363629696076504</v>
      </c>
      <c r="H1089">
        <v>70.597877086440505</v>
      </c>
      <c r="I1089">
        <v>60.082367725388799</v>
      </c>
      <c r="J1089">
        <v>6.3866963147283498</v>
      </c>
      <c r="K1089">
        <v>165.05407548535899</v>
      </c>
      <c r="L1089">
        <v>152.86148077308201</v>
      </c>
      <c r="M1089">
        <v>77.130476087385404</v>
      </c>
      <c r="N1089">
        <v>2.3018044064510299</v>
      </c>
      <c r="O1089">
        <v>3.43238885049528</v>
      </c>
      <c r="P1089">
        <v>91.317761128250297</v>
      </c>
      <c r="Q1089">
        <v>0.103056804983564</v>
      </c>
    </row>
    <row r="1090" spans="1:17" hidden="1" x14ac:dyDescent="0.3">
      <c r="A1090" t="s">
        <v>2339</v>
      </c>
      <c r="B1090" t="s">
        <v>2340</v>
      </c>
      <c r="C1090" t="s">
        <v>3138</v>
      </c>
      <c r="D1090" t="s">
        <v>312</v>
      </c>
      <c r="E1090">
        <v>2189.4707100000001</v>
      </c>
      <c r="F1090">
        <v>2027.1</v>
      </c>
      <c r="G1090">
        <v>14.473037992679</v>
      </c>
      <c r="H1090">
        <v>14.541728912872101</v>
      </c>
      <c r="I1090">
        <v>54.450468664671497</v>
      </c>
      <c r="J1090">
        <v>-6.4313750606304101</v>
      </c>
      <c r="K1090">
        <v>1790.4819609729</v>
      </c>
      <c r="L1090">
        <v>1530.17884515879</v>
      </c>
      <c r="N1090">
        <v>0.97052900360113903</v>
      </c>
      <c r="O1090">
        <v>7.9892457204873999</v>
      </c>
      <c r="P1090">
        <v>101.701492537313</v>
      </c>
    </row>
    <row r="1091" spans="1:17" hidden="1" x14ac:dyDescent="0.3">
      <c r="A1091" t="s">
        <v>2341</v>
      </c>
      <c r="B1091" t="s">
        <v>2342</v>
      </c>
      <c r="C1091" t="s">
        <v>3138</v>
      </c>
      <c r="D1091" t="s">
        <v>491</v>
      </c>
      <c r="E1091">
        <v>2187.8560000000002</v>
      </c>
      <c r="F1091">
        <v>124.31</v>
      </c>
      <c r="G1091">
        <v>63.901658639845898</v>
      </c>
      <c r="H1091">
        <v>-4.7873866214863803</v>
      </c>
      <c r="I1091">
        <v>-20.0339835179674</v>
      </c>
      <c r="J1091">
        <v>-6.6946647333649398</v>
      </c>
      <c r="K1091">
        <v>138.771238016003</v>
      </c>
      <c r="L1091">
        <v>125.03985718880899</v>
      </c>
      <c r="M1091">
        <v>34.366777037759597</v>
      </c>
      <c r="N1091">
        <v>0.81802407413204203</v>
      </c>
      <c r="O1091">
        <v>50.028155417906802</v>
      </c>
      <c r="P1091">
        <v>109.80590717299501</v>
      </c>
      <c r="Q1091">
        <v>3.6961958254631999E-2</v>
      </c>
    </row>
    <row r="1092" spans="1:17" hidden="1" x14ac:dyDescent="0.3">
      <c r="A1092" t="s">
        <v>2343</v>
      </c>
      <c r="B1092" t="s">
        <v>2344</v>
      </c>
      <c r="C1092" t="s">
        <v>3138</v>
      </c>
      <c r="D1092" t="s">
        <v>730</v>
      </c>
      <c r="E1092">
        <v>2180.653534008</v>
      </c>
      <c r="F1092">
        <v>259.97000000000003</v>
      </c>
      <c r="G1092">
        <v>-1.0515340030926299</v>
      </c>
      <c r="H1092">
        <v>-3.2560933566370198</v>
      </c>
      <c r="I1092">
        <v>-1.3973534541607899</v>
      </c>
      <c r="J1092">
        <v>-2.4419811486698602</v>
      </c>
      <c r="K1092">
        <v>271.63016594837001</v>
      </c>
      <c r="L1092">
        <v>260.56394436317299</v>
      </c>
      <c r="M1092">
        <v>58.290846172297002</v>
      </c>
      <c r="N1092">
        <v>0.697542871395887</v>
      </c>
      <c r="O1092">
        <v>13.590029618802101</v>
      </c>
      <c r="P1092">
        <v>20.2284604356472</v>
      </c>
      <c r="Q1092">
        <v>3.2968413234804997E-2</v>
      </c>
    </row>
    <row r="1093" spans="1:17" hidden="1" x14ac:dyDescent="0.3">
      <c r="A1093" t="s">
        <v>2345</v>
      </c>
      <c r="B1093" t="s">
        <v>2346</v>
      </c>
      <c r="C1093" t="s">
        <v>3138</v>
      </c>
      <c r="D1093" t="s">
        <v>245</v>
      </c>
      <c r="E1093">
        <v>2175.65180336</v>
      </c>
      <c r="F1093">
        <v>1457.6</v>
      </c>
      <c r="G1093">
        <v>-15.1858683294311</v>
      </c>
      <c r="H1093">
        <v>-9.3627719783129209</v>
      </c>
      <c r="I1093">
        <v>-18.137856703187602</v>
      </c>
      <c r="J1093">
        <v>-4.3969121130559197</v>
      </c>
      <c r="K1093">
        <v>1641.1338529459599</v>
      </c>
      <c r="L1093">
        <v>1684.4463652837701</v>
      </c>
      <c r="M1093">
        <v>18.968057576195399</v>
      </c>
      <c r="N1093">
        <v>0.55553558382969004</v>
      </c>
      <c r="O1093">
        <v>45.952250274423697</v>
      </c>
      <c r="P1093">
        <v>11.267175572518999</v>
      </c>
      <c r="Q1093">
        <v>2.1510581956309002E-2</v>
      </c>
    </row>
    <row r="1094" spans="1:17" hidden="1" x14ac:dyDescent="0.3">
      <c r="A1094" t="s">
        <v>2347</v>
      </c>
      <c r="B1094" t="s">
        <v>2348</v>
      </c>
      <c r="C1094" t="s">
        <v>3138</v>
      </c>
      <c r="D1094" t="s">
        <v>2011</v>
      </c>
      <c r="E1094">
        <v>2152.7164051200002</v>
      </c>
      <c r="F1094">
        <v>742.8</v>
      </c>
      <c r="G1094">
        <v>-23.512902775929799</v>
      </c>
      <c r="H1094">
        <v>17.305002876615902</v>
      </c>
      <c r="I1094">
        <v>-3.7265727605888199</v>
      </c>
      <c r="J1094">
        <v>-2.6843209992139402E-2</v>
      </c>
      <c r="K1094">
        <v>671.10470939637105</v>
      </c>
      <c r="L1094">
        <v>649.44579737960498</v>
      </c>
      <c r="M1094">
        <v>60.740452748505803</v>
      </c>
      <c r="N1094">
        <v>1.7377265868668701</v>
      </c>
      <c r="O1094">
        <v>23.1825525040387</v>
      </c>
      <c r="P1094">
        <v>42.846153846153797</v>
      </c>
      <c r="Q1094">
        <v>0.167296303181623</v>
      </c>
    </row>
    <row r="1095" spans="1:17" hidden="1" x14ac:dyDescent="0.3">
      <c r="A1095" t="s">
        <v>2349</v>
      </c>
      <c r="B1095" t="s">
        <v>2350</v>
      </c>
      <c r="C1095" t="s">
        <v>3138</v>
      </c>
      <c r="D1095" t="s">
        <v>273</v>
      </c>
      <c r="E1095">
        <v>2142.9001913349998</v>
      </c>
      <c r="F1095">
        <v>594.85</v>
      </c>
      <c r="G1095">
        <v>50.332404857267697</v>
      </c>
      <c r="H1095">
        <v>17.7581013145575</v>
      </c>
      <c r="I1095">
        <v>60.643573897678401</v>
      </c>
      <c r="J1095">
        <v>9.2436600671200697</v>
      </c>
      <c r="K1095">
        <v>533.60778684434399</v>
      </c>
      <c r="L1095">
        <v>451.85448792015802</v>
      </c>
      <c r="M1095">
        <v>63.9094258801507</v>
      </c>
      <c r="N1095">
        <v>1.50740802908919</v>
      </c>
      <c r="O1095">
        <v>7.5649323358830003</v>
      </c>
      <c r="P1095">
        <v>95.449318219155501</v>
      </c>
      <c r="Q1095">
        <v>0.115185337354582</v>
      </c>
    </row>
    <row r="1096" spans="1:17" hidden="1" x14ac:dyDescent="0.3">
      <c r="A1096" t="s">
        <v>2351</v>
      </c>
      <c r="B1096" t="s">
        <v>2352</v>
      </c>
      <c r="C1096" t="s">
        <v>3138</v>
      </c>
      <c r="D1096" t="s">
        <v>105</v>
      </c>
      <c r="E1096">
        <v>2140.49175711</v>
      </c>
      <c r="F1096">
        <v>262.45</v>
      </c>
      <c r="G1096">
        <v>-0.58453019637422399</v>
      </c>
      <c r="H1096">
        <v>-0.66382396096535301</v>
      </c>
      <c r="I1096">
        <v>-27.334201984105199</v>
      </c>
      <c r="J1096">
        <v>0.936530296564969</v>
      </c>
      <c r="K1096">
        <v>272.364153873416</v>
      </c>
      <c r="L1096">
        <v>265.24302023282701</v>
      </c>
      <c r="M1096">
        <v>52.3129752557766</v>
      </c>
      <c r="N1096">
        <v>0.70231372396213498</v>
      </c>
      <c r="O1096">
        <v>29.6246904172223</v>
      </c>
      <c r="P1096">
        <v>41.558791801510203</v>
      </c>
      <c r="Q1096">
        <v>8.3164951672016998E-2</v>
      </c>
    </row>
    <row r="1097" spans="1:17" hidden="1" x14ac:dyDescent="0.3">
      <c r="A1097" t="s">
        <v>2353</v>
      </c>
      <c r="B1097" t="s">
        <v>2354</v>
      </c>
      <c r="C1097" t="s">
        <v>3138</v>
      </c>
      <c r="D1097" t="s">
        <v>749</v>
      </c>
      <c r="E1097">
        <v>2136.3518250339998</v>
      </c>
      <c r="F1097">
        <v>18.8</v>
      </c>
      <c r="G1097">
        <v>-31.062315251221499</v>
      </c>
      <c r="H1097">
        <v>-13.1780030071433</v>
      </c>
      <c r="I1097">
        <v>-0.41342470458352698</v>
      </c>
      <c r="J1097">
        <v>-2.4688080542498398</v>
      </c>
      <c r="K1097">
        <v>19.831409929578498</v>
      </c>
      <c r="L1097">
        <v>18.888316427501302</v>
      </c>
      <c r="M1097">
        <v>35.342699871309001</v>
      </c>
      <c r="N1097">
        <v>5.0357059131280399E-2</v>
      </c>
      <c r="O1097">
        <v>46.276595744680797</v>
      </c>
      <c r="P1097">
        <v>33.238837703756197</v>
      </c>
      <c r="Q1097">
        <v>7.5917252476576005E-2</v>
      </c>
    </row>
    <row r="1098" spans="1:17" hidden="1" x14ac:dyDescent="0.3">
      <c r="A1098" t="s">
        <v>2355</v>
      </c>
      <c r="B1098" t="s">
        <v>2356</v>
      </c>
      <c r="C1098" t="s">
        <v>3138</v>
      </c>
      <c r="D1098" t="s">
        <v>105</v>
      </c>
      <c r="E1098">
        <v>2127.247783028</v>
      </c>
      <c r="F1098">
        <v>40.130000000000003</v>
      </c>
      <c r="G1098">
        <v>-22.337725094180001</v>
      </c>
      <c r="H1098">
        <v>-6.3421547586180296</v>
      </c>
      <c r="I1098">
        <v>0.56639532895665901</v>
      </c>
      <c r="J1098">
        <v>-6.0905925769061797</v>
      </c>
      <c r="K1098">
        <v>46.503997252174699</v>
      </c>
      <c r="L1098">
        <v>43.769502236529</v>
      </c>
      <c r="M1098">
        <v>24.8994367590889</v>
      </c>
      <c r="N1098">
        <v>0.50470398598294597</v>
      </c>
      <c r="O1098">
        <v>46.772987789683498</v>
      </c>
      <c r="P1098">
        <v>30.801825293350699</v>
      </c>
      <c r="Q1098">
        <v>0.10555160089764</v>
      </c>
    </row>
    <row r="1099" spans="1:17" hidden="1" x14ac:dyDescent="0.3">
      <c r="A1099" t="s">
        <v>2357</v>
      </c>
      <c r="B1099" t="s">
        <v>2358</v>
      </c>
      <c r="C1099" t="s">
        <v>3138</v>
      </c>
      <c r="D1099" t="s">
        <v>166</v>
      </c>
      <c r="E1099">
        <v>2123.7273749999999</v>
      </c>
      <c r="F1099">
        <v>2130</v>
      </c>
      <c r="G1099">
        <v>-22.489900067596899</v>
      </c>
      <c r="H1099">
        <v>7.84145509872506</v>
      </c>
      <c r="I1099">
        <v>-7.3225257155190402</v>
      </c>
      <c r="J1099">
        <v>1.0044440415067699</v>
      </c>
      <c r="K1099">
        <v>2075.9261396361899</v>
      </c>
      <c r="L1099">
        <v>2076.61132541396</v>
      </c>
      <c r="M1099">
        <v>54.489838550658099</v>
      </c>
      <c r="N1099">
        <v>1.0755774708260999</v>
      </c>
      <c r="O1099">
        <v>30.4553990610328</v>
      </c>
      <c r="P1099">
        <v>26.035502958579801</v>
      </c>
      <c r="Q1099">
        <v>0.137609707619928</v>
      </c>
    </row>
    <row r="1100" spans="1:17" hidden="1" x14ac:dyDescent="0.3">
      <c r="A1100" t="s">
        <v>2359</v>
      </c>
      <c r="B1100" t="s">
        <v>2360</v>
      </c>
      <c r="C1100" t="s">
        <v>3138</v>
      </c>
      <c r="D1100" t="s">
        <v>491</v>
      </c>
      <c r="E1100">
        <v>2123.3244158090001</v>
      </c>
      <c r="F1100">
        <v>231.41</v>
      </c>
      <c r="G1100">
        <v>-35.154098014096398</v>
      </c>
      <c r="H1100">
        <v>-7.8392717027086602</v>
      </c>
      <c r="I1100">
        <v>-24.139685895566799</v>
      </c>
      <c r="J1100">
        <v>-3.8538035875033501</v>
      </c>
      <c r="K1100">
        <v>243.319410786627</v>
      </c>
      <c r="L1100">
        <v>252.61219278637699</v>
      </c>
      <c r="M1100">
        <v>44.387520241415302</v>
      </c>
      <c r="N1100">
        <v>0.359501319028599</v>
      </c>
      <c r="O1100">
        <v>36.986301369863</v>
      </c>
      <c r="P1100">
        <v>8.6431924882628994</v>
      </c>
      <c r="Q1100">
        <v>7.5306733527900002E-3</v>
      </c>
    </row>
    <row r="1101" spans="1:17" hidden="1" x14ac:dyDescent="0.3">
      <c r="A1101" t="s">
        <v>2361</v>
      </c>
      <c r="B1101" t="s">
        <v>2362</v>
      </c>
      <c r="C1101" t="s">
        <v>3138</v>
      </c>
      <c r="D1101" t="s">
        <v>1297</v>
      </c>
      <c r="E1101">
        <v>2121.2249879000001</v>
      </c>
      <c r="F1101">
        <v>746.5</v>
      </c>
      <c r="G1101">
        <v>-32.982050637139999</v>
      </c>
      <c r="H1101">
        <v>-3.51464615426951</v>
      </c>
      <c r="I1101">
        <v>-18.647730946070102</v>
      </c>
      <c r="J1101">
        <v>-5.7153264119998903</v>
      </c>
      <c r="K1101">
        <v>796.53267865690702</v>
      </c>
      <c r="L1101">
        <v>822.78167838530601</v>
      </c>
      <c r="M1101">
        <v>37.158528116469697</v>
      </c>
      <c r="N1101">
        <v>1.0071867288460601</v>
      </c>
      <c r="O1101">
        <v>54.179504353650302</v>
      </c>
      <c r="P1101">
        <v>3.6014155853167602</v>
      </c>
      <c r="Q1101">
        <v>-2.7328011440748E-2</v>
      </c>
    </row>
    <row r="1102" spans="1:17" hidden="1" x14ac:dyDescent="0.3">
      <c r="A1102" t="s">
        <v>2363</v>
      </c>
      <c r="B1102" t="s">
        <v>2364</v>
      </c>
      <c r="C1102" t="s">
        <v>3138</v>
      </c>
      <c r="D1102" t="s">
        <v>570</v>
      </c>
      <c r="E1102">
        <v>2118.6507000000001</v>
      </c>
      <c r="F1102">
        <v>376.85</v>
      </c>
      <c r="G1102">
        <v>-11.344515852288501</v>
      </c>
      <c r="H1102">
        <v>-9.5699101246307308</v>
      </c>
      <c r="I1102">
        <v>3.50065299562351</v>
      </c>
      <c r="J1102">
        <v>-8.7601659453805496</v>
      </c>
      <c r="K1102">
        <v>398.50087105689897</v>
      </c>
      <c r="L1102">
        <v>375.63710210540802</v>
      </c>
      <c r="M1102">
        <v>39.8138269013456</v>
      </c>
      <c r="N1102">
        <v>1.11105172761586</v>
      </c>
      <c r="O1102">
        <v>25.779487859891098</v>
      </c>
      <c r="P1102">
        <v>28.617747440273</v>
      </c>
      <c r="Q1102">
        <v>4.2787813371473998E-2</v>
      </c>
    </row>
    <row r="1103" spans="1:17" hidden="1" x14ac:dyDescent="0.3">
      <c r="A1103" t="s">
        <v>2365</v>
      </c>
      <c r="B1103" t="s">
        <v>2366</v>
      </c>
      <c r="C1103" t="s">
        <v>3138</v>
      </c>
      <c r="D1103" t="s">
        <v>245</v>
      </c>
      <c r="E1103">
        <v>2115.8060178699998</v>
      </c>
      <c r="F1103">
        <v>1363.3</v>
      </c>
      <c r="G1103">
        <v>-16.335952340544999</v>
      </c>
      <c r="H1103">
        <v>8.9823689285381008</v>
      </c>
      <c r="I1103">
        <v>-3.1557801589686201</v>
      </c>
      <c r="J1103">
        <v>5.6616595220779597</v>
      </c>
      <c r="K1103">
        <v>1270.33252447627</v>
      </c>
      <c r="L1103">
        <v>1297.74236694668</v>
      </c>
      <c r="M1103">
        <v>81.026547454276198</v>
      </c>
      <c r="N1103">
        <v>1.65609363442544</v>
      </c>
      <c r="O1103">
        <v>11.761901268979599</v>
      </c>
      <c r="P1103">
        <v>18.971987084387798</v>
      </c>
      <c r="Q1103">
        <v>-1.1509273951984001E-2</v>
      </c>
    </row>
    <row r="1104" spans="1:17" hidden="1" x14ac:dyDescent="0.3">
      <c r="A1104" t="s">
        <v>2367</v>
      </c>
      <c r="B1104" t="s">
        <v>2368</v>
      </c>
      <c r="C1104" t="s">
        <v>3138</v>
      </c>
      <c r="D1104" t="s">
        <v>51</v>
      </c>
      <c r="E1104">
        <v>2114.9575917749999</v>
      </c>
      <c r="F1104">
        <v>1496.75</v>
      </c>
      <c r="G1104">
        <v>-6.2366642705337396</v>
      </c>
      <c r="H1104">
        <v>-8.5218520877405801</v>
      </c>
      <c r="I1104">
        <v>-4.7754565503669104</v>
      </c>
      <c r="J1104">
        <v>0.19762133282731201</v>
      </c>
      <c r="K1104">
        <v>1558.5545967075</v>
      </c>
      <c r="L1104">
        <v>1518.5031817317999</v>
      </c>
      <c r="M1104">
        <v>52.892252747581999</v>
      </c>
      <c r="N1104">
        <v>0.61530924294489397</v>
      </c>
      <c r="O1104">
        <v>26.5374979121429</v>
      </c>
      <c r="P1104">
        <v>15.982177450600499</v>
      </c>
      <c r="Q1104">
        <v>8.489793693205E-2</v>
      </c>
    </row>
    <row r="1105" spans="1:17" hidden="1" x14ac:dyDescent="0.3">
      <c r="A1105" t="s">
        <v>2369</v>
      </c>
      <c r="B1105" t="s">
        <v>2370</v>
      </c>
      <c r="C1105" t="s">
        <v>3138</v>
      </c>
      <c r="D1105" t="s">
        <v>232</v>
      </c>
      <c r="E1105">
        <v>2113.5491785310001</v>
      </c>
      <c r="F1105">
        <v>120.05</v>
      </c>
      <c r="G1105">
        <v>73.883578266884598</v>
      </c>
      <c r="H1105">
        <v>-21.6072193425459</v>
      </c>
      <c r="I1105">
        <v>66.691041560041995</v>
      </c>
      <c r="J1105">
        <v>4.2297639194140597</v>
      </c>
      <c r="K1105">
        <v>121.278211812782</v>
      </c>
      <c r="L1105">
        <v>94.264604347342797</v>
      </c>
      <c r="M1105">
        <v>27.9416379326317</v>
      </c>
      <c r="N1105">
        <v>0.28741618173023897</v>
      </c>
      <c r="O1105">
        <v>38.600583090378898</v>
      </c>
      <c r="P1105">
        <v>132.384823848238</v>
      </c>
    </row>
    <row r="1106" spans="1:17" hidden="1" x14ac:dyDescent="0.3">
      <c r="A1106" t="s">
        <v>2371</v>
      </c>
      <c r="B1106" t="s">
        <v>2372</v>
      </c>
      <c r="C1106" t="s">
        <v>3138</v>
      </c>
      <c r="D1106" t="s">
        <v>1142</v>
      </c>
      <c r="E1106">
        <v>2104.1098938</v>
      </c>
      <c r="F1106">
        <v>399.4</v>
      </c>
      <c r="G1106">
        <v>39.024654727231201</v>
      </c>
      <c r="H1106">
        <v>-8.57553024794605</v>
      </c>
      <c r="I1106">
        <v>8.4012635576922001</v>
      </c>
      <c r="J1106">
        <v>2.1453640948729502</v>
      </c>
      <c r="K1106">
        <v>451.52079604803799</v>
      </c>
      <c r="L1106">
        <v>402.776663054138</v>
      </c>
      <c r="M1106">
        <v>36.638830118551397</v>
      </c>
      <c r="N1106">
        <v>0.46599410421672</v>
      </c>
      <c r="O1106">
        <v>53.655483224837198</v>
      </c>
      <c r="P1106">
        <v>72.863016663059895</v>
      </c>
      <c r="Q1106">
        <v>7.2970192394537003E-2</v>
      </c>
    </row>
    <row r="1107" spans="1:17" hidden="1" x14ac:dyDescent="0.3">
      <c r="A1107" t="s">
        <v>2373</v>
      </c>
      <c r="B1107" t="s">
        <v>2374</v>
      </c>
      <c r="C1107" t="s">
        <v>3138</v>
      </c>
      <c r="D1107" t="s">
        <v>361</v>
      </c>
      <c r="E1107">
        <v>2103.6767147999999</v>
      </c>
      <c r="F1107">
        <v>863.25</v>
      </c>
      <c r="G1107">
        <v>-14.5428708074282</v>
      </c>
      <c r="H1107">
        <v>-6.5356113441429198</v>
      </c>
      <c r="I1107">
        <v>14.931232745129099</v>
      </c>
      <c r="J1107">
        <v>-11.458748659186799</v>
      </c>
      <c r="K1107">
        <v>915.73916376292902</v>
      </c>
      <c r="L1107">
        <v>846.38303272303096</v>
      </c>
      <c r="M1107">
        <v>28.1845522357855</v>
      </c>
      <c r="N1107">
        <v>2.2112897270232899</v>
      </c>
      <c r="O1107">
        <v>33.449174630755799</v>
      </c>
      <c r="P1107">
        <v>33.951431453177101</v>
      </c>
      <c r="Q1107">
        <v>-3.8567422871390998E-2</v>
      </c>
    </row>
    <row r="1108" spans="1:17" hidden="1" x14ac:dyDescent="0.3">
      <c r="A1108" t="s">
        <v>2375</v>
      </c>
      <c r="B1108" t="s">
        <v>2376</v>
      </c>
      <c r="C1108" t="s">
        <v>3138</v>
      </c>
      <c r="D1108" t="s">
        <v>211</v>
      </c>
      <c r="E1108">
        <v>2092.0224216000001</v>
      </c>
      <c r="F1108">
        <v>2238</v>
      </c>
      <c r="G1108">
        <v>-35.792641019164599</v>
      </c>
      <c r="H1108">
        <v>-9.9378843398902799</v>
      </c>
      <c r="I1108">
        <v>-24.995991421743099</v>
      </c>
      <c r="J1108">
        <v>-3.2399303479471899</v>
      </c>
      <c r="K1108">
        <v>2513.6607219644802</v>
      </c>
      <c r="L1108">
        <v>2570.1903698441802</v>
      </c>
      <c r="M1108">
        <v>27.151118993665001</v>
      </c>
      <c r="N1108">
        <v>1.81306691517336</v>
      </c>
      <c r="O1108">
        <v>35.558534405719399</v>
      </c>
      <c r="P1108">
        <v>5.07042253521126</v>
      </c>
      <c r="Q1108">
        <v>4.1556424603622001E-2</v>
      </c>
    </row>
    <row r="1109" spans="1:17" hidden="1" x14ac:dyDescent="0.3">
      <c r="A1109" t="s">
        <v>1765</v>
      </c>
      <c r="B1109" t="s">
        <v>2377</v>
      </c>
      <c r="C1109" t="s">
        <v>3138</v>
      </c>
      <c r="D1109" t="s">
        <v>1767</v>
      </c>
      <c r="E1109">
        <v>2091.9342556299998</v>
      </c>
      <c r="F1109">
        <v>30.73</v>
      </c>
      <c r="G1109">
        <v>-36.364196590951998</v>
      </c>
      <c r="H1109">
        <v>-1.57049756560053</v>
      </c>
      <c r="I1109">
        <v>-15.544957731061301</v>
      </c>
      <c r="J1109">
        <v>-5.5303459251853901</v>
      </c>
      <c r="K1109">
        <v>33.483729446400901</v>
      </c>
      <c r="L1109">
        <v>34.623971156622098</v>
      </c>
      <c r="M1109">
        <v>49.333103027404697</v>
      </c>
      <c r="N1109">
        <v>0.678833150939675</v>
      </c>
      <c r="O1109">
        <v>49.528148389196197</v>
      </c>
      <c r="P1109">
        <v>13.1860036832412</v>
      </c>
      <c r="Q1109">
        <v>7.0291434656782004E-2</v>
      </c>
    </row>
    <row r="1110" spans="1:17" hidden="1" x14ac:dyDescent="0.3">
      <c r="A1110" t="s">
        <v>2378</v>
      </c>
      <c r="B1110" t="s">
        <v>2379</v>
      </c>
      <c r="C1110" t="s">
        <v>3138</v>
      </c>
      <c r="D1110" t="s">
        <v>2011</v>
      </c>
      <c r="E1110">
        <v>2091.4394424000002</v>
      </c>
      <c r="F1110">
        <v>522.79999999999995</v>
      </c>
      <c r="G1110">
        <v>547.87073266434197</v>
      </c>
      <c r="H1110">
        <v>-3.4405610430205602</v>
      </c>
      <c r="I1110">
        <v>-44.890583168134398</v>
      </c>
      <c r="J1110">
        <v>-4.6966807378349804</v>
      </c>
      <c r="K1110">
        <v>565.67822239546604</v>
      </c>
      <c r="L1110">
        <v>486.51365418394602</v>
      </c>
      <c r="M1110">
        <v>41.091658911295298</v>
      </c>
      <c r="N1110">
        <v>0.69149546326296096</v>
      </c>
      <c r="O1110">
        <v>81.465187452180501</v>
      </c>
    </row>
    <row r="1111" spans="1:17" hidden="1" x14ac:dyDescent="0.3">
      <c r="A1111" t="s">
        <v>2380</v>
      </c>
      <c r="B1111" t="s">
        <v>2381</v>
      </c>
      <c r="C1111" t="s">
        <v>3138</v>
      </c>
      <c r="D1111" t="s">
        <v>129</v>
      </c>
      <c r="E1111">
        <v>2090.0565424199999</v>
      </c>
      <c r="F1111">
        <v>1570.5</v>
      </c>
      <c r="G1111">
        <v>-11.1029734345364</v>
      </c>
      <c r="H1111">
        <v>-13.405917051758401</v>
      </c>
      <c r="I1111">
        <v>-24.911858996941099</v>
      </c>
      <c r="J1111">
        <v>-7.9087231605553496</v>
      </c>
      <c r="K1111">
        <v>1732.3265081060499</v>
      </c>
      <c r="L1111">
        <v>1667.69037059381</v>
      </c>
      <c r="M1111">
        <v>37.266703419980097</v>
      </c>
      <c r="N1111">
        <v>0.66736003154360202</v>
      </c>
      <c r="O1111">
        <v>33.651703279210402</v>
      </c>
      <c r="P1111">
        <v>17.1009954143831</v>
      </c>
      <c r="Q1111">
        <v>0.11255290406900199</v>
      </c>
    </row>
    <row r="1112" spans="1:17" hidden="1" x14ac:dyDescent="0.3">
      <c r="A1112" t="s">
        <v>2382</v>
      </c>
      <c r="B1112" t="s">
        <v>2383</v>
      </c>
      <c r="C1112" t="s">
        <v>3138</v>
      </c>
      <c r="D1112" t="s">
        <v>414</v>
      </c>
      <c r="E1112">
        <v>2084.7867941549998</v>
      </c>
      <c r="F1112">
        <v>1063.05</v>
      </c>
      <c r="G1112">
        <v>-36.195147688738103</v>
      </c>
      <c r="H1112">
        <v>6.7764353912207398E-3</v>
      </c>
      <c r="I1112">
        <v>-12.548680356772399</v>
      </c>
      <c r="J1112">
        <v>-2.9436008008332202</v>
      </c>
      <c r="K1112">
        <v>1111.4748985419101</v>
      </c>
      <c r="L1112">
        <v>1175.7559550905801</v>
      </c>
      <c r="M1112">
        <v>47.501708628407201</v>
      </c>
      <c r="N1112">
        <v>0.68092354597567994</v>
      </c>
      <c r="O1112">
        <v>38.695263628239502</v>
      </c>
      <c r="P1112">
        <v>28.846736561420499</v>
      </c>
      <c r="Q1112">
        <v>-4.9558151089950001E-2</v>
      </c>
    </row>
    <row r="1113" spans="1:17" hidden="1" x14ac:dyDescent="0.3">
      <c r="A1113" t="s">
        <v>2384</v>
      </c>
      <c r="B1113" t="s">
        <v>2385</v>
      </c>
      <c r="C1113" t="s">
        <v>3138</v>
      </c>
      <c r="D1113" t="s">
        <v>457</v>
      </c>
      <c r="E1113">
        <v>2080.4761197819998</v>
      </c>
      <c r="F1113">
        <v>138.22</v>
      </c>
      <c r="G1113">
        <v>98.031064821421396</v>
      </c>
      <c r="H1113">
        <v>4.78394329236394</v>
      </c>
      <c r="I1113">
        <v>28.726090641340701</v>
      </c>
      <c r="J1113">
        <v>5.6639797456385601</v>
      </c>
      <c r="K1113">
        <v>132.81239966999701</v>
      </c>
      <c r="L1113">
        <v>119.468814142493</v>
      </c>
      <c r="M1113">
        <v>62.414653903024899</v>
      </c>
      <c r="N1113">
        <v>0.733882273434453</v>
      </c>
      <c r="O1113">
        <v>18.940818984227999</v>
      </c>
      <c r="P1113">
        <v>123.11541565778801</v>
      </c>
      <c r="Q1113">
        <v>0.11208021035983801</v>
      </c>
    </row>
    <row r="1114" spans="1:17" x14ac:dyDescent="0.3">
      <c r="A1114" t="s">
        <v>2386</v>
      </c>
      <c r="B1114" t="s">
        <v>2387</v>
      </c>
      <c r="C1114" t="s">
        <v>3137</v>
      </c>
      <c r="D1114" t="s">
        <v>414</v>
      </c>
      <c r="E1114">
        <v>2079.7377909719999</v>
      </c>
      <c r="F1114">
        <v>180.59</v>
      </c>
      <c r="G1114">
        <v>-59.457495986576099</v>
      </c>
      <c r="H1114">
        <v>-6.24302649105275</v>
      </c>
      <c r="I1114">
        <v>-31.2937655413577</v>
      </c>
      <c r="J1114">
        <v>-3.1297409581251099</v>
      </c>
      <c r="K1114">
        <v>197.533411743351</v>
      </c>
      <c r="L1114">
        <v>229.74760851587601</v>
      </c>
      <c r="M1114">
        <v>28.899743125949801</v>
      </c>
      <c r="N1114">
        <v>0.453857456788341</v>
      </c>
      <c r="O1114">
        <v>139.077468298355</v>
      </c>
      <c r="P1114">
        <v>4.0864553314120897</v>
      </c>
      <c r="Q1114">
        <v>-5.0900907862682997E-2</v>
      </c>
    </row>
    <row r="1115" spans="1:17" hidden="1" x14ac:dyDescent="0.3">
      <c r="A1115" t="s">
        <v>2388</v>
      </c>
      <c r="B1115" t="s">
        <v>2389</v>
      </c>
      <c r="C1115" t="s">
        <v>3138</v>
      </c>
      <c r="D1115" t="s">
        <v>218</v>
      </c>
      <c r="E1115">
        <v>2072.9114247000002</v>
      </c>
      <c r="F1115">
        <v>330.6</v>
      </c>
      <c r="G1115">
        <v>29.226515492786699</v>
      </c>
      <c r="H1115">
        <v>13.267042765446099</v>
      </c>
      <c r="I1115">
        <v>-15.3802599798075</v>
      </c>
      <c r="J1115">
        <v>6.3563618068189998</v>
      </c>
      <c r="K1115">
        <v>314.98148433090302</v>
      </c>
      <c r="L1115">
        <v>313.245398768668</v>
      </c>
      <c r="M1115">
        <v>60.084551807598999</v>
      </c>
      <c r="N1115">
        <v>2.01361414342434</v>
      </c>
      <c r="O1115">
        <v>27.8433151845129</v>
      </c>
      <c r="P1115">
        <v>52.280055274067202</v>
      </c>
      <c r="Q1115">
        <v>0.107131001847266</v>
      </c>
    </row>
    <row r="1116" spans="1:17" hidden="1" x14ac:dyDescent="0.3">
      <c r="A1116" t="s">
        <v>2390</v>
      </c>
      <c r="B1116" t="s">
        <v>2391</v>
      </c>
      <c r="C1116" t="s">
        <v>3138</v>
      </c>
      <c r="D1116" t="s">
        <v>570</v>
      </c>
      <c r="E1116">
        <v>2068.9636232060002</v>
      </c>
      <c r="F1116">
        <v>162.6</v>
      </c>
      <c r="G1116">
        <v>-24.429975258596201</v>
      </c>
      <c r="H1116">
        <v>8.65215435239074</v>
      </c>
      <c r="I1116">
        <v>11.310198717149399</v>
      </c>
      <c r="J1116">
        <v>7.4846578201362499</v>
      </c>
      <c r="K1116">
        <v>155.29599736038901</v>
      </c>
      <c r="L1116">
        <v>146.44323554375799</v>
      </c>
      <c r="M1116">
        <v>57.944996559864499</v>
      </c>
      <c r="N1116">
        <v>1.2505334242877</v>
      </c>
      <c r="O1116">
        <v>15.590405904059001</v>
      </c>
      <c r="P1116">
        <v>42.008733624454102</v>
      </c>
      <c r="Q1116">
        <v>-2.5634041882794001E-2</v>
      </c>
    </row>
    <row r="1117" spans="1:17" hidden="1" x14ac:dyDescent="0.3">
      <c r="A1117" t="s">
        <v>2392</v>
      </c>
      <c r="B1117" t="s">
        <v>2393</v>
      </c>
      <c r="C1117" t="s">
        <v>3138</v>
      </c>
      <c r="D1117" t="s">
        <v>671</v>
      </c>
      <c r="E1117">
        <v>2062.27545156</v>
      </c>
      <c r="F1117">
        <v>387.6</v>
      </c>
      <c r="G1117">
        <v>-40.588822196049001</v>
      </c>
      <c r="H1117">
        <v>-4.8870726805709701</v>
      </c>
      <c r="I1117">
        <v>-17.5833935369293</v>
      </c>
      <c r="J1117">
        <v>-6.7121346171914897</v>
      </c>
      <c r="K1117">
        <v>423.09464461902002</v>
      </c>
      <c r="L1117">
        <v>459.10792744648899</v>
      </c>
      <c r="M1117">
        <v>33.616437463316103</v>
      </c>
      <c r="N1117">
        <v>1.14498846253296</v>
      </c>
      <c r="O1117">
        <v>48.194014447884399</v>
      </c>
      <c r="P1117">
        <v>2.5396825396825502</v>
      </c>
      <c r="Q1117">
        <v>-0.10870827160936</v>
      </c>
    </row>
    <row r="1118" spans="1:17" x14ac:dyDescent="0.3">
      <c r="A1118" t="s">
        <v>2394</v>
      </c>
      <c r="B1118" t="s">
        <v>2395</v>
      </c>
      <c r="C1118" t="s">
        <v>3140</v>
      </c>
      <c r="D1118" t="s">
        <v>2014</v>
      </c>
      <c r="E1118">
        <v>2059.62874848</v>
      </c>
      <c r="F1118">
        <v>43.2</v>
      </c>
      <c r="G1118">
        <v>-41.186646216972399</v>
      </c>
      <c r="H1118">
        <v>-7.4067504676909701</v>
      </c>
      <c r="I1118">
        <v>-22.396907226182599</v>
      </c>
      <c r="J1118">
        <v>-3.7655281152719802</v>
      </c>
      <c r="K1118">
        <v>48.0705105920715</v>
      </c>
      <c r="L1118">
        <v>50.619283813251897</v>
      </c>
      <c r="M1118">
        <v>33.790009471379697</v>
      </c>
      <c r="N1118">
        <v>0.48358051583924</v>
      </c>
      <c r="O1118">
        <v>60.648148148148103</v>
      </c>
      <c r="P1118">
        <v>2.4667931688804701</v>
      </c>
      <c r="Q1118">
        <v>-6.4392159292869997E-3</v>
      </c>
    </row>
    <row r="1119" spans="1:17" hidden="1" x14ac:dyDescent="0.3">
      <c r="A1119" t="s">
        <v>2396</v>
      </c>
      <c r="B1119" t="s">
        <v>2397</v>
      </c>
      <c r="C1119" t="s">
        <v>3138</v>
      </c>
      <c r="D1119" t="s">
        <v>436</v>
      </c>
      <c r="E1119">
        <v>2057.4677369999999</v>
      </c>
      <c r="F1119">
        <v>819.95</v>
      </c>
      <c r="G1119">
        <v>9.9146137619324097</v>
      </c>
      <c r="H1119">
        <v>0.90777538170226502</v>
      </c>
      <c r="I1119">
        <v>30.082449727447202</v>
      </c>
      <c r="J1119">
        <v>9.4287399654703993E-2</v>
      </c>
      <c r="K1119">
        <v>888.97924920072705</v>
      </c>
      <c r="L1119">
        <v>778.39026758071202</v>
      </c>
      <c r="M1119">
        <v>30.3790701147378</v>
      </c>
      <c r="N1119">
        <v>0.65649584210099599</v>
      </c>
      <c r="O1119">
        <v>38.191353131288402</v>
      </c>
      <c r="P1119">
        <v>58.982064953950498</v>
      </c>
      <c r="Q1119">
        <v>7.4907736670600994E-2</v>
      </c>
    </row>
    <row r="1120" spans="1:17" hidden="1" x14ac:dyDescent="0.3">
      <c r="A1120" t="s">
        <v>2398</v>
      </c>
      <c r="B1120" t="s">
        <v>2399</v>
      </c>
      <c r="C1120" t="s">
        <v>3138</v>
      </c>
      <c r="D1120" t="s">
        <v>361</v>
      </c>
      <c r="E1120">
        <v>2057.16221516</v>
      </c>
      <c r="F1120">
        <v>41.08</v>
      </c>
      <c r="G1120">
        <v>-59.344304026506897</v>
      </c>
      <c r="H1120">
        <v>-6.6016441961689001</v>
      </c>
      <c r="I1120">
        <v>-29.650012310613</v>
      </c>
      <c r="J1120">
        <v>-3.8026220412721998</v>
      </c>
      <c r="K1120">
        <v>45.239632187913003</v>
      </c>
      <c r="L1120">
        <v>53.3448706845817</v>
      </c>
      <c r="M1120">
        <v>40.653120261649804</v>
      </c>
      <c r="N1120">
        <v>1.66890465789167</v>
      </c>
      <c r="O1120">
        <v>104.600778967867</v>
      </c>
      <c r="P1120">
        <v>5.0102249488752602</v>
      </c>
    </row>
    <row r="1121" spans="1:17" hidden="1" x14ac:dyDescent="0.3">
      <c r="A1121" t="s">
        <v>2400</v>
      </c>
      <c r="B1121" t="s">
        <v>2401</v>
      </c>
      <c r="C1121" t="s">
        <v>3138</v>
      </c>
      <c r="D1121" t="s">
        <v>414</v>
      </c>
      <c r="E1121">
        <v>2054.88924894</v>
      </c>
      <c r="F1121">
        <v>706.2</v>
      </c>
      <c r="G1121">
        <v>-0.63519426175073601</v>
      </c>
      <c r="H1121">
        <v>-11.1314826930873</v>
      </c>
      <c r="I1121">
        <v>16.724493345599601</v>
      </c>
      <c r="J1121">
        <v>-6.6595749106025197</v>
      </c>
      <c r="K1121">
        <v>817.21144306451197</v>
      </c>
      <c r="L1121">
        <v>738.69766447071095</v>
      </c>
      <c r="M1121">
        <v>25.545521945082601</v>
      </c>
      <c r="N1121">
        <v>0.87179453444532495</v>
      </c>
      <c r="O1121">
        <v>53.532993486264502</v>
      </c>
      <c r="P1121">
        <v>51.675257731958702</v>
      </c>
      <c r="Q1121">
        <v>5.2224309603711001E-2</v>
      </c>
    </row>
    <row r="1122" spans="1:17" hidden="1" x14ac:dyDescent="0.3">
      <c r="A1122" t="s">
        <v>2402</v>
      </c>
      <c r="B1122" t="s">
        <v>2403</v>
      </c>
      <c r="C1122" t="s">
        <v>3138</v>
      </c>
      <c r="D1122" t="s">
        <v>544</v>
      </c>
      <c r="E1122">
        <v>2050.8439709099998</v>
      </c>
      <c r="F1122">
        <v>591.1</v>
      </c>
      <c r="G1122">
        <v>-5.3911157758790296</v>
      </c>
      <c r="H1122">
        <v>-7.0637533187431796</v>
      </c>
      <c r="I1122">
        <v>-9.8290090019811505</v>
      </c>
      <c r="J1122">
        <v>-5.1493778333340501</v>
      </c>
      <c r="K1122">
        <v>653.02651959083403</v>
      </c>
      <c r="L1122">
        <v>630.41973388219901</v>
      </c>
      <c r="M1122">
        <v>25.220129068513099</v>
      </c>
      <c r="N1122">
        <v>0.35027032364910399</v>
      </c>
      <c r="O1122">
        <v>58.687193368296398</v>
      </c>
      <c r="P1122">
        <v>53.5324675324675</v>
      </c>
      <c r="Q1122">
        <v>0.15292666228209001</v>
      </c>
    </row>
    <row r="1123" spans="1:17" x14ac:dyDescent="0.3">
      <c r="A1123" t="s">
        <v>2404</v>
      </c>
      <c r="B1123" t="s">
        <v>2405</v>
      </c>
      <c r="C1123" t="s">
        <v>3130</v>
      </c>
      <c r="D1123" t="s">
        <v>69</v>
      </c>
      <c r="E1123">
        <v>2047.7502019999999</v>
      </c>
      <c r="F1123">
        <v>79.27</v>
      </c>
      <c r="G1123">
        <v>-53.319304423441999</v>
      </c>
      <c r="H1123">
        <v>-2.9321444684444198</v>
      </c>
      <c r="I1123">
        <v>-21.822132996747399</v>
      </c>
      <c r="J1123">
        <v>-7.8792240611096904</v>
      </c>
      <c r="K1123">
        <v>83.814560998693196</v>
      </c>
      <c r="L1123">
        <v>91.968285520463596</v>
      </c>
      <c r="M1123">
        <v>40.099423822320503</v>
      </c>
      <c r="N1123">
        <v>0.96459844556446095</v>
      </c>
      <c r="O1123">
        <v>96.795761322063797</v>
      </c>
      <c r="P1123">
        <v>9.0221427589052503</v>
      </c>
      <c r="Q1123">
        <v>3.0327304882596998E-2</v>
      </c>
    </row>
    <row r="1124" spans="1:17" hidden="1" x14ac:dyDescent="0.3">
      <c r="A1124" t="s">
        <v>2406</v>
      </c>
      <c r="B1124" t="s">
        <v>2407</v>
      </c>
      <c r="C1124" t="s">
        <v>3138</v>
      </c>
      <c r="D1124" t="s">
        <v>280</v>
      </c>
      <c r="E1124">
        <v>2044.1255796400001</v>
      </c>
      <c r="F1124">
        <v>348.2</v>
      </c>
      <c r="G1124">
        <v>-45.146604945695103</v>
      </c>
      <c r="H1124">
        <v>-13.713485622309699</v>
      </c>
      <c r="I1124">
        <v>-11.711910267205599</v>
      </c>
      <c r="J1124">
        <v>-7.6009660068872202</v>
      </c>
      <c r="K1124">
        <v>407.977907855556</v>
      </c>
      <c r="L1124">
        <v>417.22917541876598</v>
      </c>
      <c r="M1124">
        <v>26.338416314971901</v>
      </c>
      <c r="N1124">
        <v>0.245703983001023</v>
      </c>
      <c r="O1124">
        <v>54.422745548535303</v>
      </c>
      <c r="P1124">
        <v>5.2440683089012898</v>
      </c>
      <c r="Q1124">
        <v>-4.1223129861011003E-2</v>
      </c>
    </row>
    <row r="1125" spans="1:17" hidden="1" x14ac:dyDescent="0.3">
      <c r="A1125" t="s">
        <v>2408</v>
      </c>
      <c r="B1125" t="s">
        <v>2409</v>
      </c>
      <c r="C1125" t="s">
        <v>3138</v>
      </c>
      <c r="D1125" t="s">
        <v>51</v>
      </c>
      <c r="E1125">
        <v>2041.38370345</v>
      </c>
      <c r="F1125">
        <v>241.15</v>
      </c>
      <c r="G1125">
        <v>83.347145697002404</v>
      </c>
      <c r="H1125">
        <v>-20.4983129570461</v>
      </c>
      <c r="I1125">
        <v>12.7066378773624</v>
      </c>
      <c r="J1125">
        <v>-10.603021915900101</v>
      </c>
      <c r="K1125">
        <v>300.29638408086498</v>
      </c>
      <c r="L1125">
        <v>255.81374490115701</v>
      </c>
      <c r="M1125">
        <v>18.744635336190701</v>
      </c>
      <c r="N1125">
        <v>0.44363424765123299</v>
      </c>
      <c r="O1125">
        <v>65.042504665146097</v>
      </c>
      <c r="P1125">
        <v>112.842012356575</v>
      </c>
      <c r="Q1125">
        <v>6.2136165326987999E-2</v>
      </c>
    </row>
    <row r="1126" spans="1:17" hidden="1" x14ac:dyDescent="0.3">
      <c r="A1126" t="s">
        <v>2410</v>
      </c>
      <c r="B1126" t="s">
        <v>2411</v>
      </c>
      <c r="C1126" t="s">
        <v>3138</v>
      </c>
      <c r="D1126" t="s">
        <v>544</v>
      </c>
      <c r="E1126">
        <v>2037.2698664699999</v>
      </c>
      <c r="F1126">
        <v>66.81</v>
      </c>
      <c r="G1126">
        <v>-15.619341723907599</v>
      </c>
      <c r="H1126">
        <v>-7.1472110814943202</v>
      </c>
      <c r="I1126">
        <v>-16.892395015083601</v>
      </c>
      <c r="J1126">
        <v>-5.5505593533186399</v>
      </c>
      <c r="K1126">
        <v>74.911495593260895</v>
      </c>
      <c r="L1126">
        <v>76.179410495566898</v>
      </c>
      <c r="M1126">
        <v>38.938060262202697</v>
      </c>
      <c r="N1126">
        <v>0.26812453399061298</v>
      </c>
      <c r="O1126">
        <v>74.898967220475896</v>
      </c>
      <c r="P1126">
        <v>10.4297520661157</v>
      </c>
      <c r="Q1126">
        <v>0.146181628558646</v>
      </c>
    </row>
    <row r="1127" spans="1:17" hidden="1" x14ac:dyDescent="0.3">
      <c r="A1127" t="s">
        <v>2412</v>
      </c>
      <c r="B1127" t="s">
        <v>2413</v>
      </c>
      <c r="C1127" t="s">
        <v>3138</v>
      </c>
      <c r="D1127" t="s">
        <v>491</v>
      </c>
      <c r="E1127">
        <v>2033.3944736639901</v>
      </c>
      <c r="F1127">
        <v>112.96</v>
      </c>
      <c r="G1127">
        <v>-6.1362267832901702</v>
      </c>
      <c r="H1127">
        <v>-2.7629754653755798</v>
      </c>
      <c r="I1127">
        <v>2.56032544328023</v>
      </c>
      <c r="J1127">
        <v>-3.9088900957505102</v>
      </c>
      <c r="K1127">
        <v>118.362187791886</v>
      </c>
      <c r="L1127">
        <v>113.928301651876</v>
      </c>
      <c r="M1127">
        <v>43.085989561106302</v>
      </c>
      <c r="N1127">
        <v>1.3713216347327</v>
      </c>
      <c r="O1127">
        <v>31.905099150141599</v>
      </c>
      <c r="P1127">
        <v>26.212290502793198</v>
      </c>
      <c r="Q1127">
        <v>5.5932835958982997E-2</v>
      </c>
    </row>
    <row r="1128" spans="1:17" hidden="1" x14ac:dyDescent="0.3">
      <c r="A1128" t="s">
        <v>2414</v>
      </c>
      <c r="B1128" t="s">
        <v>2415</v>
      </c>
      <c r="C1128" t="s">
        <v>3138</v>
      </c>
      <c r="D1128" t="s">
        <v>516</v>
      </c>
      <c r="E1128">
        <v>2029.2701114250001</v>
      </c>
      <c r="F1128">
        <v>2385.4499999999998</v>
      </c>
      <c r="G1128">
        <v>35.133372991664402</v>
      </c>
      <c r="H1128">
        <v>3.13143650343057</v>
      </c>
      <c r="I1128">
        <v>30.548001968726499</v>
      </c>
      <c r="J1128">
        <v>-4.9882853210180498</v>
      </c>
      <c r="K1128">
        <v>2424.6273825110802</v>
      </c>
      <c r="L1128">
        <v>2194.0784255200001</v>
      </c>
      <c r="M1128">
        <v>39.019515576833101</v>
      </c>
      <c r="N1128">
        <v>1.3935332320376399</v>
      </c>
      <c r="O1128">
        <v>41.650422352176697</v>
      </c>
      <c r="P1128">
        <v>84.510964148973102</v>
      </c>
      <c r="Q1128">
        <v>-1.0100254704779E-2</v>
      </c>
    </row>
    <row r="1129" spans="1:17" hidden="1" x14ac:dyDescent="0.3">
      <c r="A1129" t="s">
        <v>2416</v>
      </c>
      <c r="B1129" t="s">
        <v>2417</v>
      </c>
      <c r="C1129" t="s">
        <v>3138</v>
      </c>
      <c r="D1129" t="s">
        <v>464</v>
      </c>
      <c r="E1129">
        <v>2029.1360752200001</v>
      </c>
      <c r="F1129">
        <v>462.45</v>
      </c>
      <c r="G1129">
        <v>-52.558940128515196</v>
      </c>
      <c r="H1129">
        <v>-11.4778695745956</v>
      </c>
      <c r="I1129">
        <v>-37.2479368033665</v>
      </c>
      <c r="J1129">
        <v>-6.4527978563948096</v>
      </c>
      <c r="K1129">
        <v>535.09096398953704</v>
      </c>
      <c r="L1129">
        <v>601.60012458112794</v>
      </c>
      <c r="M1129">
        <v>16.2425405571217</v>
      </c>
      <c r="N1129">
        <v>0.390403039753072</v>
      </c>
      <c r="O1129">
        <v>72.699751324467499</v>
      </c>
      <c r="P1129">
        <v>2.15374420145793</v>
      </c>
      <c r="Q1129">
        <v>-5.6196694117341003E-2</v>
      </c>
    </row>
    <row r="1130" spans="1:17" hidden="1" x14ac:dyDescent="0.3">
      <c r="A1130" t="s">
        <v>2418</v>
      </c>
      <c r="B1130" t="s">
        <v>2419</v>
      </c>
      <c r="C1130" t="s">
        <v>3138</v>
      </c>
      <c r="D1130" t="s">
        <v>996</v>
      </c>
      <c r="E1130">
        <v>2022.911175</v>
      </c>
      <c r="F1130">
        <v>111</v>
      </c>
      <c r="G1130">
        <v>-23.739164747151499</v>
      </c>
      <c r="H1130">
        <v>-8.5311898813131801</v>
      </c>
      <c r="I1130">
        <v>-9.3315681158274497</v>
      </c>
      <c r="J1130">
        <v>4.2438531889520901</v>
      </c>
      <c r="K1130">
        <v>122.132985705333</v>
      </c>
      <c r="M1130">
        <v>34.9429568448084</v>
      </c>
      <c r="N1130">
        <v>0.36873444673588501</v>
      </c>
      <c r="O1130">
        <v>43.063063063062998</v>
      </c>
      <c r="P1130">
        <v>5.7646498332539302</v>
      </c>
    </row>
    <row r="1131" spans="1:17" hidden="1" x14ac:dyDescent="0.3">
      <c r="A1131" t="s">
        <v>2420</v>
      </c>
      <c r="B1131" t="s">
        <v>2421</v>
      </c>
      <c r="C1131" t="s">
        <v>3138</v>
      </c>
      <c r="D1131" t="s">
        <v>51</v>
      </c>
      <c r="E1131">
        <v>2022.28924794</v>
      </c>
      <c r="F1131">
        <v>699.8</v>
      </c>
      <c r="G1131">
        <v>-4.5895227252844597</v>
      </c>
      <c r="H1131">
        <v>-3.5498810932755598</v>
      </c>
      <c r="I1131">
        <v>-9.8395652570759697</v>
      </c>
      <c r="J1131">
        <v>-0.84188283330745795</v>
      </c>
      <c r="K1131">
        <v>741.21988596218796</v>
      </c>
      <c r="L1131">
        <v>724.61094862085304</v>
      </c>
      <c r="M1131">
        <v>42.671018962954001</v>
      </c>
      <c r="N1131">
        <v>0.62382012727355796</v>
      </c>
      <c r="O1131">
        <v>23.263789654186901</v>
      </c>
      <c r="P1131">
        <v>22.771929824561301</v>
      </c>
      <c r="Q1131">
        <v>-8.0986552005645002E-2</v>
      </c>
    </row>
    <row r="1132" spans="1:17" x14ac:dyDescent="0.3">
      <c r="A1132" t="s">
        <v>2422</v>
      </c>
      <c r="B1132" t="s">
        <v>2423</v>
      </c>
      <c r="C1132" t="s">
        <v>3123</v>
      </c>
      <c r="D1132" t="s">
        <v>24</v>
      </c>
      <c r="E1132">
        <v>2020.0755997439901</v>
      </c>
      <c r="F1132">
        <v>39.229999999999997</v>
      </c>
      <c r="G1132">
        <v>-63.1494726892508</v>
      </c>
      <c r="H1132">
        <v>-12.3244072759014</v>
      </c>
      <c r="I1132">
        <v>-33.7468403942976</v>
      </c>
      <c r="J1132">
        <v>-1.5916150717937101</v>
      </c>
      <c r="K1132">
        <v>44.873933800191402</v>
      </c>
      <c r="L1132">
        <v>53.841309964673698</v>
      </c>
      <c r="M1132">
        <v>25.377872202515299</v>
      </c>
      <c r="N1132">
        <v>0.91229604126078001</v>
      </c>
      <c r="O1132">
        <v>110.04333418302301</v>
      </c>
      <c r="P1132">
        <v>3.5092348284960302</v>
      </c>
    </row>
    <row r="1133" spans="1:17" hidden="1" x14ac:dyDescent="0.3">
      <c r="A1133" t="s">
        <v>2424</v>
      </c>
      <c r="B1133" t="s">
        <v>2425</v>
      </c>
      <c r="C1133" t="s">
        <v>3138</v>
      </c>
      <c r="D1133" t="s">
        <v>497</v>
      </c>
      <c r="E1133">
        <v>2014.9543704</v>
      </c>
      <c r="F1133">
        <v>388.65</v>
      </c>
      <c r="G1133">
        <v>-47.644409326966603</v>
      </c>
      <c r="H1133">
        <v>-5.1259141019366901</v>
      </c>
      <c r="I1133">
        <v>-10.408653699089999</v>
      </c>
      <c r="J1133">
        <v>6.9970646658679104E-4</v>
      </c>
      <c r="K1133">
        <v>407.56153321122798</v>
      </c>
      <c r="L1133">
        <v>437.05302784194299</v>
      </c>
      <c r="M1133">
        <v>47.872254726867297</v>
      </c>
      <c r="N1133">
        <v>0.491298500007673</v>
      </c>
      <c r="O1133">
        <v>41.476907243020698</v>
      </c>
      <c r="P1133">
        <v>5.1115618661257498</v>
      </c>
      <c r="Q1133">
        <v>-1.2189552055877999E-2</v>
      </c>
    </row>
    <row r="1134" spans="1:17" hidden="1" x14ac:dyDescent="0.3">
      <c r="A1134" t="s">
        <v>2426</v>
      </c>
      <c r="B1134" t="s">
        <v>2427</v>
      </c>
      <c r="C1134" t="s">
        <v>3138</v>
      </c>
      <c r="D1134" t="s">
        <v>1333</v>
      </c>
      <c r="E1134">
        <v>2013.41476044</v>
      </c>
      <c r="F1134">
        <v>266.60000000000002</v>
      </c>
      <c r="G1134">
        <v>-34.462897705312201</v>
      </c>
      <c r="H1134">
        <v>-31.1725941299925</v>
      </c>
      <c r="I1134">
        <v>-17.9382716256785</v>
      </c>
      <c r="J1134">
        <v>-4.5945627504967197</v>
      </c>
      <c r="K1134">
        <v>328.13534918665198</v>
      </c>
      <c r="L1134">
        <v>341.86141097914702</v>
      </c>
      <c r="M1134">
        <v>34.228461792222099</v>
      </c>
      <c r="N1134">
        <v>0.59587646689944995</v>
      </c>
      <c r="O1134">
        <v>69.486121530382505</v>
      </c>
      <c r="P1134">
        <v>2.8549382716049401</v>
      </c>
      <c r="Q1134">
        <v>3.0619340514449998E-3</v>
      </c>
    </row>
    <row r="1135" spans="1:17" hidden="1" x14ac:dyDescent="0.3">
      <c r="A1135" t="s">
        <v>2428</v>
      </c>
      <c r="B1135" t="s">
        <v>2429</v>
      </c>
      <c r="C1135" t="s">
        <v>3138</v>
      </c>
      <c r="D1135" t="s">
        <v>18</v>
      </c>
      <c r="E1135">
        <v>2011.812061032</v>
      </c>
      <c r="F1135">
        <v>205.56</v>
      </c>
      <c r="G1135">
        <v>-52.469741542130897</v>
      </c>
      <c r="H1135">
        <v>-8.2370143274260705</v>
      </c>
      <c r="I1135">
        <v>-14.899167232311701</v>
      </c>
      <c r="J1135">
        <v>-3.83344669592918</v>
      </c>
      <c r="K1135">
        <v>217.06068424488399</v>
      </c>
      <c r="L1135">
        <v>226.47799549993999</v>
      </c>
      <c r="M1135">
        <v>32.978134323097599</v>
      </c>
      <c r="N1135">
        <v>0.41285299062800901</v>
      </c>
      <c r="O1135">
        <v>67.372056820392999</v>
      </c>
      <c r="P1135">
        <v>12.6664839682104</v>
      </c>
    </row>
    <row r="1136" spans="1:17" hidden="1" x14ac:dyDescent="0.3">
      <c r="A1136" t="s">
        <v>2430</v>
      </c>
      <c r="B1136" t="s">
        <v>2431</v>
      </c>
      <c r="C1136" t="s">
        <v>3138</v>
      </c>
      <c r="D1136" t="s">
        <v>51</v>
      </c>
      <c r="E1136">
        <v>2009.9829088700001</v>
      </c>
      <c r="F1136">
        <v>961.7</v>
      </c>
      <c r="G1136">
        <v>98.344702613337503</v>
      </c>
      <c r="H1136">
        <v>-5.2997983268929403</v>
      </c>
      <c r="I1136">
        <v>48.757438303413998</v>
      </c>
      <c r="J1136">
        <v>-13.343996024174601</v>
      </c>
      <c r="K1136">
        <v>954.40685423996399</v>
      </c>
      <c r="L1136">
        <v>752.22100090483605</v>
      </c>
      <c r="M1136">
        <v>42.162716774619597</v>
      </c>
      <c r="N1136">
        <v>1.0924342030226299</v>
      </c>
      <c r="O1136">
        <v>24.597067692627601</v>
      </c>
      <c r="P1136">
        <v>140.36490877280599</v>
      </c>
      <c r="Q1136">
        <v>0.12986753096135101</v>
      </c>
    </row>
    <row r="1137" spans="1:17" hidden="1" x14ac:dyDescent="0.3">
      <c r="A1137" t="s">
        <v>2432</v>
      </c>
      <c r="B1137" t="s">
        <v>2433</v>
      </c>
      <c r="C1137" t="s">
        <v>3138</v>
      </c>
      <c r="D1137" t="s">
        <v>497</v>
      </c>
      <c r="E1137">
        <v>2009.9424839999999</v>
      </c>
      <c r="F1137">
        <v>120</v>
      </c>
      <c r="G1137">
        <v>-27.104215362159799</v>
      </c>
      <c r="H1137">
        <v>15.8224243701427</v>
      </c>
      <c r="I1137">
        <v>20.7209602459283</v>
      </c>
      <c r="J1137">
        <v>0.93741718627079995</v>
      </c>
      <c r="K1137">
        <v>108.78725959739</v>
      </c>
      <c r="L1137">
        <v>112.173541895366</v>
      </c>
      <c r="M1137">
        <v>64.277656672487396</v>
      </c>
      <c r="N1137">
        <v>2.25519614674206</v>
      </c>
      <c r="O1137">
        <v>19.5</v>
      </c>
      <c r="P1137">
        <v>50.093808630393902</v>
      </c>
      <c r="Q1137">
        <v>-2.7371543968145999E-2</v>
      </c>
    </row>
    <row r="1138" spans="1:17" hidden="1" x14ac:dyDescent="0.3">
      <c r="A1138" t="s">
        <v>2434</v>
      </c>
      <c r="B1138" t="s">
        <v>2435</v>
      </c>
      <c r="C1138" t="s">
        <v>3138</v>
      </c>
      <c r="D1138" t="s">
        <v>232</v>
      </c>
      <c r="E1138">
        <v>2008.5903410400001</v>
      </c>
      <c r="F1138">
        <v>83.34</v>
      </c>
      <c r="G1138">
        <v>100.739984573987</v>
      </c>
      <c r="H1138">
        <v>-5.7838356974482403</v>
      </c>
      <c r="I1138">
        <v>47.686072359559297</v>
      </c>
      <c r="J1138">
        <v>-5.4760081353775201</v>
      </c>
      <c r="K1138">
        <v>89.1739738907267</v>
      </c>
      <c r="L1138">
        <v>71.801265855313204</v>
      </c>
      <c r="M1138">
        <v>35.812068647146397</v>
      </c>
      <c r="N1138">
        <v>0.67302024766594204</v>
      </c>
      <c r="O1138">
        <v>37.7369810415166</v>
      </c>
      <c r="P1138">
        <v>160.845070422535</v>
      </c>
      <c r="Q1138">
        <v>0.13402244023984</v>
      </c>
    </row>
    <row r="1139" spans="1:17" hidden="1" x14ac:dyDescent="0.3">
      <c r="A1139" t="s">
        <v>2436</v>
      </c>
      <c r="B1139" t="s">
        <v>2437</v>
      </c>
      <c r="C1139" t="s">
        <v>3138</v>
      </c>
      <c r="D1139" t="s">
        <v>1663</v>
      </c>
      <c r="E1139">
        <v>2008.442125</v>
      </c>
      <c r="F1139">
        <v>176.45</v>
      </c>
      <c r="G1139">
        <v>1375.30140303596</v>
      </c>
      <c r="H1139">
        <v>61.371082337825797</v>
      </c>
      <c r="I1139">
        <v>439.98332462512798</v>
      </c>
      <c r="J1139">
        <v>8.6412481620534596</v>
      </c>
      <c r="K1139">
        <v>113.80220558776099</v>
      </c>
      <c r="L1139">
        <v>67.204311747770703</v>
      </c>
      <c r="M1139">
        <v>97.085286193337694</v>
      </c>
      <c r="N1139">
        <v>0.74610889006873804</v>
      </c>
      <c r="O1139">
        <v>0</v>
      </c>
      <c r="P1139">
        <v>1580.4761904761899</v>
      </c>
    </row>
    <row r="1140" spans="1:17" hidden="1" x14ac:dyDescent="0.3">
      <c r="A1140" t="s">
        <v>2438</v>
      </c>
      <c r="B1140" t="s">
        <v>2439</v>
      </c>
      <c r="C1140" t="s">
        <v>3138</v>
      </c>
      <c r="D1140" t="s">
        <v>273</v>
      </c>
      <c r="E1140">
        <v>2007.2406821</v>
      </c>
      <c r="F1140">
        <v>1153.4000000000001</v>
      </c>
      <c r="G1140">
        <v>-45.342465746526699</v>
      </c>
      <c r="H1140">
        <v>-13.9401954178879</v>
      </c>
      <c r="I1140">
        <v>-20.917116196019901</v>
      </c>
      <c r="J1140">
        <v>-3.4696511578450502</v>
      </c>
      <c r="K1140">
        <v>1283.94293393728</v>
      </c>
      <c r="L1140">
        <v>1331.45292094056</v>
      </c>
      <c r="M1140">
        <v>29.705160251598599</v>
      </c>
      <c r="N1140">
        <v>0.84396360713163898</v>
      </c>
      <c r="O1140">
        <v>53.459337610542697</v>
      </c>
      <c r="P1140">
        <v>4.1868027641028096</v>
      </c>
      <c r="Q1140">
        <v>4.9080549561065001E-2</v>
      </c>
    </row>
    <row r="1141" spans="1:17" hidden="1" x14ac:dyDescent="0.3">
      <c r="A1141" t="s">
        <v>2440</v>
      </c>
      <c r="B1141" t="s">
        <v>2441</v>
      </c>
      <c r="C1141" t="s">
        <v>3138</v>
      </c>
      <c r="D1141" t="s">
        <v>51</v>
      </c>
      <c r="E1141">
        <v>2004.3790770999999</v>
      </c>
      <c r="F1141">
        <v>2084.9</v>
      </c>
      <c r="G1141">
        <v>59.511749838197296</v>
      </c>
      <c r="H1141">
        <v>12.6004159716889</v>
      </c>
      <c r="I1141">
        <v>59.254491073410698</v>
      </c>
      <c r="J1141">
        <v>-3.9068860077542999</v>
      </c>
      <c r="K1141">
        <v>1848.23741990283</v>
      </c>
      <c r="L1141">
        <v>1506.1339855454</v>
      </c>
      <c r="M1141">
        <v>59.7843704762656</v>
      </c>
      <c r="N1141">
        <v>1.0557111733582301</v>
      </c>
      <c r="O1141">
        <v>11.5641037939469</v>
      </c>
      <c r="P1141">
        <v>96.679401915003993</v>
      </c>
      <c r="Q1141">
        <v>0.13392773596077601</v>
      </c>
    </row>
    <row r="1142" spans="1:17" hidden="1" x14ac:dyDescent="0.3">
      <c r="A1142" t="s">
        <v>2442</v>
      </c>
      <c r="B1142" t="s">
        <v>2443</v>
      </c>
      <c r="C1142" t="s">
        <v>3138</v>
      </c>
      <c r="D1142" t="s">
        <v>287</v>
      </c>
      <c r="E1142">
        <v>2004.2490929999999</v>
      </c>
      <c r="F1142">
        <v>818.95</v>
      </c>
      <c r="G1142">
        <v>116.396126170496</v>
      </c>
      <c r="H1142">
        <v>-0.95756852869873299</v>
      </c>
      <c r="I1142">
        <v>11.0980728074785</v>
      </c>
      <c r="J1142">
        <v>-3.8517330417756099</v>
      </c>
      <c r="K1142">
        <v>866.24846050714905</v>
      </c>
      <c r="M1142">
        <v>34.528059972695402</v>
      </c>
      <c r="N1142">
        <v>1.2220516357756801</v>
      </c>
      <c r="O1142">
        <v>38.189144636424601</v>
      </c>
      <c r="P1142">
        <v>248.48936170212701</v>
      </c>
    </row>
    <row r="1143" spans="1:17" hidden="1" x14ac:dyDescent="0.3">
      <c r="A1143" t="s">
        <v>2444</v>
      </c>
      <c r="B1143" t="s">
        <v>2445</v>
      </c>
      <c r="C1143" t="s">
        <v>3138</v>
      </c>
      <c r="D1143" t="s">
        <v>223</v>
      </c>
      <c r="E1143">
        <v>1993.561728768</v>
      </c>
      <c r="F1143">
        <v>102.24</v>
      </c>
      <c r="G1143">
        <v>-35.499857360636</v>
      </c>
      <c r="H1143">
        <v>9.5082564700486004E-3</v>
      </c>
      <c r="I1143">
        <v>-24.716081504119799</v>
      </c>
      <c r="J1143">
        <v>-0.71147266673042198</v>
      </c>
      <c r="K1143">
        <v>107.323027159901</v>
      </c>
      <c r="L1143">
        <v>111.29844610628</v>
      </c>
      <c r="M1143">
        <v>43.350948382914297</v>
      </c>
      <c r="N1143">
        <v>0.55665027270028999</v>
      </c>
      <c r="O1143">
        <v>45.637715179968701</v>
      </c>
      <c r="P1143">
        <v>18.251214434420501</v>
      </c>
      <c r="Q1143">
        <v>0.189262869597357</v>
      </c>
    </row>
    <row r="1144" spans="1:17" hidden="1" x14ac:dyDescent="0.3">
      <c r="A1144" t="s">
        <v>2446</v>
      </c>
      <c r="B1144" t="s">
        <v>2447</v>
      </c>
      <c r="C1144" t="s">
        <v>3138</v>
      </c>
      <c r="D1144" t="s">
        <v>155</v>
      </c>
      <c r="E1144">
        <v>1989.461710624</v>
      </c>
      <c r="F1144">
        <v>16.96</v>
      </c>
      <c r="G1144">
        <v>-32.783944448122597</v>
      </c>
      <c r="H1144">
        <v>-8.9470480661346308</v>
      </c>
      <c r="I1144">
        <v>-18.742104089893001</v>
      </c>
      <c r="J1144">
        <v>-7.21764926925648</v>
      </c>
      <c r="K1144">
        <v>19.1291768748961</v>
      </c>
      <c r="L1144">
        <v>19.140744254047799</v>
      </c>
      <c r="M1144">
        <v>25.3445444195617</v>
      </c>
      <c r="N1144">
        <v>0.68624599505009398</v>
      </c>
      <c r="O1144">
        <v>87.999175854427307</v>
      </c>
      <c r="P1144">
        <v>2.3717788569906202</v>
      </c>
      <c r="Q1144">
        <v>7.9979278521104993E-2</v>
      </c>
    </row>
    <row r="1145" spans="1:17" hidden="1" x14ac:dyDescent="0.3">
      <c r="A1145" t="s">
        <v>2448</v>
      </c>
      <c r="B1145" t="s">
        <v>2449</v>
      </c>
      <c r="C1145" t="s">
        <v>3138</v>
      </c>
      <c r="D1145" t="s">
        <v>494</v>
      </c>
      <c r="E1145">
        <v>1985.3020061099901</v>
      </c>
      <c r="F1145">
        <v>508.05</v>
      </c>
      <c r="G1145">
        <v>-39.2923221821491</v>
      </c>
      <c r="H1145">
        <v>-14.2016016038831</v>
      </c>
      <c r="I1145">
        <v>-9.2988641281395399</v>
      </c>
      <c r="J1145">
        <v>-0.35145759147876099</v>
      </c>
      <c r="K1145">
        <v>579.13611280995997</v>
      </c>
      <c r="L1145">
        <v>597.45131542347394</v>
      </c>
      <c r="M1145">
        <v>28.153787361686099</v>
      </c>
      <c r="N1145">
        <v>0.51646227492921704</v>
      </c>
      <c r="O1145">
        <v>41.718334809565903</v>
      </c>
      <c r="P1145">
        <v>10.194122112569101</v>
      </c>
      <c r="Q1145">
        <v>-0.16803267745690301</v>
      </c>
    </row>
    <row r="1146" spans="1:17" hidden="1" x14ac:dyDescent="0.3">
      <c r="A1146" t="s">
        <v>2450</v>
      </c>
      <c r="B1146" t="s">
        <v>2451</v>
      </c>
      <c r="C1146" t="s">
        <v>3138</v>
      </c>
      <c r="D1146" t="s">
        <v>889</v>
      </c>
      <c r="E1146">
        <v>1984.5</v>
      </c>
      <c r="F1146">
        <v>326.35000000000002</v>
      </c>
      <c r="G1146">
        <v>-47.028230899517602</v>
      </c>
      <c r="H1146">
        <v>-21.822978396334001</v>
      </c>
      <c r="I1146">
        <v>-32.151354699235497</v>
      </c>
      <c r="J1146">
        <v>-9.6620376070049705</v>
      </c>
      <c r="K1146">
        <v>434.51837671903598</v>
      </c>
      <c r="M1146">
        <v>24.931412032742202</v>
      </c>
      <c r="O1146">
        <v>81.921250191512101</v>
      </c>
      <c r="P1146">
        <v>0.865399474578887</v>
      </c>
    </row>
    <row r="1147" spans="1:17" hidden="1" x14ac:dyDescent="0.3">
      <c r="A1147" t="s">
        <v>2452</v>
      </c>
      <c r="B1147" t="s">
        <v>2453</v>
      </c>
      <c r="C1147" t="s">
        <v>3138</v>
      </c>
      <c r="D1147" t="s">
        <v>1676</v>
      </c>
      <c r="E1147">
        <v>1984.1380216</v>
      </c>
      <c r="F1147">
        <v>65.599999999999994</v>
      </c>
      <c r="G1147">
        <v>4.4477397369809299</v>
      </c>
      <c r="H1147">
        <v>0.94738873145428104</v>
      </c>
      <c r="I1147">
        <v>-1.7501814248176699</v>
      </c>
      <c r="J1147">
        <v>1.8818187109184099</v>
      </c>
      <c r="K1147">
        <v>64.236336581717296</v>
      </c>
      <c r="L1147">
        <v>60.596068026663403</v>
      </c>
      <c r="M1147">
        <v>58.880462682991599</v>
      </c>
      <c r="N1147">
        <v>0.51171015568118505</v>
      </c>
      <c r="O1147">
        <v>4.3445121951219701</v>
      </c>
      <c r="P1147">
        <v>26.275264677574501</v>
      </c>
      <c r="Q1147">
        <v>-2.8254867209200001E-2</v>
      </c>
    </row>
    <row r="1148" spans="1:17" hidden="1" x14ac:dyDescent="0.3">
      <c r="A1148" t="s">
        <v>2454</v>
      </c>
      <c r="B1148" t="s">
        <v>2455</v>
      </c>
      <c r="C1148" t="s">
        <v>3138</v>
      </c>
      <c r="D1148" t="s">
        <v>497</v>
      </c>
      <c r="E1148">
        <v>1976.0233786700001</v>
      </c>
      <c r="F1148">
        <v>326.64999999999998</v>
      </c>
      <c r="G1148">
        <v>-16.260407210915002</v>
      </c>
      <c r="H1148">
        <v>-19.3770840162077</v>
      </c>
      <c r="I1148">
        <v>-13.2460710035232</v>
      </c>
      <c r="J1148">
        <v>-5.7415066791024696</v>
      </c>
      <c r="K1148">
        <v>371.13119330409199</v>
      </c>
      <c r="L1148">
        <v>370.80956498487501</v>
      </c>
      <c r="M1148">
        <v>37.753077701713998</v>
      </c>
      <c r="N1148">
        <v>1.3163860638923399</v>
      </c>
      <c r="O1148">
        <v>38.527475891627098</v>
      </c>
      <c r="P1148">
        <v>11.2947189097103</v>
      </c>
      <c r="Q1148">
        <v>2.0015672699675E-2</v>
      </c>
    </row>
    <row r="1149" spans="1:17" hidden="1" x14ac:dyDescent="0.3">
      <c r="A1149" t="s">
        <v>2456</v>
      </c>
      <c r="B1149" t="s">
        <v>2457</v>
      </c>
      <c r="C1149" t="s">
        <v>3138</v>
      </c>
      <c r="D1149" t="s">
        <v>273</v>
      </c>
      <c r="E1149">
        <v>1971.5283890549999</v>
      </c>
      <c r="F1149">
        <v>644.65</v>
      </c>
      <c r="G1149">
        <v>-61.336016504299103</v>
      </c>
      <c r="H1149">
        <v>12.3949339705954</v>
      </c>
      <c r="I1149">
        <v>-27.207488344212202</v>
      </c>
      <c r="J1149">
        <v>8.0424903327044497</v>
      </c>
      <c r="K1149">
        <v>630.59319052251794</v>
      </c>
      <c r="L1149">
        <v>704.24258697584196</v>
      </c>
      <c r="M1149">
        <v>54.9031926752617</v>
      </c>
      <c r="N1149">
        <v>0.64814195933424901</v>
      </c>
      <c r="O1149">
        <v>75.979213526719903</v>
      </c>
      <c r="P1149">
        <v>12.7010489510489</v>
      </c>
    </row>
    <row r="1150" spans="1:17" hidden="1" x14ac:dyDescent="0.3">
      <c r="A1150" t="s">
        <v>2458</v>
      </c>
      <c r="B1150" t="s">
        <v>2459</v>
      </c>
      <c r="C1150" t="s">
        <v>3138</v>
      </c>
      <c r="D1150" t="s">
        <v>414</v>
      </c>
      <c r="E1150">
        <v>1970.4669997799999</v>
      </c>
      <c r="F1150">
        <v>224.87</v>
      </c>
      <c r="G1150">
        <v>-35.364183060870403</v>
      </c>
      <c r="H1150">
        <v>0.72979459448682904</v>
      </c>
      <c r="I1150">
        <v>-9.65521482224141</v>
      </c>
      <c r="J1150">
        <v>2.9753435679552198</v>
      </c>
      <c r="K1150">
        <v>222.06581173029599</v>
      </c>
      <c r="L1150">
        <v>234.71791155838901</v>
      </c>
      <c r="M1150">
        <v>57.377358192434798</v>
      </c>
      <c r="N1150">
        <v>1.1685321373761399</v>
      </c>
      <c r="O1150">
        <v>52.977275759327597</v>
      </c>
      <c r="P1150">
        <v>14.147208121827401</v>
      </c>
      <c r="Q1150">
        <v>0.15040306641199799</v>
      </c>
    </row>
    <row r="1151" spans="1:17" hidden="1" x14ac:dyDescent="0.3">
      <c r="A1151" t="s">
        <v>2460</v>
      </c>
      <c r="B1151" t="s">
        <v>2461</v>
      </c>
      <c r="C1151" t="s">
        <v>3138</v>
      </c>
      <c r="D1151" t="s">
        <v>134</v>
      </c>
      <c r="E1151">
        <v>1958.2767425560701</v>
      </c>
      <c r="F1151">
        <v>1611.3</v>
      </c>
      <c r="G1151">
        <v>130.30984158706599</v>
      </c>
      <c r="H1151">
        <v>73.350015413990903</v>
      </c>
      <c r="I1151">
        <v>75.688768051585896</v>
      </c>
      <c r="J1151">
        <v>8.0243582606325496</v>
      </c>
      <c r="K1151">
        <v>1163.6623739348399</v>
      </c>
      <c r="L1151">
        <v>959.90429937899603</v>
      </c>
      <c r="M1151">
        <v>95.851689174423399</v>
      </c>
      <c r="N1151">
        <v>1.77385160915368</v>
      </c>
      <c r="O1151">
        <v>5.3931608018370198</v>
      </c>
      <c r="P1151">
        <v>163.11234487263201</v>
      </c>
    </row>
    <row r="1152" spans="1:17" hidden="1" x14ac:dyDescent="0.3">
      <c r="A1152" t="s">
        <v>2462</v>
      </c>
      <c r="B1152" t="s">
        <v>2463</v>
      </c>
      <c r="C1152" t="s">
        <v>3138</v>
      </c>
      <c r="D1152" t="s">
        <v>232</v>
      </c>
      <c r="E1152">
        <v>1957.1337528250001</v>
      </c>
      <c r="F1152">
        <v>253.25</v>
      </c>
      <c r="G1152">
        <v>-48.387910752097</v>
      </c>
      <c r="H1152">
        <v>-7.2520212859822601</v>
      </c>
      <c r="I1152">
        <v>-18.3010684265953</v>
      </c>
      <c r="J1152">
        <v>-2.46810909569809</v>
      </c>
      <c r="K1152">
        <v>274.546130769206</v>
      </c>
      <c r="L1152">
        <v>299.56245109538798</v>
      </c>
      <c r="M1152">
        <v>36.129639484299801</v>
      </c>
      <c r="N1152">
        <v>0.75141409167138296</v>
      </c>
      <c r="O1152">
        <v>43.711747285291203</v>
      </c>
      <c r="P1152">
        <v>3.1778366266042002</v>
      </c>
    </row>
    <row r="1153" spans="1:17" hidden="1" x14ac:dyDescent="0.3">
      <c r="A1153" t="s">
        <v>2464</v>
      </c>
      <c r="B1153" t="s">
        <v>2465</v>
      </c>
      <c r="C1153" t="s">
        <v>3138</v>
      </c>
      <c r="D1153" t="s">
        <v>232</v>
      </c>
      <c r="E1153">
        <v>1950.2027787</v>
      </c>
      <c r="F1153">
        <v>1118.25</v>
      </c>
      <c r="G1153">
        <v>44.396065835088599</v>
      </c>
      <c r="H1153">
        <v>5.5772895077756202</v>
      </c>
      <c r="I1153">
        <v>43.2755953389414</v>
      </c>
      <c r="J1153">
        <v>0.53167259943916301</v>
      </c>
      <c r="K1153">
        <v>1031.25704171191</v>
      </c>
      <c r="L1153">
        <v>808.04999863589899</v>
      </c>
      <c r="M1153">
        <v>49.556539700871703</v>
      </c>
      <c r="N1153">
        <v>0.79418811733380601</v>
      </c>
      <c r="O1153">
        <v>14.397496087636901</v>
      </c>
      <c r="P1153">
        <v>118.386876281613</v>
      </c>
      <c r="Q1153">
        <v>0.155530469567145</v>
      </c>
    </row>
    <row r="1154" spans="1:17" hidden="1" x14ac:dyDescent="0.3">
      <c r="A1154" t="s">
        <v>2466</v>
      </c>
      <c r="B1154" t="s">
        <v>2467</v>
      </c>
      <c r="C1154" t="s">
        <v>3138</v>
      </c>
      <c r="D1154" t="s">
        <v>126</v>
      </c>
      <c r="E1154">
        <v>1942.9006158</v>
      </c>
      <c r="F1154">
        <v>126.9</v>
      </c>
      <c r="G1154">
        <v>-25.650875285398602</v>
      </c>
      <c r="H1154">
        <v>-0.58203475454755205</v>
      </c>
      <c r="I1154">
        <v>2.7597293076993901</v>
      </c>
      <c r="J1154">
        <v>4.2907378693827498</v>
      </c>
      <c r="K1154">
        <v>132.14320798061701</v>
      </c>
      <c r="L1154">
        <v>125.50339344840999</v>
      </c>
      <c r="M1154">
        <v>48.298130081842899</v>
      </c>
      <c r="N1154">
        <v>0.76534400279245396</v>
      </c>
      <c r="O1154">
        <v>40.8195429472025</v>
      </c>
      <c r="P1154">
        <v>43.389830508474503</v>
      </c>
      <c r="Q1154">
        <v>0.15377791353984899</v>
      </c>
    </row>
    <row r="1155" spans="1:17" hidden="1" x14ac:dyDescent="0.3">
      <c r="A1155" t="s">
        <v>2468</v>
      </c>
      <c r="B1155" t="s">
        <v>2469</v>
      </c>
      <c r="C1155" t="s">
        <v>3138</v>
      </c>
      <c r="D1155" t="s">
        <v>273</v>
      </c>
      <c r="E1155">
        <v>1940.8764338000001</v>
      </c>
      <c r="F1155">
        <v>298.91000000000003</v>
      </c>
      <c r="G1155">
        <v>209.98118804310801</v>
      </c>
      <c r="H1155">
        <v>46.653151042731999</v>
      </c>
      <c r="I1155">
        <v>250.47477767172299</v>
      </c>
      <c r="J1155">
        <v>1.8541619491128301</v>
      </c>
      <c r="K1155">
        <v>217.363920767048</v>
      </c>
      <c r="L1155">
        <v>157.62422379026501</v>
      </c>
      <c r="M1155">
        <v>88.267257430502795</v>
      </c>
      <c r="N1155">
        <v>2.2839830542318702</v>
      </c>
      <c r="O1155">
        <v>0.28771202034054699</v>
      </c>
      <c r="P1155">
        <v>368.51097178683301</v>
      </c>
      <c r="Q1155">
        <v>0.183664786266763</v>
      </c>
    </row>
    <row r="1156" spans="1:17" hidden="1" x14ac:dyDescent="0.3">
      <c r="A1156" t="s">
        <v>2470</v>
      </c>
      <c r="B1156" t="s">
        <v>2471</v>
      </c>
      <c r="C1156" t="s">
        <v>3138</v>
      </c>
      <c r="D1156" t="s">
        <v>497</v>
      </c>
      <c r="E1156">
        <v>1940.4288200000001</v>
      </c>
      <c r="F1156">
        <v>1702.25</v>
      </c>
      <c r="G1156">
        <v>-14.3771710297118</v>
      </c>
      <c r="H1156">
        <v>-10.1608054435218</v>
      </c>
      <c r="I1156">
        <v>-14.437857945285</v>
      </c>
      <c r="J1156">
        <v>-0.81092377262804505</v>
      </c>
      <c r="K1156">
        <v>1872.24591266935</v>
      </c>
      <c r="L1156">
        <v>1855.4023421320501</v>
      </c>
      <c r="M1156">
        <v>29.452592914707498</v>
      </c>
      <c r="N1156">
        <v>1.29695460912301</v>
      </c>
      <c r="O1156">
        <v>42.555441327654499</v>
      </c>
      <c r="P1156">
        <v>12.359735973597299</v>
      </c>
    </row>
    <row r="1157" spans="1:17" hidden="1" x14ac:dyDescent="0.3">
      <c r="A1157" t="s">
        <v>2472</v>
      </c>
      <c r="B1157" t="s">
        <v>2473</v>
      </c>
      <c r="C1157" t="s">
        <v>3138</v>
      </c>
      <c r="D1157" t="s">
        <v>105</v>
      </c>
      <c r="E1157">
        <v>1937.3121582900001</v>
      </c>
      <c r="F1157">
        <v>280.55</v>
      </c>
      <c r="G1157">
        <v>-37.005118261581003</v>
      </c>
      <c r="H1157">
        <v>14.7697086497082</v>
      </c>
      <c r="I1157">
        <v>-22.128242061298899</v>
      </c>
      <c r="J1157">
        <v>-3.2582817384603699</v>
      </c>
      <c r="K1157">
        <v>280.49454662839997</v>
      </c>
      <c r="M1157">
        <v>57.181428980275598</v>
      </c>
      <c r="N1157">
        <v>2.26801024937147</v>
      </c>
      <c r="O1157">
        <v>42.577080734271902</v>
      </c>
      <c r="P1157">
        <v>24.3572695035461</v>
      </c>
    </row>
    <row r="1158" spans="1:17" hidden="1" x14ac:dyDescent="0.3">
      <c r="A1158" t="s">
        <v>2474</v>
      </c>
      <c r="B1158" t="s">
        <v>2475</v>
      </c>
      <c r="C1158" t="s">
        <v>3138</v>
      </c>
      <c r="D1158" t="s">
        <v>1333</v>
      </c>
      <c r="E1158">
        <v>1931.864965625</v>
      </c>
      <c r="F1158">
        <v>743.75</v>
      </c>
      <c r="G1158">
        <v>0.44072988648526401</v>
      </c>
      <c r="H1158">
        <v>-1.8289771833864199</v>
      </c>
      <c r="I1158">
        <v>26.3571506696663</v>
      </c>
      <c r="J1158">
        <v>-7.2892894903983603</v>
      </c>
      <c r="K1158">
        <v>768.34364883651199</v>
      </c>
      <c r="L1158">
        <v>731.81064033565201</v>
      </c>
      <c r="M1158">
        <v>43.436444175176398</v>
      </c>
      <c r="N1158">
        <v>0.74983120553076998</v>
      </c>
      <c r="O1158">
        <v>34.252100840336098</v>
      </c>
      <c r="P1158">
        <v>64.728682170542598</v>
      </c>
      <c r="Q1158">
        <v>-2.9787400981714E-2</v>
      </c>
    </row>
    <row r="1159" spans="1:17" hidden="1" x14ac:dyDescent="0.3">
      <c r="A1159" t="s">
        <v>2476</v>
      </c>
      <c r="B1159" t="s">
        <v>2477</v>
      </c>
      <c r="C1159" t="s">
        <v>3138</v>
      </c>
      <c r="D1159" t="s">
        <v>497</v>
      </c>
      <c r="E1159">
        <v>1928.9088552999999</v>
      </c>
      <c r="F1159">
        <v>824.6</v>
      </c>
      <c r="G1159">
        <v>-64.699975223944506</v>
      </c>
      <c r="H1159">
        <v>-13.2712894410862</v>
      </c>
      <c r="I1159">
        <v>-32.169590623866</v>
      </c>
      <c r="J1159">
        <v>-4.2427221932778503</v>
      </c>
      <c r="K1159">
        <v>920.96894880998298</v>
      </c>
      <c r="L1159">
        <v>1102.7936988354099</v>
      </c>
      <c r="M1159">
        <v>37.955582989282</v>
      </c>
      <c r="N1159">
        <v>0.294246179142933</v>
      </c>
      <c r="O1159">
        <v>100.200097016735</v>
      </c>
      <c r="P1159">
        <v>4.5783132530120501</v>
      </c>
      <c r="Q1159">
        <v>-0.21937057415363001</v>
      </c>
    </row>
    <row r="1160" spans="1:17" hidden="1" x14ac:dyDescent="0.3">
      <c r="A1160" t="s">
        <v>2478</v>
      </c>
      <c r="B1160" t="s">
        <v>2479</v>
      </c>
      <c r="C1160" t="s">
        <v>3138</v>
      </c>
      <c r="D1160" t="s">
        <v>464</v>
      </c>
      <c r="E1160">
        <v>1926.8428708199999</v>
      </c>
      <c r="F1160">
        <v>297.64999999999998</v>
      </c>
      <c r="G1160">
        <v>-5.213747662007</v>
      </c>
      <c r="H1160">
        <v>-3.87709966711438</v>
      </c>
      <c r="I1160">
        <v>-25.392105480700099</v>
      </c>
      <c r="J1160">
        <v>-2.8334341689576599</v>
      </c>
      <c r="K1160">
        <v>334.34667996480499</v>
      </c>
      <c r="L1160">
        <v>354.293361307743</v>
      </c>
      <c r="M1160">
        <v>42.867363618520997</v>
      </c>
      <c r="N1160">
        <v>0.98706780902839797</v>
      </c>
      <c r="O1160">
        <v>72.585251133882096</v>
      </c>
      <c r="P1160">
        <v>24.7746803605114</v>
      </c>
      <c r="Q1160">
        <v>0.120091959566862</v>
      </c>
    </row>
    <row r="1161" spans="1:17" hidden="1" x14ac:dyDescent="0.3">
      <c r="A1161" t="s">
        <v>2480</v>
      </c>
      <c r="B1161" t="s">
        <v>2481</v>
      </c>
      <c r="C1161" t="s">
        <v>3138</v>
      </c>
      <c r="D1161" t="s">
        <v>436</v>
      </c>
      <c r="E1161">
        <v>1925.2895976</v>
      </c>
      <c r="F1161">
        <v>242.1</v>
      </c>
      <c r="G1161">
        <v>-31.505262350123399</v>
      </c>
      <c r="H1161">
        <v>-9.5522414611019908</v>
      </c>
      <c r="I1161">
        <v>-15.408180319591199</v>
      </c>
      <c r="J1161">
        <v>-2.7596478586789499</v>
      </c>
      <c r="K1161">
        <v>272.04915495809797</v>
      </c>
      <c r="L1161">
        <v>279.56205038409399</v>
      </c>
      <c r="M1161">
        <v>30.935870029288399</v>
      </c>
      <c r="N1161">
        <v>0.51431245144865001</v>
      </c>
      <c r="O1161">
        <v>49.524989673688502</v>
      </c>
      <c r="P1161">
        <v>6.7225038571743401</v>
      </c>
      <c r="Q1161">
        <v>-7.9511859982420996E-2</v>
      </c>
    </row>
    <row r="1162" spans="1:17" hidden="1" x14ac:dyDescent="0.3">
      <c r="A1162" t="s">
        <v>2482</v>
      </c>
      <c r="B1162" t="s">
        <v>2483</v>
      </c>
      <c r="C1162" t="s">
        <v>3138</v>
      </c>
      <c r="D1162" t="s">
        <v>48</v>
      </c>
      <c r="E1162">
        <v>1923.3564435000001</v>
      </c>
      <c r="F1162">
        <v>454.1</v>
      </c>
      <c r="G1162">
        <v>-43.193220791047999</v>
      </c>
      <c r="H1162">
        <v>-10.012249693657401</v>
      </c>
      <c r="I1162">
        <v>-15.882700711976099</v>
      </c>
      <c r="J1162">
        <v>-10.991695328615499</v>
      </c>
      <c r="K1162">
        <v>515.63994989406797</v>
      </c>
      <c r="L1162">
        <v>551.04231047117605</v>
      </c>
      <c r="M1162">
        <v>35.8320982181286</v>
      </c>
      <c r="N1162">
        <v>0.79903951262566797</v>
      </c>
      <c r="O1162">
        <v>87.183439770975497</v>
      </c>
      <c r="P1162">
        <v>4.9820829961854098</v>
      </c>
      <c r="Q1162">
        <v>0.15767521085088201</v>
      </c>
    </row>
    <row r="1163" spans="1:17" hidden="1" x14ac:dyDescent="0.3">
      <c r="A1163" t="s">
        <v>2484</v>
      </c>
      <c r="B1163" t="s">
        <v>2485</v>
      </c>
      <c r="C1163" t="s">
        <v>3138</v>
      </c>
      <c r="D1163" t="s">
        <v>139</v>
      </c>
      <c r="E1163">
        <v>1918.92750006806</v>
      </c>
      <c r="F1163">
        <v>112.09</v>
      </c>
      <c r="G1163">
        <v>-22.087473860207901</v>
      </c>
      <c r="H1163">
        <v>10.6778832912585</v>
      </c>
      <c r="I1163">
        <v>-13.615314308076499</v>
      </c>
      <c r="J1163">
        <v>-1.8864158579291399</v>
      </c>
      <c r="K1163">
        <v>113.376163835965</v>
      </c>
      <c r="L1163">
        <v>120.574137574037</v>
      </c>
      <c r="M1163">
        <v>55.576600560565197</v>
      </c>
      <c r="N1163">
        <v>0.94182847878863396</v>
      </c>
      <c r="O1163">
        <v>144.80328307609901</v>
      </c>
      <c r="P1163">
        <v>23.6514065085493</v>
      </c>
    </row>
    <row r="1164" spans="1:17" hidden="1" x14ac:dyDescent="0.3">
      <c r="A1164" t="s">
        <v>2486</v>
      </c>
      <c r="B1164" t="s">
        <v>2487</v>
      </c>
      <c r="C1164" t="s">
        <v>3138</v>
      </c>
      <c r="D1164" t="s">
        <v>312</v>
      </c>
      <c r="E1164">
        <v>1915.82572670999</v>
      </c>
      <c r="F1164">
        <v>748.8</v>
      </c>
      <c r="G1164">
        <v>8.1211028352945398</v>
      </c>
      <c r="H1164">
        <v>-6.1571140793058099</v>
      </c>
      <c r="I1164">
        <v>-5.9945106558532402</v>
      </c>
      <c r="J1164">
        <v>1.4424406557604501</v>
      </c>
      <c r="K1164">
        <v>844.651505249058</v>
      </c>
      <c r="L1164">
        <v>784.10156510410002</v>
      </c>
      <c r="M1164">
        <v>37.432110236358902</v>
      </c>
      <c r="N1164">
        <v>1.96803143502623</v>
      </c>
      <c r="O1164">
        <v>62.259615384615302</v>
      </c>
      <c r="P1164">
        <v>70.530630835800494</v>
      </c>
      <c r="Q1164">
        <v>0.116433017172479</v>
      </c>
    </row>
    <row r="1165" spans="1:17" hidden="1" x14ac:dyDescent="0.3">
      <c r="A1165" t="s">
        <v>2488</v>
      </c>
      <c r="B1165" t="s">
        <v>2489</v>
      </c>
      <c r="C1165" t="s">
        <v>3138</v>
      </c>
      <c r="D1165" t="s">
        <v>491</v>
      </c>
      <c r="E1165">
        <v>1913.92419978</v>
      </c>
      <c r="F1165">
        <v>378.6</v>
      </c>
      <c r="G1165">
        <v>-6.1350880614798902</v>
      </c>
      <c r="H1165">
        <v>-7.2485610804232099</v>
      </c>
      <c r="I1165">
        <v>-15.501244570920599</v>
      </c>
      <c r="J1165">
        <v>-4.7905398029765003</v>
      </c>
      <c r="K1165">
        <v>402.87692671725699</v>
      </c>
      <c r="L1165">
        <v>413.97268469158797</v>
      </c>
      <c r="M1165">
        <v>50.857912399209603</v>
      </c>
      <c r="N1165">
        <v>0.235810091973294</v>
      </c>
      <c r="O1165">
        <v>65.081880612783905</v>
      </c>
      <c r="P1165">
        <v>45.615384615384599</v>
      </c>
    </row>
    <row r="1166" spans="1:17" hidden="1" x14ac:dyDescent="0.3">
      <c r="A1166" t="s">
        <v>2490</v>
      </c>
      <c r="B1166" t="s">
        <v>2491</v>
      </c>
      <c r="C1166" t="s">
        <v>3138</v>
      </c>
      <c r="D1166" t="s">
        <v>436</v>
      </c>
      <c r="E1166">
        <v>1910.12555752</v>
      </c>
      <c r="F1166">
        <v>228.38</v>
      </c>
      <c r="G1166">
        <v>-7.7797218908807597</v>
      </c>
      <c r="H1166">
        <v>-3.81219329435039</v>
      </c>
      <c r="I1166">
        <v>1.50162737002636</v>
      </c>
      <c r="J1166">
        <v>2.7961306142817599</v>
      </c>
      <c r="K1166">
        <v>233.99029150554901</v>
      </c>
      <c r="L1166">
        <v>236.95719987269001</v>
      </c>
      <c r="M1166">
        <v>59.412129179805802</v>
      </c>
      <c r="N1166">
        <v>0.60436655894181002</v>
      </c>
      <c r="O1166">
        <v>35.519747788773003</v>
      </c>
      <c r="P1166">
        <v>26.491276654666201</v>
      </c>
      <c r="Q1166">
        <v>5.9120726350564E-2</v>
      </c>
    </row>
    <row r="1167" spans="1:17" hidden="1" x14ac:dyDescent="0.3">
      <c r="A1167" t="s">
        <v>2492</v>
      </c>
      <c r="B1167" t="s">
        <v>2493</v>
      </c>
      <c r="C1167" t="s">
        <v>3138</v>
      </c>
      <c r="D1167" t="s">
        <v>48</v>
      </c>
      <c r="E1167">
        <v>1909.1592072000001</v>
      </c>
      <c r="F1167">
        <v>1733.35</v>
      </c>
      <c r="G1167">
        <v>68.693257051964693</v>
      </c>
      <c r="H1167">
        <v>1.4842152392422701</v>
      </c>
      <c r="I1167">
        <v>43.6579011850665</v>
      </c>
      <c r="J1167">
        <v>-7.3296432408077896</v>
      </c>
      <c r="K1167">
        <v>1637.9316252480301</v>
      </c>
      <c r="L1167">
        <v>1356.2240417835801</v>
      </c>
      <c r="M1167">
        <v>64.322823772866201</v>
      </c>
      <c r="N1167">
        <v>1.3092714760475901</v>
      </c>
      <c r="O1167">
        <v>12.2133441024605</v>
      </c>
      <c r="P1167">
        <v>107.338516746411</v>
      </c>
    </row>
    <row r="1168" spans="1:17" hidden="1" x14ac:dyDescent="0.3">
      <c r="A1168" t="s">
        <v>2494</v>
      </c>
      <c r="B1168" t="s">
        <v>2495</v>
      </c>
      <c r="C1168" t="s">
        <v>3138</v>
      </c>
      <c r="D1168" t="s">
        <v>2496</v>
      </c>
      <c r="E1168">
        <v>1906.8</v>
      </c>
      <c r="F1168">
        <v>22.7</v>
      </c>
      <c r="G1168">
        <v>277.57414721093897</v>
      </c>
      <c r="H1168">
        <v>0.77687536364099596</v>
      </c>
      <c r="I1168">
        <v>45.791386003846704</v>
      </c>
      <c r="J1168">
        <v>-5.3338188139974596</v>
      </c>
      <c r="K1168">
        <v>20.962176555813802</v>
      </c>
      <c r="L1168">
        <v>15.5562115958011</v>
      </c>
      <c r="M1168">
        <v>26.883774071384501</v>
      </c>
      <c r="N1168">
        <v>1.05796629867369</v>
      </c>
      <c r="O1168">
        <v>38.634361233480099</v>
      </c>
      <c r="P1168">
        <v>319.07692307692298</v>
      </c>
    </row>
    <row r="1169" spans="1:17" hidden="1" x14ac:dyDescent="0.3">
      <c r="A1169" t="s">
        <v>2497</v>
      </c>
      <c r="B1169" t="s">
        <v>2498</v>
      </c>
      <c r="C1169" t="s">
        <v>3138</v>
      </c>
      <c r="D1169" t="s">
        <v>1676</v>
      </c>
      <c r="E1169">
        <v>1906.0882018</v>
      </c>
      <c r="F1169">
        <v>66.510000000000005</v>
      </c>
      <c r="G1169">
        <v>3.2063502740079102</v>
      </c>
      <c r="H1169">
        <v>0.49237249110952302</v>
      </c>
      <c r="I1169">
        <v>-2.9493764596476901</v>
      </c>
      <c r="J1169">
        <v>0.88912452758995197</v>
      </c>
      <c r="K1169">
        <v>65.702773779596001</v>
      </c>
      <c r="L1169">
        <v>62.0460319482263</v>
      </c>
      <c r="M1169">
        <v>59.453032016997597</v>
      </c>
      <c r="N1169">
        <v>1.15534892240327</v>
      </c>
      <c r="O1169">
        <v>6.8861825289430101</v>
      </c>
      <c r="P1169">
        <v>26.806482364156299</v>
      </c>
      <c r="Q1169">
        <v>-2.8326200589973E-2</v>
      </c>
    </row>
    <row r="1170" spans="1:17" hidden="1" x14ac:dyDescent="0.3">
      <c r="A1170" t="s">
        <v>2499</v>
      </c>
      <c r="B1170" t="s">
        <v>2500</v>
      </c>
      <c r="C1170" t="s">
        <v>3138</v>
      </c>
      <c r="D1170" t="s">
        <v>1676</v>
      </c>
      <c r="E1170">
        <v>1905.052968</v>
      </c>
      <c r="F1170">
        <v>67.52</v>
      </c>
      <c r="G1170">
        <v>5.2751849199293996</v>
      </c>
      <c r="H1170">
        <v>0.37655505220035101</v>
      </c>
      <c r="I1170">
        <v>-1.41988046773681</v>
      </c>
      <c r="J1170">
        <v>0.87333639947420805</v>
      </c>
      <c r="K1170">
        <v>65.839087636299894</v>
      </c>
      <c r="L1170">
        <v>62.108270614562201</v>
      </c>
      <c r="M1170">
        <v>55.931821315525497</v>
      </c>
      <c r="N1170">
        <v>0.96335745868192402</v>
      </c>
      <c r="O1170">
        <v>3.82109004739337</v>
      </c>
      <c r="P1170">
        <v>28</v>
      </c>
      <c r="Q1170">
        <v>-2.9924776916618E-2</v>
      </c>
    </row>
    <row r="1171" spans="1:17" hidden="1" x14ac:dyDescent="0.3">
      <c r="A1171" t="s">
        <v>2501</v>
      </c>
      <c r="B1171" t="s">
        <v>2502</v>
      </c>
      <c r="C1171" t="s">
        <v>3138</v>
      </c>
      <c r="D1171" t="s">
        <v>265</v>
      </c>
      <c r="E1171">
        <v>1904.9530102880001</v>
      </c>
      <c r="F1171">
        <v>38.96</v>
      </c>
      <c r="G1171">
        <v>4.88444680782088</v>
      </c>
      <c r="H1171">
        <v>-6.2408995773416898</v>
      </c>
      <c r="I1171">
        <v>-14.0160276085539</v>
      </c>
      <c r="J1171">
        <v>-0.51549958622941805</v>
      </c>
      <c r="K1171">
        <v>42.727036726390303</v>
      </c>
      <c r="L1171">
        <v>43.631747163969798</v>
      </c>
      <c r="M1171">
        <v>44.299369613922401</v>
      </c>
      <c r="N1171">
        <v>0.51777362319914999</v>
      </c>
      <c r="O1171">
        <v>76.796714579055404</v>
      </c>
      <c r="P1171">
        <v>33.516106922549596</v>
      </c>
      <c r="Q1171">
        <v>5.9445431813164001E-2</v>
      </c>
    </row>
    <row r="1172" spans="1:17" hidden="1" x14ac:dyDescent="0.3">
      <c r="A1172" t="s">
        <v>2503</v>
      </c>
      <c r="B1172" t="s">
        <v>2504</v>
      </c>
      <c r="C1172" t="s">
        <v>3138</v>
      </c>
      <c r="D1172" t="s">
        <v>134</v>
      </c>
      <c r="E1172">
        <v>1903.2454290000001</v>
      </c>
      <c r="F1172">
        <v>109.75</v>
      </c>
      <c r="G1172">
        <v>118.123137179333</v>
      </c>
      <c r="H1172">
        <v>-17.332755444545899</v>
      </c>
      <c r="I1172">
        <v>-20.419250289365799</v>
      </c>
      <c r="J1172">
        <v>-4.3410607480686503</v>
      </c>
      <c r="K1172">
        <v>117.815376580989</v>
      </c>
      <c r="L1172">
        <v>105.479886784972</v>
      </c>
      <c r="M1172">
        <v>33.253728263580904</v>
      </c>
      <c r="N1172">
        <v>0.54108119586850401</v>
      </c>
      <c r="O1172">
        <v>29.785876993166202</v>
      </c>
      <c r="P1172">
        <v>142.72918279332001</v>
      </c>
    </row>
    <row r="1173" spans="1:17" hidden="1" x14ac:dyDescent="0.3">
      <c r="A1173" t="s">
        <v>2505</v>
      </c>
      <c r="B1173" t="s">
        <v>2506</v>
      </c>
      <c r="C1173" t="s">
        <v>3138</v>
      </c>
      <c r="D1173" t="s">
        <v>730</v>
      </c>
      <c r="E1173">
        <v>1901.11000107</v>
      </c>
      <c r="F1173">
        <v>713.25</v>
      </c>
      <c r="G1173">
        <v>23.407799497765101</v>
      </c>
      <c r="H1173">
        <v>-6.1399894538342998</v>
      </c>
      <c r="I1173">
        <v>-7.8475980394112197</v>
      </c>
      <c r="J1173">
        <v>-3.0169796759279599</v>
      </c>
      <c r="K1173">
        <v>763.70875557849797</v>
      </c>
      <c r="L1173">
        <v>719.02682210317596</v>
      </c>
      <c r="M1173">
        <v>43.078312623575101</v>
      </c>
      <c r="N1173">
        <v>1.1895484823301501</v>
      </c>
      <c r="O1173">
        <v>16.368734665264601</v>
      </c>
      <c r="P1173">
        <v>48.531861724281498</v>
      </c>
      <c r="Q1173">
        <v>-3.6227040049000002E-5</v>
      </c>
    </row>
    <row r="1174" spans="1:17" hidden="1" x14ac:dyDescent="0.3">
      <c r="A1174" t="s">
        <v>2507</v>
      </c>
      <c r="B1174" t="s">
        <v>2508</v>
      </c>
      <c r="C1174" t="s">
        <v>3138</v>
      </c>
      <c r="D1174" t="s">
        <v>51</v>
      </c>
      <c r="E1174">
        <v>1900.68</v>
      </c>
      <c r="F1174">
        <v>19.5</v>
      </c>
      <c r="G1174">
        <v>59.055805903124501</v>
      </c>
      <c r="H1174">
        <v>2.1566235043419102</v>
      </c>
      <c r="I1174">
        <v>41.932682103406698</v>
      </c>
      <c r="J1174">
        <v>-6.95303201770085</v>
      </c>
      <c r="K1174">
        <v>20.269972140090601</v>
      </c>
      <c r="L1174">
        <v>16.872972711646401</v>
      </c>
      <c r="M1174">
        <v>46.809479385087599</v>
      </c>
      <c r="N1174">
        <v>0.29234276123523301</v>
      </c>
      <c r="O1174">
        <v>43.076923076923002</v>
      </c>
      <c r="P1174">
        <v>96.969696969696898</v>
      </c>
      <c r="Q1174">
        <v>0.12129985859124701</v>
      </c>
    </row>
    <row r="1175" spans="1:17" hidden="1" x14ac:dyDescent="0.3">
      <c r="A1175" t="s">
        <v>2509</v>
      </c>
      <c r="B1175" t="s">
        <v>2510</v>
      </c>
      <c r="C1175" t="s">
        <v>3138</v>
      </c>
      <c r="D1175" t="s">
        <v>947</v>
      </c>
      <c r="E1175">
        <v>1900.219572</v>
      </c>
      <c r="F1175">
        <v>535.20000000000005</v>
      </c>
      <c r="G1175">
        <v>52.336453007757399</v>
      </c>
      <c r="H1175">
        <v>-0.233920874555203</v>
      </c>
      <c r="I1175">
        <v>19.721356843300899</v>
      </c>
      <c r="J1175">
        <v>-1.1501380686683899E-2</v>
      </c>
      <c r="K1175">
        <v>562.21649819545905</v>
      </c>
      <c r="L1175">
        <v>492.87835791282498</v>
      </c>
      <c r="M1175">
        <v>46.0296696927509</v>
      </c>
      <c r="N1175">
        <v>0.45345519265971701</v>
      </c>
      <c r="O1175">
        <v>36.173393124065697</v>
      </c>
      <c r="P1175">
        <v>109.800078400627</v>
      </c>
      <c r="Q1175">
        <v>0.14698309498801701</v>
      </c>
    </row>
    <row r="1176" spans="1:17" x14ac:dyDescent="0.3">
      <c r="A1176" t="s">
        <v>2511</v>
      </c>
      <c r="B1176" t="s">
        <v>2512</v>
      </c>
      <c r="C1176" t="s">
        <v>3140</v>
      </c>
      <c r="D1176" t="s">
        <v>2014</v>
      </c>
      <c r="E1176">
        <v>1900.1763509279999</v>
      </c>
      <c r="F1176">
        <v>10.32</v>
      </c>
      <c r="G1176">
        <v>-67.748389901071207</v>
      </c>
      <c r="H1176">
        <v>-19.0131826654642</v>
      </c>
      <c r="I1176">
        <v>-43.6259159250708</v>
      </c>
      <c r="J1176">
        <v>-9.1753893222346203</v>
      </c>
      <c r="K1176">
        <v>12.9648814064519</v>
      </c>
      <c r="L1176">
        <v>15.280564407117501</v>
      </c>
      <c r="M1176">
        <v>9.8447222578886198</v>
      </c>
      <c r="N1176">
        <v>0.82951845795136003</v>
      </c>
      <c r="O1176">
        <v>152.422480620155</v>
      </c>
      <c r="P1176">
        <v>0.68292682926829296</v>
      </c>
      <c r="Q1176">
        <v>-4.0616922030802999E-2</v>
      </c>
    </row>
    <row r="1177" spans="1:17" hidden="1" x14ac:dyDescent="0.3">
      <c r="A1177" t="s">
        <v>2513</v>
      </c>
      <c r="B1177" t="s">
        <v>2514</v>
      </c>
      <c r="C1177" t="s">
        <v>3138</v>
      </c>
      <c r="D1177" t="s">
        <v>91</v>
      </c>
      <c r="E1177">
        <v>1894.98125355</v>
      </c>
      <c r="F1177">
        <v>99.75</v>
      </c>
      <c r="G1177">
        <v>2.8426490748116899</v>
      </c>
      <c r="H1177">
        <v>-4.8881230263859203</v>
      </c>
      <c r="I1177">
        <v>31.111805203748499</v>
      </c>
      <c r="J1177">
        <v>-5.8346237506751004</v>
      </c>
      <c r="K1177">
        <v>102.703564699152</v>
      </c>
      <c r="L1177">
        <v>86.541107120205993</v>
      </c>
      <c r="M1177">
        <v>37.530578827313299</v>
      </c>
      <c r="N1177">
        <v>0.18475852277771099</v>
      </c>
      <c r="O1177">
        <v>44.160401002506198</v>
      </c>
      <c r="P1177">
        <v>55.083955223880601</v>
      </c>
      <c r="Q1177">
        <v>0.32940120742365803</v>
      </c>
    </row>
    <row r="1178" spans="1:17" hidden="1" x14ac:dyDescent="0.3">
      <c r="A1178" t="s">
        <v>2515</v>
      </c>
      <c r="B1178" t="s">
        <v>2516</v>
      </c>
      <c r="C1178" t="s">
        <v>3138</v>
      </c>
      <c r="D1178" t="s">
        <v>105</v>
      </c>
      <c r="E1178">
        <v>1894.047839804</v>
      </c>
      <c r="F1178">
        <v>131.08000000000001</v>
      </c>
      <c r="G1178">
        <v>-44.945120390378101</v>
      </c>
      <c r="H1178">
        <v>-12.086648417137001</v>
      </c>
      <c r="I1178">
        <v>-23.3284062891695</v>
      </c>
      <c r="J1178">
        <v>-2.0203396162738798</v>
      </c>
      <c r="K1178">
        <v>147.65992520805401</v>
      </c>
      <c r="L1178">
        <v>158.073224110984</v>
      </c>
      <c r="M1178">
        <v>32.356899679806197</v>
      </c>
      <c r="N1178">
        <v>0.48479115751482499</v>
      </c>
      <c r="O1178">
        <v>62.343606957583098</v>
      </c>
      <c r="P1178">
        <v>3.77642308605812</v>
      </c>
      <c r="Q1178">
        <v>9.4241122147729998E-3</v>
      </c>
    </row>
    <row r="1179" spans="1:17" hidden="1" x14ac:dyDescent="0.3">
      <c r="A1179" t="s">
        <v>2517</v>
      </c>
      <c r="B1179" t="s">
        <v>2518</v>
      </c>
      <c r="C1179" t="s">
        <v>3138</v>
      </c>
      <c r="D1179" t="s">
        <v>21</v>
      </c>
      <c r="E1179">
        <v>1883.1823645950001</v>
      </c>
      <c r="F1179">
        <v>207.27</v>
      </c>
      <c r="G1179">
        <v>-64.040319283164493</v>
      </c>
      <c r="H1179">
        <v>1.13514609434648</v>
      </c>
      <c r="I1179">
        <v>-30.409975239250599</v>
      </c>
      <c r="J1179">
        <v>-2.5236928883416798</v>
      </c>
      <c r="K1179">
        <v>219.50762611701199</v>
      </c>
      <c r="M1179">
        <v>35.696260670208403</v>
      </c>
      <c r="N1179">
        <v>0.67800076755675598</v>
      </c>
      <c r="O1179">
        <v>104.41935639504</v>
      </c>
      <c r="P1179">
        <v>4.7770700636942696</v>
      </c>
    </row>
    <row r="1180" spans="1:17" hidden="1" x14ac:dyDescent="0.3">
      <c r="A1180" t="s">
        <v>2519</v>
      </c>
      <c r="B1180" t="s">
        <v>2520</v>
      </c>
      <c r="C1180" t="s">
        <v>3138</v>
      </c>
      <c r="D1180" t="s">
        <v>245</v>
      </c>
      <c r="E1180">
        <v>1876.9188655</v>
      </c>
      <c r="F1180">
        <v>2944.75</v>
      </c>
      <c r="G1180">
        <v>727.56033109561395</v>
      </c>
      <c r="H1180">
        <v>-8.4949863441429194</v>
      </c>
      <c r="I1180">
        <v>70.553584361911106</v>
      </c>
      <c r="J1180">
        <v>-3.1674771407592202</v>
      </c>
      <c r="K1180">
        <v>3215.64254908977</v>
      </c>
      <c r="L1180">
        <v>2451.44566005468</v>
      </c>
      <c r="M1180">
        <v>39.713100024852103</v>
      </c>
      <c r="N1180">
        <v>0.49415805084236902</v>
      </c>
      <c r="O1180">
        <v>41.777740045844197</v>
      </c>
      <c r="P1180">
        <v>905.03412969283204</v>
      </c>
    </row>
    <row r="1181" spans="1:17" hidden="1" x14ac:dyDescent="0.3">
      <c r="A1181" t="s">
        <v>2521</v>
      </c>
      <c r="B1181" t="s">
        <v>2522</v>
      </c>
      <c r="C1181" t="s">
        <v>3138</v>
      </c>
      <c r="D1181" t="s">
        <v>69</v>
      </c>
      <c r="E1181">
        <v>1863.28073390999</v>
      </c>
      <c r="F1181">
        <v>2458.4499999999998</v>
      </c>
      <c r="G1181">
        <v>-29.737324677711101</v>
      </c>
      <c r="H1181">
        <v>-9.8116111207291699</v>
      </c>
      <c r="I1181">
        <v>-7.4310160944884096</v>
      </c>
      <c r="J1181">
        <v>-1.6363387000997101</v>
      </c>
      <c r="K1181">
        <v>2719.4761611788599</v>
      </c>
      <c r="L1181">
        <v>2793.9610387442299</v>
      </c>
      <c r="M1181">
        <v>31.110808783679602</v>
      </c>
      <c r="N1181">
        <v>1.2603296936844699</v>
      </c>
      <c r="O1181">
        <v>28.989810653053699</v>
      </c>
      <c r="P1181">
        <v>4.8089015837827302</v>
      </c>
      <c r="Q1181">
        <v>-0.128099757924545</v>
      </c>
    </row>
    <row r="1182" spans="1:17" hidden="1" x14ac:dyDescent="0.3">
      <c r="A1182" t="s">
        <v>2523</v>
      </c>
      <c r="B1182" t="s">
        <v>2524</v>
      </c>
      <c r="C1182" t="s">
        <v>3138</v>
      </c>
      <c r="D1182" t="s">
        <v>464</v>
      </c>
      <c r="E1182">
        <v>1860.414507</v>
      </c>
      <c r="F1182">
        <v>11.97</v>
      </c>
      <c r="G1182">
        <v>-25.292980768371201</v>
      </c>
      <c r="H1182">
        <v>-4.3169587720462701</v>
      </c>
      <c r="I1182">
        <v>-11.1700846950122</v>
      </c>
      <c r="J1182">
        <v>-4.4302201001797599</v>
      </c>
      <c r="K1182">
        <v>13.1252750397396</v>
      </c>
      <c r="L1182">
        <v>12.7042843099625</v>
      </c>
      <c r="M1182">
        <v>30.965590343080599</v>
      </c>
      <c r="N1182">
        <v>0.220061411478949</v>
      </c>
      <c r="O1182">
        <v>46.616541353383397</v>
      </c>
      <c r="P1182">
        <v>20.909090909090899</v>
      </c>
      <c r="Q1182">
        <v>0.10991191637381301</v>
      </c>
    </row>
    <row r="1183" spans="1:17" x14ac:dyDescent="0.3">
      <c r="A1183" t="s">
        <v>2525</v>
      </c>
      <c r="B1183" t="s">
        <v>2526</v>
      </c>
      <c r="C1183" t="s">
        <v>3123</v>
      </c>
      <c r="D1183" t="s">
        <v>54</v>
      </c>
      <c r="E1183">
        <v>1859.8791609899999</v>
      </c>
      <c r="F1183">
        <v>184.78</v>
      </c>
      <c r="G1183">
        <v>-88.987653381075404</v>
      </c>
      <c r="H1183">
        <v>-10.524947030126</v>
      </c>
      <c r="I1183">
        <v>-66.909910489185904</v>
      </c>
      <c r="J1183">
        <v>0.136708627628256</v>
      </c>
      <c r="K1183">
        <v>231.700770528937</v>
      </c>
      <c r="L1183">
        <v>364.171768990408</v>
      </c>
      <c r="M1183">
        <v>43.574868606454601</v>
      </c>
      <c r="N1183">
        <v>1.0995945732538599</v>
      </c>
      <c r="O1183">
        <v>265.21809719666601</v>
      </c>
      <c r="P1183">
        <v>14.998755290017399</v>
      </c>
      <c r="Q1183">
        <v>-9.8695721719763999E-2</v>
      </c>
    </row>
    <row r="1184" spans="1:17" hidden="1" x14ac:dyDescent="0.3">
      <c r="A1184" t="s">
        <v>2527</v>
      </c>
      <c r="B1184" t="s">
        <v>2528</v>
      </c>
      <c r="C1184" t="s">
        <v>3138</v>
      </c>
      <c r="D1184" t="s">
        <v>1470</v>
      </c>
      <c r="E1184">
        <v>1857.0619711049901</v>
      </c>
      <c r="F1184">
        <v>93.39</v>
      </c>
      <c r="G1184">
        <v>-39.122392426662998</v>
      </c>
      <c r="H1184">
        <v>-5.3757142618087901</v>
      </c>
      <c r="I1184">
        <v>-14.8509739133781</v>
      </c>
      <c r="J1184">
        <v>-2.7787808471947799</v>
      </c>
      <c r="K1184">
        <v>100.39129346149301</v>
      </c>
      <c r="L1184">
        <v>105.147020996873</v>
      </c>
      <c r="M1184">
        <v>39.918661573935402</v>
      </c>
      <c r="N1184">
        <v>0.48978692980843302</v>
      </c>
      <c r="O1184">
        <v>39.126244779955002</v>
      </c>
      <c r="P1184">
        <v>3.2504145936981699</v>
      </c>
      <c r="Q1184">
        <v>8.3569136160669993E-2</v>
      </c>
    </row>
    <row r="1185" spans="1:17" hidden="1" x14ac:dyDescent="0.3">
      <c r="A1185" t="s">
        <v>2529</v>
      </c>
      <c r="B1185" t="s">
        <v>2530</v>
      </c>
      <c r="C1185" t="s">
        <v>3138</v>
      </c>
      <c r="D1185" t="s">
        <v>134</v>
      </c>
      <c r="E1185">
        <v>1854.9772766799999</v>
      </c>
      <c r="F1185">
        <v>101.42</v>
      </c>
      <c r="G1185">
        <v>-5.1967468132545396E-3</v>
      </c>
      <c r="H1185">
        <v>-15.0472332449693</v>
      </c>
      <c r="I1185">
        <v>3.2591728169941701</v>
      </c>
      <c r="J1185">
        <v>-10.5666742380052</v>
      </c>
      <c r="K1185">
        <v>115.394056223077</v>
      </c>
      <c r="L1185">
        <v>108.505439154765</v>
      </c>
      <c r="M1185">
        <v>22.509438051099199</v>
      </c>
      <c r="N1185">
        <v>0.77966403958220298</v>
      </c>
      <c r="O1185">
        <v>60.175507789390601</v>
      </c>
      <c r="P1185">
        <v>39.696969696969703</v>
      </c>
      <c r="Q1185">
        <v>3.9570547112403001E-2</v>
      </c>
    </row>
    <row r="1186" spans="1:17" hidden="1" x14ac:dyDescent="0.3">
      <c r="A1186" t="s">
        <v>2531</v>
      </c>
      <c r="B1186" t="s">
        <v>2532</v>
      </c>
      <c r="C1186" t="s">
        <v>3138</v>
      </c>
      <c r="D1186" t="s">
        <v>273</v>
      </c>
      <c r="E1186">
        <v>1852.57712158499</v>
      </c>
      <c r="F1186">
        <v>411.85</v>
      </c>
      <c r="G1186">
        <v>-45.157139123927699</v>
      </c>
      <c r="H1186">
        <v>-7.8339378468751599</v>
      </c>
      <c r="I1186">
        <v>-28.196851575349701</v>
      </c>
      <c r="J1186">
        <v>-2.5313741079382801</v>
      </c>
      <c r="K1186">
        <v>451.840229382524</v>
      </c>
      <c r="L1186">
        <v>498.75271014298499</v>
      </c>
      <c r="M1186">
        <v>23.6276426319838</v>
      </c>
      <c r="N1186">
        <v>0.97584881391462697</v>
      </c>
      <c r="O1186">
        <v>54.947189510744103</v>
      </c>
      <c r="P1186">
        <v>0.402242808386166</v>
      </c>
    </row>
    <row r="1187" spans="1:17" hidden="1" x14ac:dyDescent="0.3">
      <c r="A1187" t="s">
        <v>2533</v>
      </c>
      <c r="B1187" t="s">
        <v>2534</v>
      </c>
      <c r="C1187" t="s">
        <v>3138</v>
      </c>
      <c r="D1187" t="s">
        <v>280</v>
      </c>
      <c r="E1187">
        <v>1851.0367765999999</v>
      </c>
      <c r="F1187">
        <v>373.4</v>
      </c>
      <c r="G1187">
        <v>-52.5016813380687</v>
      </c>
      <c r="H1187">
        <v>-7.80840585934176</v>
      </c>
      <c r="I1187">
        <v>-14.6658535890887</v>
      </c>
      <c r="J1187">
        <v>-5.9755619020595496</v>
      </c>
      <c r="K1187">
        <v>413.55881739561499</v>
      </c>
      <c r="L1187">
        <v>433.36262797422501</v>
      </c>
      <c r="M1187">
        <v>30.806823472487999</v>
      </c>
      <c r="N1187">
        <v>0.50498833935420395</v>
      </c>
      <c r="O1187">
        <v>49.678628816282703</v>
      </c>
      <c r="P1187">
        <v>13.151515151515101</v>
      </c>
      <c r="Q1187">
        <v>1.9825795251112999E-2</v>
      </c>
    </row>
    <row r="1188" spans="1:17" hidden="1" x14ac:dyDescent="0.3">
      <c r="A1188" t="s">
        <v>2535</v>
      </c>
      <c r="B1188" t="s">
        <v>2536</v>
      </c>
      <c r="C1188" t="s">
        <v>3138</v>
      </c>
      <c r="D1188" t="s">
        <v>414</v>
      </c>
      <c r="E1188">
        <v>1850.15444855999</v>
      </c>
      <c r="F1188">
        <v>1471.8</v>
      </c>
      <c r="G1188">
        <v>54.960991409742</v>
      </c>
      <c r="H1188">
        <v>2.83715060884867</v>
      </c>
      <c r="I1188">
        <v>28.936277190121402</v>
      </c>
      <c r="J1188">
        <v>-11.4264499066285</v>
      </c>
      <c r="K1188">
        <v>1530.06293612118</v>
      </c>
      <c r="L1188">
        <v>1288.18872739368</v>
      </c>
      <c r="M1188">
        <v>34.216411499220101</v>
      </c>
      <c r="N1188">
        <v>1.87160952849986</v>
      </c>
      <c r="O1188">
        <v>19.5814648729447</v>
      </c>
      <c r="P1188">
        <v>110.317233495284</v>
      </c>
      <c r="Q1188">
        <v>5.1059973515998003E-2</v>
      </c>
    </row>
    <row r="1189" spans="1:17" hidden="1" x14ac:dyDescent="0.3">
      <c r="A1189" t="s">
        <v>2537</v>
      </c>
      <c r="B1189" t="s">
        <v>2538</v>
      </c>
      <c r="C1189" t="s">
        <v>3138</v>
      </c>
      <c r="D1189" t="s">
        <v>134</v>
      </c>
      <c r="E1189">
        <v>1832.0693953</v>
      </c>
      <c r="F1189">
        <v>108.1</v>
      </c>
      <c r="G1189">
        <v>7.7590903815070202</v>
      </c>
      <c r="H1189">
        <v>-12.8531516667235</v>
      </c>
      <c r="I1189">
        <v>15.041537254515299</v>
      </c>
      <c r="J1189">
        <v>-2.3463320529257801</v>
      </c>
      <c r="K1189">
        <v>113.104554743444</v>
      </c>
      <c r="L1189">
        <v>102.559543249358</v>
      </c>
      <c r="M1189">
        <v>47.347026973972902</v>
      </c>
      <c r="N1189">
        <v>0.94347559665931602</v>
      </c>
      <c r="O1189">
        <v>36.632747456059199</v>
      </c>
      <c r="P1189">
        <v>48.082191780821901</v>
      </c>
      <c r="Q1189">
        <v>4.4348707769855999E-2</v>
      </c>
    </row>
    <row r="1190" spans="1:17" hidden="1" x14ac:dyDescent="0.3">
      <c r="A1190" t="s">
        <v>2539</v>
      </c>
      <c r="B1190" t="s">
        <v>2540</v>
      </c>
      <c r="C1190" t="s">
        <v>3138</v>
      </c>
      <c r="D1190" t="s">
        <v>21</v>
      </c>
      <c r="E1190">
        <v>1828.4888912199999</v>
      </c>
      <c r="F1190">
        <v>439.1</v>
      </c>
      <c r="G1190">
        <v>31.990570212888802</v>
      </c>
      <c r="H1190">
        <v>60.597183744147799</v>
      </c>
      <c r="I1190">
        <v>39.410435831160399</v>
      </c>
      <c r="J1190">
        <v>9.32861558654362</v>
      </c>
      <c r="K1190">
        <v>337.916284543713</v>
      </c>
      <c r="M1190">
        <v>66.701626184491005</v>
      </c>
      <c r="O1190">
        <v>8.1758141653381902</v>
      </c>
      <c r="P1190">
        <v>77.737300141671696</v>
      </c>
    </row>
    <row r="1191" spans="1:17" hidden="1" x14ac:dyDescent="0.3">
      <c r="A1191" t="s">
        <v>2541</v>
      </c>
      <c r="B1191" t="s">
        <v>2542</v>
      </c>
      <c r="C1191" t="s">
        <v>3138</v>
      </c>
      <c r="D1191" t="s">
        <v>1663</v>
      </c>
      <c r="E1191">
        <v>1826.554650624</v>
      </c>
      <c r="F1191">
        <v>83.92</v>
      </c>
      <c r="G1191">
        <v>-35.985402505618303</v>
      </c>
      <c r="H1191">
        <v>-4.0582683878273098</v>
      </c>
      <c r="I1191">
        <v>-19.010722992014902</v>
      </c>
      <c r="J1191">
        <v>-4.46046753081011</v>
      </c>
      <c r="K1191">
        <v>89.522801118621501</v>
      </c>
      <c r="L1191">
        <v>94.084301809039601</v>
      </c>
      <c r="M1191">
        <v>35.015033975976301</v>
      </c>
      <c r="N1191">
        <v>0.46195703348158601</v>
      </c>
      <c r="O1191">
        <v>54.313632030505197</v>
      </c>
      <c r="P1191">
        <v>2.34146341463414</v>
      </c>
      <c r="Q1191">
        <v>1.9478648953692002E-2</v>
      </c>
    </row>
    <row r="1192" spans="1:17" hidden="1" x14ac:dyDescent="0.3">
      <c r="A1192" t="s">
        <v>2543</v>
      </c>
      <c r="B1192" t="s">
        <v>2544</v>
      </c>
      <c r="C1192" t="s">
        <v>3138</v>
      </c>
      <c r="D1192" t="s">
        <v>414</v>
      </c>
      <c r="E1192">
        <v>1821.212950505</v>
      </c>
      <c r="F1192">
        <v>455.15</v>
      </c>
      <c r="G1192">
        <v>7.6663310046971596</v>
      </c>
      <c r="H1192">
        <v>-2.59526327610428</v>
      </c>
      <c r="I1192">
        <v>37.199440164698103</v>
      </c>
      <c r="J1192">
        <v>-5.7604860907335</v>
      </c>
      <c r="K1192">
        <v>475.18802234767799</v>
      </c>
      <c r="L1192">
        <v>420.24850728927902</v>
      </c>
      <c r="M1192">
        <v>35.971325031721499</v>
      </c>
      <c r="N1192">
        <v>0.90924566249614802</v>
      </c>
      <c r="O1192">
        <v>23.475777216302301</v>
      </c>
      <c r="P1192">
        <v>62.321683309557699</v>
      </c>
      <c r="Q1192">
        <v>-5.5385317029307997E-2</v>
      </c>
    </row>
    <row r="1193" spans="1:17" hidden="1" x14ac:dyDescent="0.3">
      <c r="A1193" t="s">
        <v>2545</v>
      </c>
      <c r="B1193" t="s">
        <v>2546</v>
      </c>
      <c r="C1193" t="s">
        <v>3138</v>
      </c>
      <c r="D1193" t="s">
        <v>497</v>
      </c>
      <c r="E1193">
        <v>1812.5816033599999</v>
      </c>
      <c r="F1193">
        <v>538.6</v>
      </c>
      <c r="G1193">
        <v>33.126362987387999</v>
      </c>
      <c r="H1193">
        <v>-4.3220264566418498</v>
      </c>
      <c r="I1193">
        <v>48.4878499375776</v>
      </c>
      <c r="J1193">
        <v>-1.9749666599645599</v>
      </c>
      <c r="K1193">
        <v>539.02089674477099</v>
      </c>
      <c r="L1193">
        <v>461.20931738247702</v>
      </c>
      <c r="M1193">
        <v>41.009034310316601</v>
      </c>
      <c r="N1193">
        <v>1.7045300784472199</v>
      </c>
      <c r="O1193">
        <v>21.9272187151875</v>
      </c>
      <c r="P1193">
        <v>83.822525597269603</v>
      </c>
      <c r="Q1193">
        <v>-5.1542108555340999E-2</v>
      </c>
    </row>
    <row r="1194" spans="1:17" hidden="1" x14ac:dyDescent="0.3">
      <c r="A1194" t="s">
        <v>2547</v>
      </c>
      <c r="B1194" t="s">
        <v>2548</v>
      </c>
      <c r="C1194" t="s">
        <v>3138</v>
      </c>
      <c r="D1194" t="s">
        <v>211</v>
      </c>
      <c r="E1194">
        <v>1812.5446864</v>
      </c>
      <c r="F1194">
        <v>1114.5999999999999</v>
      </c>
      <c r="G1194">
        <v>13.3512590821825</v>
      </c>
      <c r="H1194">
        <v>-9.9764767287583105</v>
      </c>
      <c r="I1194">
        <v>-1.35795440929589</v>
      </c>
      <c r="J1194">
        <v>-7.35194565030611</v>
      </c>
      <c r="K1194">
        <v>1272.2525522633</v>
      </c>
      <c r="L1194">
        <v>1174.6680942318101</v>
      </c>
      <c r="M1194">
        <v>20.5416128723312</v>
      </c>
      <c r="N1194">
        <v>0.57479522763037905</v>
      </c>
      <c r="O1194">
        <v>38.336623003768104</v>
      </c>
      <c r="P1194">
        <v>43.717361872219698</v>
      </c>
      <c r="Q1194">
        <v>3.6159720296833002E-2</v>
      </c>
    </row>
    <row r="1195" spans="1:17" hidden="1" x14ac:dyDescent="0.3">
      <c r="A1195" t="s">
        <v>2549</v>
      </c>
      <c r="B1195" t="s">
        <v>2550</v>
      </c>
      <c r="C1195" t="s">
        <v>3138</v>
      </c>
      <c r="D1195" t="s">
        <v>1470</v>
      </c>
      <c r="E1195">
        <v>1806.9022110000001</v>
      </c>
      <c r="F1195">
        <v>286.5</v>
      </c>
      <c r="G1195">
        <v>-34.625308306079503</v>
      </c>
      <c r="H1195">
        <v>-6.1409728142560001</v>
      </c>
      <c r="I1195">
        <v>-19.655083708652501</v>
      </c>
      <c r="J1195">
        <v>-3.5296666378085799</v>
      </c>
      <c r="K1195">
        <v>314.64391629908101</v>
      </c>
      <c r="L1195">
        <v>328.70562600662203</v>
      </c>
      <c r="M1195">
        <v>33.5825277934319</v>
      </c>
      <c r="N1195">
        <v>0.47058281183371897</v>
      </c>
      <c r="O1195">
        <v>33.787085514834203</v>
      </c>
      <c r="P1195">
        <v>2.5778732545649699</v>
      </c>
      <c r="Q1195">
        <v>6.1374290116414001E-2</v>
      </c>
    </row>
    <row r="1196" spans="1:17" hidden="1" x14ac:dyDescent="0.3">
      <c r="A1196" t="s">
        <v>2551</v>
      </c>
      <c r="B1196" t="s">
        <v>2552</v>
      </c>
      <c r="C1196" t="s">
        <v>3138</v>
      </c>
      <c r="D1196" t="s">
        <v>129</v>
      </c>
      <c r="E1196">
        <v>1805.47719912</v>
      </c>
      <c r="F1196">
        <v>722.4</v>
      </c>
      <c r="G1196">
        <v>7.2888555565089801</v>
      </c>
      <c r="H1196">
        <v>27.7178608780793</v>
      </c>
      <c r="I1196">
        <v>22.1657317567911</v>
      </c>
      <c r="J1196">
        <v>-2.9085549625040898</v>
      </c>
      <c r="M1196">
        <v>35.010366667878202</v>
      </c>
      <c r="O1196">
        <v>40.227021040974499</v>
      </c>
      <c r="P1196">
        <v>34.350009298865501</v>
      </c>
    </row>
    <row r="1197" spans="1:17" hidden="1" x14ac:dyDescent="0.3">
      <c r="A1197" t="s">
        <v>2553</v>
      </c>
      <c r="B1197" t="s">
        <v>2554</v>
      </c>
      <c r="C1197" t="s">
        <v>3138</v>
      </c>
      <c r="D1197" t="s">
        <v>971</v>
      </c>
      <c r="E1197">
        <v>1799.9205634</v>
      </c>
      <c r="F1197">
        <v>270.25</v>
      </c>
      <c r="G1197">
        <v>150.20033357849701</v>
      </c>
      <c r="H1197">
        <v>-22.1799516074107</v>
      </c>
      <c r="I1197">
        <v>10.7427099367204</v>
      </c>
      <c r="J1197">
        <v>-6.8188877990664301</v>
      </c>
      <c r="K1197">
        <v>324.15326245624601</v>
      </c>
      <c r="L1197">
        <v>274.386924346586</v>
      </c>
      <c r="M1197">
        <v>20.175961222890098</v>
      </c>
      <c r="N1197">
        <v>0.892069431047116</v>
      </c>
      <c r="O1197">
        <v>61.017576318223803</v>
      </c>
      <c r="Q1197">
        <v>0.16137464872729301</v>
      </c>
    </row>
    <row r="1198" spans="1:17" hidden="1" x14ac:dyDescent="0.3">
      <c r="A1198" t="s">
        <v>2555</v>
      </c>
      <c r="B1198" t="s">
        <v>2556</v>
      </c>
      <c r="C1198" t="s">
        <v>3138</v>
      </c>
      <c r="D1198" t="s">
        <v>245</v>
      </c>
      <c r="E1198">
        <v>1794.7755</v>
      </c>
      <c r="F1198">
        <v>2860.2</v>
      </c>
      <c r="G1198">
        <v>896.10777242220695</v>
      </c>
      <c r="H1198">
        <v>-15.0937817831004</v>
      </c>
      <c r="I1198">
        <v>20.3471104059251</v>
      </c>
      <c r="J1198">
        <v>-11.340108731675601</v>
      </c>
      <c r="K1198">
        <v>3626.2468313495301</v>
      </c>
      <c r="L1198">
        <v>2819.5750967588601</v>
      </c>
      <c r="M1198">
        <v>12.6123778633907</v>
      </c>
      <c r="N1198">
        <v>0.92179831482003904</v>
      </c>
      <c r="O1198">
        <v>67.781973288581199</v>
      </c>
      <c r="P1198">
        <v>916.77923924635604</v>
      </c>
      <c r="Q1198">
        <v>0.21465533288197</v>
      </c>
    </row>
    <row r="1199" spans="1:17" hidden="1" x14ac:dyDescent="0.3">
      <c r="A1199" t="s">
        <v>2557</v>
      </c>
      <c r="B1199" t="s">
        <v>2558</v>
      </c>
      <c r="C1199" t="s">
        <v>3138</v>
      </c>
      <c r="D1199" t="s">
        <v>211</v>
      </c>
      <c r="E1199">
        <v>1789.4990685</v>
      </c>
      <c r="F1199">
        <v>289.89999999999998</v>
      </c>
      <c r="G1199">
        <v>-28.3613251269662</v>
      </c>
      <c r="H1199">
        <v>0.70949920007476297</v>
      </c>
      <c r="I1199">
        <v>-19.076074321143899</v>
      </c>
      <c r="J1199">
        <v>-7.2495312628910398</v>
      </c>
      <c r="K1199">
        <v>312.70320006824699</v>
      </c>
      <c r="L1199">
        <v>304.35148919589602</v>
      </c>
      <c r="M1199">
        <v>42.153319704604797</v>
      </c>
      <c r="N1199">
        <v>0.93527995414902099</v>
      </c>
      <c r="O1199">
        <v>36.529837875129303</v>
      </c>
      <c r="P1199">
        <v>31.653042688465</v>
      </c>
      <c r="Q1199">
        <v>0.14672799344583301</v>
      </c>
    </row>
    <row r="1200" spans="1:17" hidden="1" x14ac:dyDescent="0.3">
      <c r="A1200" t="s">
        <v>2559</v>
      </c>
      <c r="B1200" t="s">
        <v>2560</v>
      </c>
      <c r="C1200" t="s">
        <v>3138</v>
      </c>
      <c r="D1200" t="s">
        <v>232</v>
      </c>
      <c r="E1200">
        <v>1788.874088605</v>
      </c>
      <c r="F1200">
        <v>1011.65</v>
      </c>
      <c r="G1200">
        <v>148.76881643882299</v>
      </c>
      <c r="H1200">
        <v>-4.8045374004809496</v>
      </c>
      <c r="I1200">
        <v>27.606873080228301</v>
      </c>
      <c r="J1200">
        <v>-1.86380621045998</v>
      </c>
      <c r="K1200">
        <v>1018.62999971804</v>
      </c>
      <c r="L1200">
        <v>859.53460558343204</v>
      </c>
      <c r="M1200">
        <v>47.102573859812203</v>
      </c>
      <c r="N1200">
        <v>1.06434895552925</v>
      </c>
      <c r="O1200">
        <v>18.519250729006998</v>
      </c>
      <c r="P1200">
        <v>179.07586206896499</v>
      </c>
      <c r="Q1200">
        <v>0.15117909793079001</v>
      </c>
    </row>
    <row r="1201" spans="1:17" hidden="1" x14ac:dyDescent="0.3">
      <c r="A1201" t="s">
        <v>2561</v>
      </c>
      <c r="B1201" t="s">
        <v>2562</v>
      </c>
      <c r="C1201" t="s">
        <v>3138</v>
      </c>
      <c r="D1201" t="s">
        <v>411</v>
      </c>
      <c r="E1201">
        <v>1785.2539320000001</v>
      </c>
      <c r="F1201">
        <v>159.02000000000001</v>
      </c>
      <c r="G1201">
        <v>58.647432589473802</v>
      </c>
      <c r="H1201">
        <v>-14.043996294063801</v>
      </c>
      <c r="I1201">
        <v>2.4264519785566998</v>
      </c>
      <c r="J1201">
        <v>-6.0070117346453404</v>
      </c>
      <c r="K1201">
        <v>173.91075520084101</v>
      </c>
      <c r="L1201">
        <v>152.715952968116</v>
      </c>
      <c r="N1201">
        <v>2.1046303783246598</v>
      </c>
      <c r="O1201">
        <v>30.172305370393602</v>
      </c>
      <c r="P1201">
        <v>102.315521628498</v>
      </c>
    </row>
    <row r="1202" spans="1:17" hidden="1" x14ac:dyDescent="0.3">
      <c r="A1202" t="s">
        <v>2563</v>
      </c>
      <c r="B1202" t="s">
        <v>2564</v>
      </c>
      <c r="C1202" t="s">
        <v>3138</v>
      </c>
      <c r="D1202" t="s">
        <v>570</v>
      </c>
      <c r="E1202">
        <v>1777.1976146699999</v>
      </c>
      <c r="F1202">
        <v>357.15</v>
      </c>
      <c r="G1202">
        <v>-10.5928722795342</v>
      </c>
      <c r="H1202">
        <v>-10.290578027262301</v>
      </c>
      <c r="I1202">
        <v>-13.3405393683651</v>
      </c>
      <c r="J1202">
        <v>-2.9013545172444699</v>
      </c>
      <c r="K1202">
        <v>397.85960128379702</v>
      </c>
      <c r="L1202">
        <v>404.33088104559698</v>
      </c>
      <c r="M1202">
        <v>30.165301377613599</v>
      </c>
      <c r="N1202">
        <v>0.207511839620798</v>
      </c>
      <c r="O1202">
        <v>76.382472350553002</v>
      </c>
      <c r="P1202">
        <v>15.1910982099661</v>
      </c>
      <c r="Q1202">
        <v>3.813613092675E-2</v>
      </c>
    </row>
    <row r="1203" spans="1:17" hidden="1" x14ac:dyDescent="0.3">
      <c r="A1203" t="s">
        <v>2565</v>
      </c>
      <c r="B1203" t="s">
        <v>2566</v>
      </c>
      <c r="C1203" t="s">
        <v>3138</v>
      </c>
      <c r="D1203" t="s">
        <v>245</v>
      </c>
      <c r="E1203">
        <v>1769.240877056</v>
      </c>
      <c r="F1203">
        <v>172.72</v>
      </c>
      <c r="G1203">
        <v>-38.141002239228101</v>
      </c>
      <c r="H1203">
        <v>-11.368734632666699</v>
      </c>
      <c r="I1203">
        <v>-23.578292070933799</v>
      </c>
      <c r="J1203">
        <v>-7.5422524463529701</v>
      </c>
      <c r="K1203">
        <v>201.17971042980801</v>
      </c>
      <c r="M1203">
        <v>18.659427776111698</v>
      </c>
      <c r="N1203">
        <v>0.52702281712060906</v>
      </c>
      <c r="O1203">
        <v>52.842751273737797</v>
      </c>
      <c r="P1203">
        <v>0.76424946035820096</v>
      </c>
    </row>
    <row r="1204" spans="1:17" hidden="1" x14ac:dyDescent="0.3">
      <c r="A1204" t="s">
        <v>2567</v>
      </c>
      <c r="B1204" t="s">
        <v>2568</v>
      </c>
      <c r="C1204" t="s">
        <v>3138</v>
      </c>
      <c r="D1204" t="s">
        <v>464</v>
      </c>
      <c r="E1204">
        <v>1765.9096552250001</v>
      </c>
      <c r="F1204">
        <v>563.9</v>
      </c>
      <c r="G1204">
        <v>-33.810715129755003</v>
      </c>
      <c r="H1204">
        <v>-5.8514704646641</v>
      </c>
      <c r="I1204">
        <v>-8.4277599237020109</v>
      </c>
      <c r="J1204">
        <v>-2.99908075935382</v>
      </c>
      <c r="K1204">
        <v>635.30092719842401</v>
      </c>
      <c r="L1204">
        <v>633.68669954566803</v>
      </c>
      <c r="M1204">
        <v>43.203875601701199</v>
      </c>
      <c r="N1204">
        <v>0.75233479437412099</v>
      </c>
      <c r="O1204">
        <v>57.6077318673523</v>
      </c>
      <c r="P1204">
        <v>28.144529030791901</v>
      </c>
      <c r="Q1204">
        <v>0.111407812022984</v>
      </c>
    </row>
    <row r="1205" spans="1:17" hidden="1" x14ac:dyDescent="0.3">
      <c r="A1205" t="s">
        <v>2569</v>
      </c>
      <c r="B1205" t="s">
        <v>2570</v>
      </c>
      <c r="C1205" t="s">
        <v>3138</v>
      </c>
      <c r="D1205" t="s">
        <v>223</v>
      </c>
      <c r="E1205">
        <v>1765.4959748250001</v>
      </c>
      <c r="F1205">
        <v>772.75</v>
      </c>
      <c r="G1205">
        <v>25.472341330780299</v>
      </c>
      <c r="H1205">
        <v>-4.1780812097326701</v>
      </c>
      <c r="I1205">
        <v>16.1749150267432</v>
      </c>
      <c r="J1205">
        <v>-2.4997556702518202</v>
      </c>
      <c r="K1205">
        <v>811.21139431075403</v>
      </c>
      <c r="L1205">
        <v>733.13860546846797</v>
      </c>
      <c r="M1205">
        <v>46.766308159876402</v>
      </c>
      <c r="N1205">
        <v>0.150071100915215</v>
      </c>
      <c r="O1205">
        <v>35.748948560336402</v>
      </c>
      <c r="P1205">
        <v>66.526592535126298</v>
      </c>
      <c r="Q1205">
        <v>2.8883966256372001E-2</v>
      </c>
    </row>
    <row r="1206" spans="1:17" hidden="1" x14ac:dyDescent="0.3">
      <c r="A1206" t="s">
        <v>2571</v>
      </c>
      <c r="B1206" t="s">
        <v>2572</v>
      </c>
      <c r="C1206" t="s">
        <v>3138</v>
      </c>
      <c r="D1206" t="s">
        <v>1376</v>
      </c>
      <c r="E1206">
        <v>1734.9604892699999</v>
      </c>
      <c r="F1206">
        <v>611.70000000000005</v>
      </c>
      <c r="G1206">
        <v>3.4685636172521299</v>
      </c>
      <c r="H1206">
        <v>-18.5134274545408</v>
      </c>
      <c r="I1206">
        <v>22.605913154471502</v>
      </c>
      <c r="J1206">
        <v>-4.4577568040771798</v>
      </c>
      <c r="K1206">
        <v>719.048460577573</v>
      </c>
      <c r="L1206">
        <v>623.30421064930704</v>
      </c>
      <c r="M1206">
        <v>23.780423480192599</v>
      </c>
      <c r="N1206">
        <v>1.4125319059249699</v>
      </c>
      <c r="O1206">
        <v>47.457904201405803</v>
      </c>
      <c r="P1206">
        <v>49.9448461821301</v>
      </c>
      <c r="Q1206">
        <v>7.3688640679439005E-2</v>
      </c>
    </row>
    <row r="1207" spans="1:17" hidden="1" x14ac:dyDescent="0.3">
      <c r="A1207" t="s">
        <v>2573</v>
      </c>
      <c r="B1207" t="s">
        <v>2574</v>
      </c>
      <c r="C1207" t="s">
        <v>3138</v>
      </c>
      <c r="D1207" t="s">
        <v>491</v>
      </c>
      <c r="E1207">
        <v>1733.1291450000001</v>
      </c>
      <c r="F1207">
        <v>688.05</v>
      </c>
      <c r="G1207">
        <v>1258.7391185808201</v>
      </c>
      <c r="H1207">
        <v>36.703994816829201</v>
      </c>
      <c r="I1207">
        <v>1144.2962523993799</v>
      </c>
      <c r="J1207">
        <v>2.4491005358558899</v>
      </c>
      <c r="K1207">
        <v>493.80929405293</v>
      </c>
      <c r="L1207">
        <v>259.14669460710701</v>
      </c>
      <c r="M1207">
        <v>87.062623201778393</v>
      </c>
      <c r="N1207">
        <v>1.46731592612323</v>
      </c>
      <c r="O1207">
        <v>0</v>
      </c>
      <c r="P1207">
        <v>1408.8815789473599</v>
      </c>
    </row>
    <row r="1208" spans="1:17" hidden="1" x14ac:dyDescent="0.3">
      <c r="A1208" t="s">
        <v>2575</v>
      </c>
      <c r="B1208" t="s">
        <v>2576</v>
      </c>
      <c r="C1208" t="s">
        <v>3138</v>
      </c>
      <c r="D1208" t="s">
        <v>394</v>
      </c>
      <c r="E1208">
        <v>1730.0501212500001</v>
      </c>
      <c r="F1208">
        <v>904.9</v>
      </c>
      <c r="G1208">
        <v>129.300908866459</v>
      </c>
      <c r="H1208">
        <v>0.74580877017389002</v>
      </c>
      <c r="I1208">
        <v>89.563785887360197</v>
      </c>
      <c r="J1208">
        <v>-2.5555232814437501</v>
      </c>
      <c r="K1208">
        <v>927.09668546886405</v>
      </c>
      <c r="L1208">
        <v>740.57009992998201</v>
      </c>
      <c r="M1208">
        <v>40.343724186905398</v>
      </c>
      <c r="N1208">
        <v>0.73337004540827999</v>
      </c>
      <c r="O1208">
        <v>34.280030942645503</v>
      </c>
      <c r="P1208">
        <v>160.215672178288</v>
      </c>
      <c r="Q1208">
        <v>0.20199132915062201</v>
      </c>
    </row>
    <row r="1209" spans="1:17" hidden="1" x14ac:dyDescent="0.3">
      <c r="A1209" t="s">
        <v>2577</v>
      </c>
      <c r="B1209" t="s">
        <v>2578</v>
      </c>
      <c r="C1209" t="s">
        <v>3138</v>
      </c>
      <c r="D1209" t="s">
        <v>108</v>
      </c>
      <c r="E1209">
        <v>1728.3955080000001</v>
      </c>
      <c r="F1209">
        <v>315.35000000000002</v>
      </c>
      <c r="G1209">
        <v>-36.477100250926902</v>
      </c>
      <c r="H1209">
        <v>2.12186110230226</v>
      </c>
      <c r="I1209">
        <v>-11.236869484435701</v>
      </c>
      <c r="J1209">
        <v>-6.4732718765274404</v>
      </c>
      <c r="K1209">
        <v>336.926465641503</v>
      </c>
      <c r="L1209">
        <v>340.42918131874399</v>
      </c>
      <c r="M1209">
        <v>31.565830594467801</v>
      </c>
      <c r="N1209">
        <v>0.73104637211589896</v>
      </c>
      <c r="O1209">
        <v>40.795941017916498</v>
      </c>
      <c r="P1209">
        <v>11.806417301896801</v>
      </c>
      <c r="Q1209">
        <v>2.0777362096719001E-2</v>
      </c>
    </row>
    <row r="1210" spans="1:17" hidden="1" x14ac:dyDescent="0.3">
      <c r="A1210" t="s">
        <v>2579</v>
      </c>
      <c r="B1210" t="s">
        <v>2580</v>
      </c>
      <c r="C1210" t="s">
        <v>3138</v>
      </c>
      <c r="D1210" t="s">
        <v>273</v>
      </c>
      <c r="E1210">
        <v>1720.009</v>
      </c>
      <c r="F1210">
        <v>477.25</v>
      </c>
      <c r="G1210">
        <v>-66.031819448797506</v>
      </c>
      <c r="H1210">
        <v>-17.234533904496502</v>
      </c>
      <c r="I1210">
        <v>-29.207894001864901</v>
      </c>
      <c r="J1210">
        <v>-5.9855544657330997</v>
      </c>
      <c r="K1210">
        <v>566.03226795368903</v>
      </c>
      <c r="L1210">
        <v>595.93057773925295</v>
      </c>
      <c r="M1210">
        <v>22.578584490643699</v>
      </c>
      <c r="N1210">
        <v>1.1853283050552299</v>
      </c>
      <c r="O1210">
        <v>95.914091147197496</v>
      </c>
      <c r="P1210">
        <v>2.4031756249329499</v>
      </c>
      <c r="Q1210">
        <v>4.8145002745033E-2</v>
      </c>
    </row>
    <row r="1211" spans="1:17" hidden="1" x14ac:dyDescent="0.3">
      <c r="A1211" t="s">
        <v>2581</v>
      </c>
      <c r="B1211" t="s">
        <v>2582</v>
      </c>
      <c r="C1211" t="s">
        <v>3138</v>
      </c>
      <c r="D1211" t="s">
        <v>749</v>
      </c>
      <c r="E1211">
        <v>1719.3417832749999</v>
      </c>
      <c r="F1211">
        <v>665.75</v>
      </c>
      <c r="G1211">
        <v>-13.2317831317411</v>
      </c>
      <c r="H1211">
        <v>-4.8666865189680903</v>
      </c>
      <c r="I1211">
        <v>-30.700123306737801</v>
      </c>
      <c r="J1211">
        <v>-4.9691081566677697</v>
      </c>
      <c r="K1211">
        <v>728.47898597946096</v>
      </c>
      <c r="L1211">
        <v>777.30194312201695</v>
      </c>
      <c r="M1211">
        <v>35.280895470581697</v>
      </c>
      <c r="N1211">
        <v>0.574765027856879</v>
      </c>
      <c r="O1211">
        <v>95.268494179496798</v>
      </c>
      <c r="P1211">
        <v>14.017811269052901</v>
      </c>
      <c r="Q1211">
        <v>0.16137919510089099</v>
      </c>
    </row>
    <row r="1212" spans="1:17" hidden="1" x14ac:dyDescent="0.3">
      <c r="A1212" t="s">
        <v>2583</v>
      </c>
      <c r="B1212" t="s">
        <v>2584</v>
      </c>
      <c r="C1212" t="s">
        <v>3138</v>
      </c>
      <c r="D1212" t="s">
        <v>417</v>
      </c>
      <c r="E1212">
        <v>1717.38623732</v>
      </c>
      <c r="F1212">
        <v>3220.1</v>
      </c>
      <c r="G1212">
        <v>148.539527010108</v>
      </c>
      <c r="H1212">
        <v>-3.7847332755241698</v>
      </c>
      <c r="I1212">
        <v>37.370277275076901</v>
      </c>
      <c r="J1212">
        <v>2.84573896261305</v>
      </c>
      <c r="K1212">
        <v>3281.7892306326298</v>
      </c>
      <c r="L1212">
        <v>2762.6139150212798</v>
      </c>
      <c r="M1212">
        <v>50.729540789656902</v>
      </c>
      <c r="N1212">
        <v>0.43899048266357399</v>
      </c>
      <c r="O1212">
        <v>49.534175957268403</v>
      </c>
      <c r="P1212">
        <v>202.012966458374</v>
      </c>
      <c r="Q1212">
        <v>0.22386171261364099</v>
      </c>
    </row>
    <row r="1213" spans="1:17" hidden="1" x14ac:dyDescent="0.3">
      <c r="A1213" t="s">
        <v>2585</v>
      </c>
      <c r="B1213" t="s">
        <v>2586</v>
      </c>
      <c r="C1213" t="s">
        <v>3138</v>
      </c>
      <c r="D1213" t="s">
        <v>270</v>
      </c>
      <c r="E1213">
        <v>1712.6222399999999</v>
      </c>
      <c r="F1213">
        <v>127.8</v>
      </c>
      <c r="G1213">
        <v>335.67561405426602</v>
      </c>
      <c r="H1213">
        <v>-11.1119218040457</v>
      </c>
      <c r="I1213">
        <v>7.4681381393723099</v>
      </c>
      <c r="J1213">
        <v>-8.2558406301972305</v>
      </c>
      <c r="K1213">
        <v>143.30361631250199</v>
      </c>
      <c r="L1213">
        <v>111.955229407837</v>
      </c>
      <c r="M1213">
        <v>30.803729875993501</v>
      </c>
      <c r="N1213">
        <v>0.58111920227895897</v>
      </c>
      <c r="O1213">
        <v>31.4553990610328</v>
      </c>
      <c r="P1213">
        <v>385.19362186788101</v>
      </c>
      <c r="Q1213">
        <v>0.18634559699793701</v>
      </c>
    </row>
    <row r="1214" spans="1:17" hidden="1" x14ac:dyDescent="0.3">
      <c r="A1214" t="s">
        <v>2587</v>
      </c>
      <c r="B1214" t="s">
        <v>2588</v>
      </c>
      <c r="C1214" t="s">
        <v>3138</v>
      </c>
      <c r="D1214" t="s">
        <v>21</v>
      </c>
      <c r="E1214">
        <v>1706.7642859600001</v>
      </c>
      <c r="F1214">
        <v>987.65</v>
      </c>
      <c r="G1214">
        <v>837.74677674693305</v>
      </c>
      <c r="H1214">
        <v>45.688978530866599</v>
      </c>
      <c r="I1214">
        <v>90.948437264580093</v>
      </c>
      <c r="J1214">
        <v>8.4259287878553994</v>
      </c>
      <c r="K1214">
        <v>808.46300930826897</v>
      </c>
      <c r="L1214">
        <v>562.83769880829698</v>
      </c>
      <c r="M1214">
        <v>74.243682921672999</v>
      </c>
      <c r="N1214">
        <v>1.8930794452334601</v>
      </c>
      <c r="O1214">
        <v>1.0479420847466301</v>
      </c>
      <c r="P1214">
        <v>959.14209115281506</v>
      </c>
    </row>
    <row r="1215" spans="1:17" hidden="1" x14ac:dyDescent="0.3">
      <c r="A1215" t="s">
        <v>2589</v>
      </c>
      <c r="B1215" t="s">
        <v>2590</v>
      </c>
      <c r="C1215" t="s">
        <v>3138</v>
      </c>
      <c r="D1215" t="s">
        <v>570</v>
      </c>
      <c r="E1215">
        <v>1701.0937799999999</v>
      </c>
      <c r="F1215">
        <v>94</v>
      </c>
      <c r="G1215">
        <v>-3.31815845960387</v>
      </c>
      <c r="H1215">
        <v>-17.652930181516801</v>
      </c>
      <c r="I1215">
        <v>13.4796131573799</v>
      </c>
      <c r="J1215">
        <v>-12.027258636150099</v>
      </c>
      <c r="K1215">
        <v>108.505934839435</v>
      </c>
      <c r="L1215">
        <v>102.946319509951</v>
      </c>
      <c r="M1215">
        <v>54.219977380712301</v>
      </c>
      <c r="N1215">
        <v>0.74592803826661402</v>
      </c>
      <c r="O1215">
        <v>69.723404255319096</v>
      </c>
      <c r="P1215">
        <v>30.5555555555555</v>
      </c>
    </row>
    <row r="1216" spans="1:17" hidden="1" x14ac:dyDescent="0.3">
      <c r="A1216" t="s">
        <v>2591</v>
      </c>
      <c r="B1216" t="s">
        <v>2592</v>
      </c>
      <c r="C1216" t="s">
        <v>3138</v>
      </c>
      <c r="D1216" t="s">
        <v>211</v>
      </c>
      <c r="E1216">
        <v>1699.07165448</v>
      </c>
      <c r="F1216">
        <v>695.4</v>
      </c>
      <c r="G1216">
        <v>-15.4513124891504</v>
      </c>
      <c r="H1216">
        <v>-8.9140330842610602</v>
      </c>
      <c r="I1216">
        <v>-7.6158528009096598</v>
      </c>
      <c r="J1216">
        <v>-2.3318182648270902</v>
      </c>
      <c r="K1216">
        <v>732.69284369970501</v>
      </c>
      <c r="L1216">
        <v>730.54609896432805</v>
      </c>
      <c r="M1216">
        <v>47.724523764181903</v>
      </c>
      <c r="N1216">
        <v>0.58016382161358204</v>
      </c>
      <c r="O1216">
        <v>31.571757262007399</v>
      </c>
      <c r="P1216">
        <v>26.897810218978101</v>
      </c>
      <c r="Q1216">
        <v>-1.1963617165019E-2</v>
      </c>
    </row>
    <row r="1217" spans="1:17" hidden="1" x14ac:dyDescent="0.3">
      <c r="A1217" t="s">
        <v>2593</v>
      </c>
      <c r="B1217" t="s">
        <v>2594</v>
      </c>
      <c r="C1217" t="s">
        <v>3138</v>
      </c>
      <c r="D1217" t="s">
        <v>48</v>
      </c>
      <c r="E1217">
        <v>1697.4556717999999</v>
      </c>
      <c r="F1217">
        <v>134.33000000000001</v>
      </c>
      <c r="G1217">
        <v>80.346116415657207</v>
      </c>
      <c r="H1217">
        <v>4.1860012512769202</v>
      </c>
      <c r="I1217">
        <v>4.0418770785051796</v>
      </c>
      <c r="J1217">
        <v>9.9317408235852493</v>
      </c>
      <c r="K1217">
        <v>140.84201813791901</v>
      </c>
      <c r="L1217">
        <v>128.95141286361499</v>
      </c>
      <c r="M1217">
        <v>55.908792710132701</v>
      </c>
      <c r="N1217">
        <v>1.8112242938210401</v>
      </c>
      <c r="O1217">
        <v>51.864810541204399</v>
      </c>
      <c r="P1217">
        <v>105.083969465648</v>
      </c>
      <c r="Q1217">
        <v>0.184242407879082</v>
      </c>
    </row>
    <row r="1218" spans="1:17" hidden="1" x14ac:dyDescent="0.3">
      <c r="A1218" t="s">
        <v>2595</v>
      </c>
      <c r="B1218" t="s">
        <v>2596</v>
      </c>
      <c r="C1218" t="s">
        <v>3138</v>
      </c>
      <c r="D1218" t="s">
        <v>161</v>
      </c>
      <c r="E1218">
        <v>1696.42811723</v>
      </c>
      <c r="F1218">
        <v>763.7</v>
      </c>
      <c r="G1218">
        <v>58.076338910199397</v>
      </c>
      <c r="H1218">
        <v>39.946515039620898</v>
      </c>
      <c r="I1218">
        <v>51.945779096262001</v>
      </c>
      <c r="J1218">
        <v>-0.97977296653055801</v>
      </c>
      <c r="K1218">
        <v>616.57022395113597</v>
      </c>
      <c r="L1218">
        <v>541.21029457334396</v>
      </c>
      <c r="M1218">
        <v>71.475739695085096</v>
      </c>
      <c r="N1218">
        <v>2.5996183001193001</v>
      </c>
      <c r="O1218">
        <v>5.3096765745711503</v>
      </c>
      <c r="P1218">
        <v>95.669997437868304</v>
      </c>
      <c r="Q1218">
        <v>6.9555944164245001E-2</v>
      </c>
    </row>
    <row r="1219" spans="1:17" hidden="1" x14ac:dyDescent="0.3">
      <c r="A1219" t="s">
        <v>2597</v>
      </c>
      <c r="B1219" t="s">
        <v>2598</v>
      </c>
      <c r="C1219" t="s">
        <v>3138</v>
      </c>
      <c r="D1219" t="s">
        <v>570</v>
      </c>
      <c r="E1219">
        <v>1692.3029750000001</v>
      </c>
      <c r="F1219">
        <v>64.08</v>
      </c>
      <c r="G1219">
        <v>3.63503172095366</v>
      </c>
      <c r="H1219">
        <v>17.205951491998999</v>
      </c>
      <c r="I1219">
        <v>8.8386830791750999</v>
      </c>
      <c r="J1219">
        <v>-3.9083350839869699</v>
      </c>
      <c r="K1219">
        <v>60.408286762829903</v>
      </c>
      <c r="L1219">
        <v>58.328211557920497</v>
      </c>
      <c r="M1219">
        <v>29.188193916460101</v>
      </c>
      <c r="N1219">
        <v>1.23891754606414</v>
      </c>
      <c r="O1219">
        <v>21.7228464419475</v>
      </c>
      <c r="P1219">
        <v>42.558398220244698</v>
      </c>
      <c r="Q1219">
        <v>7.1071011628524999E-2</v>
      </c>
    </row>
    <row r="1220" spans="1:17" hidden="1" x14ac:dyDescent="0.3">
      <c r="A1220" t="s">
        <v>2599</v>
      </c>
      <c r="B1220" t="s">
        <v>2600</v>
      </c>
      <c r="C1220" t="s">
        <v>3138</v>
      </c>
      <c r="D1220" t="s">
        <v>280</v>
      </c>
      <c r="E1220">
        <v>1691.8582700249999</v>
      </c>
      <c r="F1220">
        <v>431.75</v>
      </c>
      <c r="G1220">
        <v>112.959485556804</v>
      </c>
      <c r="H1220">
        <v>14.70953526778</v>
      </c>
      <c r="I1220">
        <v>79.585400788757397</v>
      </c>
      <c r="J1220">
        <v>2.54160644491887</v>
      </c>
      <c r="K1220">
        <v>374.58584558545101</v>
      </c>
      <c r="M1220">
        <v>72.817691270057594</v>
      </c>
      <c r="N1220">
        <v>1.7287774679321599</v>
      </c>
      <c r="O1220">
        <v>8.2107701215981397</v>
      </c>
      <c r="P1220">
        <v>151.96965275751299</v>
      </c>
    </row>
    <row r="1221" spans="1:17" hidden="1" x14ac:dyDescent="0.3">
      <c r="A1221" t="s">
        <v>2601</v>
      </c>
      <c r="B1221" t="s">
        <v>2602</v>
      </c>
      <c r="C1221" t="s">
        <v>3138</v>
      </c>
      <c r="D1221" t="s">
        <v>51</v>
      </c>
      <c r="E1221">
        <v>1690.8565759399901</v>
      </c>
      <c r="F1221">
        <v>637.70000000000005</v>
      </c>
      <c r="G1221">
        <v>44.258056000111502</v>
      </c>
      <c r="H1221">
        <v>22.2676528258975</v>
      </c>
      <c r="I1221">
        <v>79.691156903766299</v>
      </c>
      <c r="J1221">
        <v>8.2508316381228699</v>
      </c>
      <c r="K1221">
        <v>497.67134528384202</v>
      </c>
      <c r="L1221">
        <v>410.32698457138002</v>
      </c>
      <c r="M1221">
        <v>72.434127661417605</v>
      </c>
      <c r="N1221">
        <v>1.0479016603520499</v>
      </c>
      <c r="O1221">
        <v>2.7128743923474801</v>
      </c>
      <c r="P1221">
        <v>133.077485380116</v>
      </c>
      <c r="Q1221">
        <v>0.14627618038698001</v>
      </c>
    </row>
    <row r="1222" spans="1:17" hidden="1" x14ac:dyDescent="0.3">
      <c r="A1222" t="s">
        <v>2603</v>
      </c>
      <c r="B1222" t="s">
        <v>2604</v>
      </c>
      <c r="C1222" t="s">
        <v>3138</v>
      </c>
      <c r="D1222" t="s">
        <v>211</v>
      </c>
      <c r="E1222">
        <v>1690.614904</v>
      </c>
      <c r="F1222">
        <v>393.8</v>
      </c>
      <c r="G1222">
        <v>-26.753031336430499</v>
      </c>
      <c r="H1222">
        <v>-4.2728443264111604</v>
      </c>
      <c r="I1222">
        <v>-12.851470491697</v>
      </c>
      <c r="J1222">
        <v>-0.53600230145385197</v>
      </c>
      <c r="K1222">
        <v>413.91653922154802</v>
      </c>
      <c r="L1222">
        <v>420.58581557802199</v>
      </c>
      <c r="M1222">
        <v>39.112691686431603</v>
      </c>
      <c r="N1222">
        <v>0.29012373371376599</v>
      </c>
      <c r="O1222">
        <v>31.7927882173692</v>
      </c>
      <c r="P1222">
        <v>10.246360582306799</v>
      </c>
      <c r="Q1222">
        <v>-4.0097453786710003E-3</v>
      </c>
    </row>
    <row r="1223" spans="1:17" hidden="1" x14ac:dyDescent="0.3">
      <c r="A1223" t="s">
        <v>2605</v>
      </c>
      <c r="B1223" t="s">
        <v>2606</v>
      </c>
      <c r="C1223" t="s">
        <v>3138</v>
      </c>
      <c r="D1223" t="s">
        <v>280</v>
      </c>
      <c r="E1223">
        <v>1689.06</v>
      </c>
      <c r="F1223">
        <v>1407.55</v>
      </c>
      <c r="G1223">
        <v>-33.446455979505402</v>
      </c>
      <c r="H1223">
        <v>-3.80352532272979</v>
      </c>
      <c r="I1223">
        <v>2.18362271662722</v>
      </c>
      <c r="J1223">
        <v>0.49793716701225599</v>
      </c>
      <c r="K1223">
        <v>1454.3574137299699</v>
      </c>
      <c r="L1223">
        <v>1442.45163812385</v>
      </c>
      <c r="M1223">
        <v>45.784439972186902</v>
      </c>
      <c r="N1223">
        <v>0.58206636027193903</v>
      </c>
      <c r="O1223">
        <v>16.653049625235301</v>
      </c>
      <c r="P1223">
        <v>19.1778502180263</v>
      </c>
      <c r="Q1223">
        <v>0.16234536158895399</v>
      </c>
    </row>
    <row r="1224" spans="1:17" hidden="1" x14ac:dyDescent="0.3">
      <c r="A1224" t="s">
        <v>2607</v>
      </c>
      <c r="B1224" t="s">
        <v>2608</v>
      </c>
      <c r="C1224" t="s">
        <v>3138</v>
      </c>
      <c r="D1224" t="s">
        <v>134</v>
      </c>
      <c r="E1224">
        <v>1685.7166793219999</v>
      </c>
      <c r="F1224">
        <v>98.97</v>
      </c>
      <c r="G1224">
        <v>-29.282052835490301</v>
      </c>
      <c r="H1224">
        <v>-12.8686312362387</v>
      </c>
      <c r="I1224">
        <v>-22.451432729129198</v>
      </c>
      <c r="J1224">
        <v>-4.1513248369856903</v>
      </c>
      <c r="K1224">
        <v>112.04644198074899</v>
      </c>
      <c r="L1224">
        <v>113.512210508622</v>
      </c>
      <c r="M1224">
        <v>34.618700100167402</v>
      </c>
      <c r="N1224">
        <v>0.36586941290909902</v>
      </c>
      <c r="O1224">
        <v>49.136101849045097</v>
      </c>
      <c r="P1224">
        <v>8.6985172981878005</v>
      </c>
      <c r="Q1224">
        <v>1.2331859398893001E-2</v>
      </c>
    </row>
    <row r="1225" spans="1:17" hidden="1" x14ac:dyDescent="0.3">
      <c r="A1225" t="s">
        <v>2609</v>
      </c>
      <c r="B1225" t="s">
        <v>2610</v>
      </c>
      <c r="C1225" t="s">
        <v>3138</v>
      </c>
      <c r="D1225" t="s">
        <v>1598</v>
      </c>
      <c r="E1225">
        <v>1684.629242</v>
      </c>
      <c r="F1225">
        <v>236</v>
      </c>
      <c r="G1225">
        <v>-34.065962236992199</v>
      </c>
      <c r="H1225">
        <v>-14.3882899155715</v>
      </c>
      <c r="I1225">
        <v>34.849032737278101</v>
      </c>
      <c r="J1225">
        <v>-11.8628210729477</v>
      </c>
      <c r="K1225">
        <v>275.93553880554799</v>
      </c>
      <c r="L1225">
        <v>257.87815370368702</v>
      </c>
      <c r="M1225">
        <v>21.767390671569</v>
      </c>
      <c r="N1225">
        <v>0.70797051936386901</v>
      </c>
      <c r="O1225">
        <v>52.648305084745701</v>
      </c>
      <c r="P1225">
        <v>74.814814814814795</v>
      </c>
      <c r="Q1225">
        <v>5.8624902152923999E-2</v>
      </c>
    </row>
    <row r="1226" spans="1:17" hidden="1" x14ac:dyDescent="0.3">
      <c r="A1226" t="s">
        <v>2611</v>
      </c>
      <c r="B1226" t="s">
        <v>2612</v>
      </c>
      <c r="C1226" t="s">
        <v>3138</v>
      </c>
      <c r="D1226" t="s">
        <v>80</v>
      </c>
      <c r="E1226">
        <v>1674.03084718799</v>
      </c>
      <c r="F1226">
        <v>174.09</v>
      </c>
      <c r="G1226">
        <v>53.244617091935702</v>
      </c>
      <c r="H1226">
        <v>-3.1658339468826502</v>
      </c>
      <c r="I1226">
        <v>59.454578811349897</v>
      </c>
      <c r="J1226">
        <v>-4.4794781656914804</v>
      </c>
      <c r="K1226">
        <v>158.15068832207899</v>
      </c>
      <c r="L1226">
        <v>126.814826089428</v>
      </c>
      <c r="M1226">
        <v>46.5166063020312</v>
      </c>
      <c r="N1226">
        <v>0.55749763254510298</v>
      </c>
      <c r="O1226">
        <v>12.4131196507553</v>
      </c>
      <c r="P1226">
        <v>99.187643020594905</v>
      </c>
      <c r="Q1226">
        <v>2.5552172258699998E-4</v>
      </c>
    </row>
    <row r="1227" spans="1:17" hidden="1" x14ac:dyDescent="0.3">
      <c r="A1227" t="s">
        <v>2613</v>
      </c>
      <c r="B1227" t="s">
        <v>2614</v>
      </c>
      <c r="C1227" t="s">
        <v>3138</v>
      </c>
      <c r="D1227" t="s">
        <v>414</v>
      </c>
      <c r="E1227">
        <v>1672.2487665000001</v>
      </c>
      <c r="F1227">
        <v>141.1</v>
      </c>
      <c r="G1227">
        <v>7.3880999628554198</v>
      </c>
      <c r="H1227">
        <v>8.1803965278164608</v>
      </c>
      <c r="I1227">
        <v>19.6276315983561</v>
      </c>
      <c r="J1227">
        <v>-1.3089095802395501</v>
      </c>
      <c r="K1227">
        <v>136.809740486284</v>
      </c>
      <c r="L1227">
        <v>126.709098754389</v>
      </c>
      <c r="M1227">
        <v>46.712819707659698</v>
      </c>
      <c r="N1227">
        <v>0.91159675451378397</v>
      </c>
      <c r="O1227">
        <v>15.8610914245216</v>
      </c>
      <c r="P1227">
        <v>49.470338983050802</v>
      </c>
      <c r="Q1227">
        <v>7.3398211705213004E-2</v>
      </c>
    </row>
    <row r="1228" spans="1:17" hidden="1" x14ac:dyDescent="0.3">
      <c r="A1228" t="s">
        <v>2615</v>
      </c>
      <c r="B1228" t="s">
        <v>2616</v>
      </c>
      <c r="C1228" t="s">
        <v>3138</v>
      </c>
      <c r="D1228" t="s">
        <v>223</v>
      </c>
      <c r="E1228">
        <v>1671.512436</v>
      </c>
      <c r="F1228">
        <v>924.55</v>
      </c>
      <c r="G1228">
        <v>86.139851820298702</v>
      </c>
      <c r="H1228">
        <v>3.5605998240915802</v>
      </c>
      <c r="I1228">
        <v>55.8682875016803</v>
      </c>
      <c r="J1228">
        <v>6.2050543121587598</v>
      </c>
      <c r="K1228">
        <v>905.59350927293599</v>
      </c>
      <c r="L1228">
        <v>749.31755594485799</v>
      </c>
      <c r="M1228">
        <v>56.330569984201802</v>
      </c>
      <c r="N1228">
        <v>0.52394478495154195</v>
      </c>
      <c r="O1228">
        <v>12.205938023903499</v>
      </c>
      <c r="P1228">
        <v>132.29899497487401</v>
      </c>
      <c r="Q1228">
        <v>5.8184158509638997E-2</v>
      </c>
    </row>
    <row r="1229" spans="1:17" hidden="1" x14ac:dyDescent="0.3">
      <c r="A1229" t="s">
        <v>2617</v>
      </c>
      <c r="B1229" t="s">
        <v>2618</v>
      </c>
      <c r="C1229" t="s">
        <v>3138</v>
      </c>
      <c r="D1229" t="s">
        <v>102</v>
      </c>
      <c r="E1229">
        <v>1667.2368745900001</v>
      </c>
      <c r="F1229">
        <v>75.11</v>
      </c>
      <c r="G1229">
        <v>54.655330561472702</v>
      </c>
      <c r="H1229">
        <v>-2.27075530659853</v>
      </c>
      <c r="I1229">
        <v>-25.368420798402902</v>
      </c>
      <c r="J1229">
        <v>-5.5369674722022797</v>
      </c>
      <c r="K1229">
        <v>82.279938405646305</v>
      </c>
      <c r="L1229">
        <v>78.761621053240205</v>
      </c>
      <c r="M1229">
        <v>31.306186875446301</v>
      </c>
      <c r="N1229">
        <v>0.52950133619102202</v>
      </c>
      <c r="O1229">
        <v>43.655971242178097</v>
      </c>
      <c r="P1229">
        <v>76.687838155728002</v>
      </c>
      <c r="Q1229">
        <v>6.6692694458998003E-2</v>
      </c>
    </row>
    <row r="1230" spans="1:17" hidden="1" x14ac:dyDescent="0.3">
      <c r="A1230" t="s">
        <v>2619</v>
      </c>
      <c r="B1230" t="s">
        <v>2620</v>
      </c>
      <c r="C1230" t="s">
        <v>3138</v>
      </c>
      <c r="D1230" t="s">
        <v>21</v>
      </c>
      <c r="E1230">
        <v>1662.6359116799999</v>
      </c>
      <c r="F1230">
        <v>1419.95</v>
      </c>
      <c r="G1230">
        <v>191.30260765679199</v>
      </c>
      <c r="H1230">
        <v>-3.37713717427919</v>
      </c>
      <c r="I1230">
        <v>14.0627572279107</v>
      </c>
      <c r="J1230">
        <v>-3.5347265525913898E-2</v>
      </c>
      <c r="K1230">
        <v>1477.5253914947</v>
      </c>
      <c r="L1230">
        <v>1248.6155418640401</v>
      </c>
      <c r="M1230">
        <v>41.6816734161306</v>
      </c>
      <c r="N1230">
        <v>0.51907199971039797</v>
      </c>
      <c r="O1230">
        <v>31.272227895348401</v>
      </c>
      <c r="P1230">
        <v>221.40108646446299</v>
      </c>
      <c r="Q1230">
        <v>0.13782299469094</v>
      </c>
    </row>
    <row r="1231" spans="1:17" hidden="1" x14ac:dyDescent="0.3">
      <c r="A1231" t="s">
        <v>2621</v>
      </c>
      <c r="B1231" t="s">
        <v>2622</v>
      </c>
      <c r="C1231" t="s">
        <v>3138</v>
      </c>
      <c r="D1231" t="s">
        <v>175</v>
      </c>
      <c r="E1231">
        <v>1653.99678195</v>
      </c>
      <c r="F1231">
        <v>839.95</v>
      </c>
      <c r="G1231">
        <v>19.671056149953699</v>
      </c>
      <c r="H1231">
        <v>43.533945107469897</v>
      </c>
      <c r="I1231">
        <v>34.547932350235797</v>
      </c>
      <c r="J1231">
        <v>7.1245508085142104</v>
      </c>
      <c r="M1231">
        <v>59.8057396838241</v>
      </c>
      <c r="O1231">
        <v>10.7208762426334</v>
      </c>
      <c r="P1231">
        <v>55.115420129270497</v>
      </c>
    </row>
    <row r="1232" spans="1:17" hidden="1" x14ac:dyDescent="0.3">
      <c r="A1232" t="s">
        <v>2623</v>
      </c>
      <c r="B1232" t="s">
        <v>2624</v>
      </c>
      <c r="C1232" t="s">
        <v>3138</v>
      </c>
      <c r="D1232" t="s">
        <v>273</v>
      </c>
      <c r="E1232">
        <v>1651.5385307649999</v>
      </c>
      <c r="F1232">
        <v>1528.85</v>
      </c>
      <c r="G1232">
        <v>271.743830917124</v>
      </c>
      <c r="H1232">
        <v>11.2367100844285</v>
      </c>
      <c r="I1232">
        <v>31.6919201675008</v>
      </c>
      <c r="J1232">
        <v>3.1473959172172701</v>
      </c>
      <c r="K1232">
        <v>1471.2401054377201</v>
      </c>
      <c r="L1232">
        <v>1154.9788928764401</v>
      </c>
      <c r="M1232">
        <v>47.342716622420497</v>
      </c>
      <c r="N1232">
        <v>1.3058914749772099</v>
      </c>
      <c r="O1232">
        <v>16.8656179481309</v>
      </c>
      <c r="P1232">
        <v>360.496987951807</v>
      </c>
      <c r="Q1232">
        <v>0.26425373417717801</v>
      </c>
    </row>
    <row r="1233" spans="1:17" hidden="1" x14ac:dyDescent="0.3">
      <c r="A1233" t="s">
        <v>2625</v>
      </c>
      <c r="B1233" t="s">
        <v>2626</v>
      </c>
      <c r="C1233" t="s">
        <v>3138</v>
      </c>
      <c r="D1233" t="s">
        <v>117</v>
      </c>
      <c r="E1233">
        <v>1651.386015132</v>
      </c>
      <c r="F1233">
        <v>105.24</v>
      </c>
      <c r="G1233">
        <v>-38.000610579057799</v>
      </c>
      <c r="H1233">
        <v>-10.975566885912899</v>
      </c>
      <c r="I1233">
        <v>-32.045466587425899</v>
      </c>
      <c r="J1233">
        <v>-8.2345358197901408</v>
      </c>
      <c r="K1233">
        <v>119.092544188126</v>
      </c>
      <c r="L1233">
        <v>133.80847747313601</v>
      </c>
      <c r="M1233">
        <v>34.253311953012201</v>
      </c>
      <c r="N1233">
        <v>0.48150491757782499</v>
      </c>
      <c r="O1233">
        <v>84.340554922082802</v>
      </c>
      <c r="P1233">
        <v>2.0756547041707001</v>
      </c>
    </row>
    <row r="1234" spans="1:17" hidden="1" x14ac:dyDescent="0.3">
      <c r="A1234" t="s">
        <v>2627</v>
      </c>
      <c r="B1234" t="s">
        <v>2628</v>
      </c>
      <c r="C1234" t="s">
        <v>3138</v>
      </c>
      <c r="D1234" t="s">
        <v>273</v>
      </c>
      <c r="E1234">
        <v>1639.70141586</v>
      </c>
      <c r="F1234">
        <v>468.85</v>
      </c>
      <c r="G1234">
        <v>-9.6879184752311396</v>
      </c>
      <c r="H1234">
        <v>0.89393028109184502</v>
      </c>
      <c r="I1234">
        <v>18.8664037925125</v>
      </c>
      <c r="J1234">
        <v>0.90091881288351205</v>
      </c>
      <c r="K1234">
        <v>436.48179969589302</v>
      </c>
      <c r="L1234">
        <v>417.05567298678397</v>
      </c>
      <c r="M1234">
        <v>63.394783120311203</v>
      </c>
      <c r="N1234">
        <v>1.0533616169518401</v>
      </c>
      <c r="O1234">
        <v>6.72923109736589</v>
      </c>
      <c r="P1234">
        <v>61.310854980216703</v>
      </c>
      <c r="Q1234">
        <v>5.1565115596488999E-2</v>
      </c>
    </row>
    <row r="1235" spans="1:17" hidden="1" x14ac:dyDescent="0.3">
      <c r="A1235" t="s">
        <v>2629</v>
      </c>
      <c r="B1235" t="s">
        <v>2630</v>
      </c>
      <c r="C1235" t="s">
        <v>3138</v>
      </c>
      <c r="D1235" t="s">
        <v>54</v>
      </c>
      <c r="E1235">
        <v>1637.831590929</v>
      </c>
      <c r="F1235">
        <v>148.91</v>
      </c>
      <c r="G1235">
        <v>-59.6743510433488</v>
      </c>
      <c r="H1235">
        <v>-11.280467461350399</v>
      </c>
      <c r="I1235">
        <v>-40.810955450398801</v>
      </c>
      <c r="J1235">
        <v>-3.2718966683933002</v>
      </c>
      <c r="K1235">
        <v>173.91432921569299</v>
      </c>
      <c r="L1235">
        <v>204.29312905168399</v>
      </c>
      <c r="M1235">
        <v>31.996911327313398</v>
      </c>
      <c r="N1235">
        <v>1.35168987066255</v>
      </c>
      <c r="O1235">
        <v>90.417030421059707</v>
      </c>
      <c r="P1235">
        <v>1.8048813837423701</v>
      </c>
      <c r="Q1235">
        <v>7.8289371928278007E-2</v>
      </c>
    </row>
    <row r="1236" spans="1:17" hidden="1" x14ac:dyDescent="0.3">
      <c r="A1236" t="s">
        <v>2631</v>
      </c>
      <c r="B1236" t="s">
        <v>2632</v>
      </c>
      <c r="C1236" t="s">
        <v>3138</v>
      </c>
      <c r="D1236" t="s">
        <v>120</v>
      </c>
      <c r="E1236">
        <v>1635.6928216199999</v>
      </c>
      <c r="F1236">
        <v>1283</v>
      </c>
      <c r="G1236">
        <v>407.74698457618098</v>
      </c>
      <c r="H1236">
        <v>-11.395206149836699</v>
      </c>
      <c r="I1236">
        <v>230.46540151346801</v>
      </c>
      <c r="J1236">
        <v>2.05649665915303</v>
      </c>
      <c r="K1236">
        <v>1474.6743991886201</v>
      </c>
      <c r="L1236">
        <v>1069.7202188210099</v>
      </c>
      <c r="M1236">
        <v>28.819698548321998</v>
      </c>
      <c r="N1236">
        <v>0.22302497274614</v>
      </c>
      <c r="O1236">
        <v>103.324240062353</v>
      </c>
      <c r="P1236">
        <v>502.34741784037499</v>
      </c>
      <c r="Q1236">
        <v>0.20789565724076101</v>
      </c>
    </row>
    <row r="1237" spans="1:17" hidden="1" x14ac:dyDescent="0.3">
      <c r="A1237" t="s">
        <v>2633</v>
      </c>
      <c r="B1237" t="s">
        <v>2634</v>
      </c>
      <c r="C1237" t="s">
        <v>3138</v>
      </c>
      <c r="D1237" t="s">
        <v>60</v>
      </c>
      <c r="E1237">
        <v>1625.2549091599999</v>
      </c>
      <c r="F1237">
        <v>16.690000000000001</v>
      </c>
      <c r="G1237">
        <v>-39.65204934842</v>
      </c>
      <c r="H1237">
        <v>-4.3107251058638196</v>
      </c>
      <c r="I1237">
        <v>-12.2931900636419</v>
      </c>
      <c r="J1237">
        <v>0.70445743575914999</v>
      </c>
      <c r="K1237">
        <v>18.039032360649198</v>
      </c>
      <c r="L1237">
        <v>18.369189119222199</v>
      </c>
      <c r="M1237">
        <v>36.4142339415924</v>
      </c>
      <c r="N1237">
        <v>0.35835901990584001</v>
      </c>
      <c r="O1237">
        <v>68.064709406830403</v>
      </c>
      <c r="P1237">
        <v>14.3150684931506</v>
      </c>
      <c r="Q1237">
        <v>-2.374530486165E-2</v>
      </c>
    </row>
    <row r="1238" spans="1:17" hidden="1" x14ac:dyDescent="0.3">
      <c r="A1238" t="s">
        <v>2635</v>
      </c>
      <c r="B1238" t="s">
        <v>2636</v>
      </c>
      <c r="C1238" t="s">
        <v>3138</v>
      </c>
      <c r="D1238" t="s">
        <v>105</v>
      </c>
      <c r="E1238">
        <v>1619.8992450000001</v>
      </c>
      <c r="F1238">
        <v>42.03</v>
      </c>
      <c r="G1238">
        <v>54.956238803557397</v>
      </c>
      <c r="H1238">
        <v>-9.4962091702298803</v>
      </c>
      <c r="I1238">
        <v>50.741722225295902</v>
      </c>
      <c r="J1238">
        <v>3.6483330475318398</v>
      </c>
      <c r="K1238">
        <v>44.941564831129902</v>
      </c>
      <c r="L1238">
        <v>36.035444923958501</v>
      </c>
      <c r="M1238">
        <v>44.538372101681801</v>
      </c>
      <c r="N1238">
        <v>0.249653977122619</v>
      </c>
      <c r="O1238">
        <v>53.509398049012603</v>
      </c>
      <c r="P1238">
        <v>94.1339491916859</v>
      </c>
      <c r="Q1238">
        <v>0.12509851692066601</v>
      </c>
    </row>
    <row r="1239" spans="1:17" hidden="1" x14ac:dyDescent="0.3">
      <c r="A1239" t="s">
        <v>2637</v>
      </c>
      <c r="B1239" t="s">
        <v>2638</v>
      </c>
      <c r="C1239" t="s">
        <v>3138</v>
      </c>
      <c r="D1239" t="s">
        <v>497</v>
      </c>
      <c r="E1239">
        <v>1616.26770225</v>
      </c>
      <c r="F1239">
        <v>524.85</v>
      </c>
      <c r="G1239">
        <v>-0.55902992648869398</v>
      </c>
      <c r="H1239">
        <v>-6.3393308031307001</v>
      </c>
      <c r="I1239">
        <v>4.0181512947446896</v>
      </c>
      <c r="J1239">
        <v>-5.5104843816321702</v>
      </c>
      <c r="K1239">
        <v>574.66190690007795</v>
      </c>
      <c r="L1239">
        <v>561.71985382887794</v>
      </c>
      <c r="M1239">
        <v>26.5406105578598</v>
      </c>
      <c r="N1239">
        <v>0.56010595645790495</v>
      </c>
      <c r="O1239">
        <v>38.515766409450301</v>
      </c>
      <c r="P1239">
        <v>30.397515527950301</v>
      </c>
      <c r="Q1239">
        <v>-6.2537615159085E-2</v>
      </c>
    </row>
    <row r="1240" spans="1:17" hidden="1" x14ac:dyDescent="0.3">
      <c r="A1240" t="s">
        <v>2639</v>
      </c>
      <c r="B1240" t="s">
        <v>2640</v>
      </c>
      <c r="C1240" t="s">
        <v>3138</v>
      </c>
      <c r="D1240" t="s">
        <v>671</v>
      </c>
      <c r="E1240">
        <v>1615.3088093219999</v>
      </c>
      <c r="F1240">
        <v>181.74</v>
      </c>
      <c r="G1240">
        <v>-4.6918880111296497</v>
      </c>
      <c r="H1240">
        <v>4.7967628904506299</v>
      </c>
      <c r="I1240">
        <v>10.184988189152399</v>
      </c>
      <c r="J1240">
        <v>-0.17971957429510699</v>
      </c>
      <c r="K1240">
        <v>185.431518333963</v>
      </c>
      <c r="M1240">
        <v>49.3720764199903</v>
      </c>
      <c r="N1240">
        <v>0.36359329849730299</v>
      </c>
      <c r="O1240">
        <v>26.554418399911899</v>
      </c>
      <c r="P1240">
        <v>31.695652173913</v>
      </c>
    </row>
    <row r="1241" spans="1:17" hidden="1" x14ac:dyDescent="0.3">
      <c r="A1241" t="s">
        <v>2641</v>
      </c>
      <c r="B1241" t="s">
        <v>2642</v>
      </c>
      <c r="C1241" t="s">
        <v>3138</v>
      </c>
      <c r="D1241" t="s">
        <v>21</v>
      </c>
      <c r="E1241">
        <v>1613.9565946569901</v>
      </c>
      <c r="F1241">
        <v>152.33000000000001</v>
      </c>
      <c r="G1241">
        <v>353.06035870089198</v>
      </c>
      <c r="H1241">
        <v>-8.7773677116383801</v>
      </c>
      <c r="I1241">
        <v>138.12854788694199</v>
      </c>
      <c r="J1241">
        <v>-6.2290134457774498</v>
      </c>
      <c r="K1241">
        <v>146.67981633148901</v>
      </c>
      <c r="L1241">
        <v>102.966019837139</v>
      </c>
      <c r="M1241">
        <v>47.333738480055302</v>
      </c>
      <c r="N1241">
        <v>0.18251341172893301</v>
      </c>
      <c r="O1241">
        <v>18.512440097157398</v>
      </c>
      <c r="P1241">
        <v>412.03361344537802</v>
      </c>
    </row>
    <row r="1242" spans="1:17" hidden="1" x14ac:dyDescent="0.3">
      <c r="A1242" t="s">
        <v>2643</v>
      </c>
      <c r="B1242" t="s">
        <v>2644</v>
      </c>
      <c r="C1242" t="s">
        <v>3138</v>
      </c>
      <c r="D1242" t="s">
        <v>48</v>
      </c>
      <c r="E1242">
        <v>1610.7688000000001</v>
      </c>
      <c r="F1242">
        <v>71.45</v>
      </c>
      <c r="G1242">
        <v>-13.3891845418658</v>
      </c>
      <c r="H1242">
        <v>-12.6627209847451</v>
      </c>
      <c r="I1242">
        <v>2.9573119636529799</v>
      </c>
      <c r="J1242">
        <v>-4.6374409059346497</v>
      </c>
      <c r="K1242">
        <v>84.621570714406801</v>
      </c>
      <c r="L1242">
        <v>83.837721029967597</v>
      </c>
      <c r="M1242">
        <v>36.118386801933198</v>
      </c>
      <c r="N1242">
        <v>0.65751382373640799</v>
      </c>
      <c r="O1242">
        <v>68.873337998600405</v>
      </c>
      <c r="P1242">
        <v>18.490878938640101</v>
      </c>
      <c r="Q1242">
        <v>0.1124934663578</v>
      </c>
    </row>
    <row r="1243" spans="1:17" hidden="1" x14ac:dyDescent="0.3">
      <c r="A1243" t="s">
        <v>2645</v>
      </c>
      <c r="B1243" t="s">
        <v>2646</v>
      </c>
      <c r="C1243" t="s">
        <v>3138</v>
      </c>
      <c r="D1243" t="s">
        <v>21</v>
      </c>
      <c r="E1243">
        <v>1607.1303289499999</v>
      </c>
      <c r="F1243">
        <v>1264.1500000000001</v>
      </c>
      <c r="G1243">
        <v>70.677961768904098</v>
      </c>
      <c r="H1243">
        <v>2.5918377771778398</v>
      </c>
      <c r="I1243">
        <v>-10.988080949349699</v>
      </c>
      <c r="J1243">
        <v>-2.9443282500882901</v>
      </c>
      <c r="K1243">
        <v>1322.4539757802299</v>
      </c>
      <c r="L1243">
        <v>1187.1869623585001</v>
      </c>
      <c r="M1243">
        <v>41.346317632807903</v>
      </c>
      <c r="N1243">
        <v>1.0852409252219799</v>
      </c>
      <c r="O1243">
        <v>37.396669699007198</v>
      </c>
      <c r="P1243">
        <v>113.19672822328999</v>
      </c>
      <c r="Q1243">
        <v>0.16860821405169901</v>
      </c>
    </row>
    <row r="1244" spans="1:17" hidden="1" x14ac:dyDescent="0.3">
      <c r="A1244" t="s">
        <v>2647</v>
      </c>
      <c r="B1244" t="s">
        <v>2648</v>
      </c>
      <c r="C1244" t="s">
        <v>3138</v>
      </c>
      <c r="D1244" t="s">
        <v>361</v>
      </c>
      <c r="E1244">
        <v>1606.39843</v>
      </c>
      <c r="F1244">
        <v>323.05</v>
      </c>
      <c r="G1244">
        <v>21.641308506248301</v>
      </c>
      <c r="H1244">
        <v>4.0434281336926903</v>
      </c>
      <c r="I1244">
        <v>36.143019217961701</v>
      </c>
      <c r="J1244">
        <v>-2.3609642024291899</v>
      </c>
      <c r="K1244">
        <v>307.10421141782501</v>
      </c>
      <c r="L1244">
        <v>256.25843081971601</v>
      </c>
      <c r="M1244">
        <v>45.397335676994601</v>
      </c>
      <c r="N1244">
        <v>0.397576574760729</v>
      </c>
      <c r="O1244">
        <v>18.186039312799799</v>
      </c>
      <c r="P1244">
        <v>76.193073356967503</v>
      </c>
      <c r="Q1244">
        <v>0.13541127619805399</v>
      </c>
    </row>
    <row r="1245" spans="1:17" hidden="1" x14ac:dyDescent="0.3">
      <c r="A1245" t="s">
        <v>2649</v>
      </c>
      <c r="B1245" t="s">
        <v>2650</v>
      </c>
      <c r="C1245" t="s">
        <v>3138</v>
      </c>
      <c r="D1245" t="s">
        <v>134</v>
      </c>
      <c r="E1245">
        <v>1602.1860329000001</v>
      </c>
      <c r="F1245">
        <v>49.45</v>
      </c>
      <c r="G1245">
        <v>-2.4274531411379101</v>
      </c>
      <c r="H1245">
        <v>6.3201747641820401</v>
      </c>
      <c r="I1245">
        <v>-29.7761432756723</v>
      </c>
      <c r="J1245">
        <v>9.9137612722923105</v>
      </c>
      <c r="K1245">
        <v>51.398105217903002</v>
      </c>
      <c r="L1245">
        <v>53.788082028747802</v>
      </c>
      <c r="M1245">
        <v>51.422790428959999</v>
      </c>
      <c r="N1245">
        <v>1.5201464786160199</v>
      </c>
      <c r="O1245">
        <v>58.200202224469102</v>
      </c>
      <c r="P1245">
        <v>20.024271844660198</v>
      </c>
      <c r="Q1245">
        <v>0.12857065764353101</v>
      </c>
    </row>
    <row r="1246" spans="1:17" hidden="1" x14ac:dyDescent="0.3">
      <c r="A1246" t="s">
        <v>2651</v>
      </c>
      <c r="B1246" t="s">
        <v>2652</v>
      </c>
      <c r="C1246" t="s">
        <v>3138</v>
      </c>
      <c r="D1246" t="s">
        <v>497</v>
      </c>
      <c r="E1246">
        <v>1601.6359506700001</v>
      </c>
      <c r="F1246">
        <v>5238</v>
      </c>
      <c r="G1246">
        <v>-36.493758328435</v>
      </c>
      <c r="H1246">
        <v>-3.7556512128108399</v>
      </c>
      <c r="I1246">
        <v>-3.1621608922034001</v>
      </c>
      <c r="J1246">
        <v>-4.0502162796643502</v>
      </c>
      <c r="K1246">
        <v>5328.1010323458904</v>
      </c>
      <c r="L1246">
        <v>5603.4542336512905</v>
      </c>
      <c r="M1246">
        <v>56.107975608073701</v>
      </c>
      <c r="N1246">
        <v>0.62038541557372295</v>
      </c>
      <c r="O1246">
        <v>22.164948453608201</v>
      </c>
      <c r="P1246">
        <v>17.338709677419299</v>
      </c>
      <c r="Q1246">
        <v>-0.11596168030579</v>
      </c>
    </row>
    <row r="1247" spans="1:17" hidden="1" x14ac:dyDescent="0.3">
      <c r="A1247" t="s">
        <v>2653</v>
      </c>
      <c r="B1247" t="s">
        <v>2654</v>
      </c>
      <c r="C1247" t="s">
        <v>3138</v>
      </c>
      <c r="D1247" t="s">
        <v>280</v>
      </c>
      <c r="E1247">
        <v>1601.5467575099999</v>
      </c>
      <c r="F1247">
        <v>48.03</v>
      </c>
      <c r="G1247">
        <v>-34.8269628027004</v>
      </c>
      <c r="H1247">
        <v>-1.2307895544563701</v>
      </c>
      <c r="I1247">
        <v>-40.000070075920803</v>
      </c>
      <c r="J1247">
        <v>-6.8923893421927502</v>
      </c>
      <c r="K1247">
        <v>52.034739594660799</v>
      </c>
      <c r="L1247">
        <v>56.598800386603003</v>
      </c>
      <c r="M1247">
        <v>37.201051853127701</v>
      </c>
      <c r="N1247">
        <v>0.73401455551564199</v>
      </c>
      <c r="O1247">
        <v>99.666874869872998</v>
      </c>
      <c r="P1247">
        <v>10.795847750865001</v>
      </c>
      <c r="Q1247">
        <v>9.35592004864E-4</v>
      </c>
    </row>
    <row r="1248" spans="1:17" hidden="1" x14ac:dyDescent="0.3">
      <c r="A1248" t="s">
        <v>2655</v>
      </c>
      <c r="B1248" t="s">
        <v>2656</v>
      </c>
      <c r="C1248" t="s">
        <v>3138</v>
      </c>
      <c r="D1248" t="s">
        <v>457</v>
      </c>
      <c r="E1248">
        <v>1600.57329</v>
      </c>
      <c r="F1248">
        <v>2682.6</v>
      </c>
      <c r="G1248">
        <v>61.101131088848099</v>
      </c>
      <c r="H1248">
        <v>-7.0130515055622302</v>
      </c>
      <c r="I1248">
        <v>14.501373501694401</v>
      </c>
      <c r="J1248">
        <v>-7.9950248327398103</v>
      </c>
      <c r="K1248">
        <v>3140.15709226332</v>
      </c>
      <c r="L1248">
        <v>2697.94913317183</v>
      </c>
      <c r="M1248">
        <v>22.671336977511402</v>
      </c>
      <c r="N1248">
        <v>2.4803719568537299</v>
      </c>
      <c r="O1248">
        <v>54.696935808543898</v>
      </c>
      <c r="P1248">
        <v>104</v>
      </c>
      <c r="Q1248">
        <v>0.112664525698183</v>
      </c>
    </row>
    <row r="1249" spans="1:17" hidden="1" x14ac:dyDescent="0.3">
      <c r="A1249" t="s">
        <v>2657</v>
      </c>
      <c r="B1249" t="s">
        <v>2658</v>
      </c>
      <c r="C1249" t="s">
        <v>3138</v>
      </c>
      <c r="D1249" t="s">
        <v>273</v>
      </c>
      <c r="E1249">
        <v>1594.84</v>
      </c>
      <c r="F1249">
        <v>763.2</v>
      </c>
      <c r="G1249">
        <v>165.89569735495601</v>
      </c>
      <c r="H1249">
        <v>-1.58354900157365</v>
      </c>
      <c r="I1249">
        <v>103.911746315855</v>
      </c>
      <c r="J1249">
        <v>-7.4746935128395799</v>
      </c>
      <c r="K1249">
        <v>755.72555748434104</v>
      </c>
      <c r="L1249">
        <v>537.01203671499798</v>
      </c>
      <c r="M1249">
        <v>33.489388486506101</v>
      </c>
      <c r="N1249">
        <v>0.96718873937294103</v>
      </c>
      <c r="O1249">
        <v>28.6687631027253</v>
      </c>
      <c r="P1249">
        <v>196.21579662332601</v>
      </c>
      <c r="Q1249">
        <v>0.117583150517985</v>
      </c>
    </row>
    <row r="1250" spans="1:17" hidden="1" x14ac:dyDescent="0.3">
      <c r="A1250" t="s">
        <v>2659</v>
      </c>
      <c r="B1250" t="s">
        <v>2660</v>
      </c>
      <c r="C1250" t="s">
        <v>3138</v>
      </c>
      <c r="D1250" t="s">
        <v>411</v>
      </c>
      <c r="E1250">
        <v>1592.1934796799901</v>
      </c>
      <c r="F1250">
        <v>4988.8</v>
      </c>
      <c r="G1250">
        <v>47.119396254352502</v>
      </c>
      <c r="H1250">
        <v>-4.1724168996984803</v>
      </c>
      <c r="I1250">
        <v>55.9431302385103</v>
      </c>
      <c r="J1250">
        <v>-0.84349285854895795</v>
      </c>
      <c r="K1250">
        <v>4440.7596040441604</v>
      </c>
      <c r="L1250">
        <v>3831.0530875652298</v>
      </c>
      <c r="M1250">
        <v>54.369009873641602</v>
      </c>
      <c r="N1250">
        <v>3.4691051392642498</v>
      </c>
      <c r="O1250">
        <v>15.458627325208401</v>
      </c>
      <c r="P1250">
        <v>105.72371134020599</v>
      </c>
      <c r="Q1250">
        <v>4.8943083332046999E-2</v>
      </c>
    </row>
    <row r="1251" spans="1:17" hidden="1" x14ac:dyDescent="0.3">
      <c r="A1251" t="s">
        <v>2661</v>
      </c>
      <c r="B1251" t="s">
        <v>2662</v>
      </c>
      <c r="C1251" t="s">
        <v>3138</v>
      </c>
      <c r="D1251" t="s">
        <v>436</v>
      </c>
      <c r="E1251">
        <v>1588.5944039999999</v>
      </c>
      <c r="F1251">
        <v>766.25</v>
      </c>
      <c r="G1251">
        <v>-10.6017979309498</v>
      </c>
      <c r="H1251">
        <v>-2.93319797780629</v>
      </c>
      <c r="I1251">
        <v>6.2220748245660902</v>
      </c>
      <c r="J1251">
        <v>0.49505159487294997</v>
      </c>
      <c r="K1251">
        <v>780.79119283946795</v>
      </c>
      <c r="L1251">
        <v>727.53126540809001</v>
      </c>
      <c r="M1251">
        <v>44.451841587518501</v>
      </c>
      <c r="N1251">
        <v>0.32756500852987203</v>
      </c>
      <c r="O1251">
        <v>21.2398042414355</v>
      </c>
      <c r="P1251">
        <v>35.6194690265486</v>
      </c>
      <c r="Q1251">
        <v>3.1630936663524997E-2</v>
      </c>
    </row>
    <row r="1252" spans="1:17" hidden="1" x14ac:dyDescent="0.3">
      <c r="A1252" t="s">
        <v>2663</v>
      </c>
      <c r="B1252" t="s">
        <v>2664</v>
      </c>
      <c r="C1252" t="s">
        <v>3138</v>
      </c>
      <c r="D1252" t="s">
        <v>245</v>
      </c>
      <c r="E1252">
        <v>1580.4972917099999</v>
      </c>
      <c r="F1252">
        <v>943.05</v>
      </c>
      <c r="G1252">
        <v>33.679994279442802</v>
      </c>
      <c r="H1252">
        <v>35.164008712741399</v>
      </c>
      <c r="I1252">
        <v>97.887914775701901</v>
      </c>
      <c r="J1252">
        <v>5.5315060599481098</v>
      </c>
      <c r="K1252">
        <v>791.01440736602501</v>
      </c>
      <c r="L1252">
        <v>662.622529853527</v>
      </c>
      <c r="M1252">
        <v>76.216085120746996</v>
      </c>
      <c r="N1252">
        <v>1.5034777109389601</v>
      </c>
      <c r="O1252">
        <v>7.9158051004718697</v>
      </c>
      <c r="P1252">
        <v>181.50746268656701</v>
      </c>
      <c r="Q1252">
        <v>0.20408232003137999</v>
      </c>
    </row>
    <row r="1253" spans="1:17" hidden="1" x14ac:dyDescent="0.3">
      <c r="A1253" t="s">
        <v>2665</v>
      </c>
      <c r="B1253" t="s">
        <v>2666</v>
      </c>
      <c r="C1253" t="s">
        <v>3138</v>
      </c>
      <c r="D1253" t="s">
        <v>411</v>
      </c>
      <c r="E1253">
        <v>1580.0299500000001</v>
      </c>
      <c r="F1253">
        <v>1482.9</v>
      </c>
      <c r="G1253">
        <v>260.41271684932099</v>
      </c>
      <c r="H1253">
        <v>-0.12156644848308901</v>
      </c>
      <c r="I1253">
        <v>74.332952649744598</v>
      </c>
      <c r="J1253">
        <v>5.8912068154602997</v>
      </c>
      <c r="K1253">
        <v>1425.72650829548</v>
      </c>
      <c r="L1253">
        <v>1050.69782525083</v>
      </c>
      <c r="M1253">
        <v>47.748380888440899</v>
      </c>
      <c r="N1253">
        <v>0.95268704814029903</v>
      </c>
      <c r="O1253">
        <v>15.6652505226245</v>
      </c>
      <c r="P1253">
        <v>285.11881573821501</v>
      </c>
      <c r="Q1253">
        <v>0.15733536335814</v>
      </c>
    </row>
    <row r="1254" spans="1:17" hidden="1" x14ac:dyDescent="0.3">
      <c r="A1254" t="s">
        <v>2667</v>
      </c>
      <c r="B1254" t="s">
        <v>2668</v>
      </c>
      <c r="C1254" t="s">
        <v>3138</v>
      </c>
      <c r="D1254" t="s">
        <v>69</v>
      </c>
      <c r="E1254">
        <v>1577.76397224116</v>
      </c>
      <c r="F1254">
        <v>28.31</v>
      </c>
      <c r="G1254">
        <v>-34.0170438060888</v>
      </c>
      <c r="H1254">
        <v>-5.1672711802085001</v>
      </c>
      <c r="I1254">
        <v>-33.297791648193801</v>
      </c>
      <c r="J1254">
        <v>-0.22667254305808399</v>
      </c>
      <c r="K1254">
        <v>30.8711648075044</v>
      </c>
      <c r="L1254">
        <v>34.356205273560597</v>
      </c>
      <c r="M1254">
        <v>34.104687454986703</v>
      </c>
      <c r="N1254">
        <v>0.45337984952291299</v>
      </c>
      <c r="O1254">
        <v>71.6707877075238</v>
      </c>
      <c r="P1254">
        <v>4.3879056047197498</v>
      </c>
    </row>
    <row r="1255" spans="1:17" hidden="1" x14ac:dyDescent="0.3">
      <c r="A1255" t="s">
        <v>2669</v>
      </c>
      <c r="B1255" t="s">
        <v>2670</v>
      </c>
      <c r="C1255" t="s">
        <v>3138</v>
      </c>
      <c r="D1255" t="s">
        <v>491</v>
      </c>
      <c r="E1255">
        <v>1576.3259089799999</v>
      </c>
      <c r="F1255">
        <v>78.34</v>
      </c>
      <c r="G1255">
        <v>15.064477037932701</v>
      </c>
      <c r="H1255">
        <v>-13.646553900777199</v>
      </c>
      <c r="I1255">
        <v>-14.9813987152124</v>
      </c>
      <c r="J1255">
        <v>-1.8348929207053599</v>
      </c>
      <c r="K1255">
        <v>90.541970749955098</v>
      </c>
      <c r="L1255">
        <v>82.924249051733398</v>
      </c>
      <c r="M1255">
        <v>22.954401579661599</v>
      </c>
      <c r="N1255">
        <v>0.46768668098807398</v>
      </c>
      <c r="O1255">
        <v>65.943323972427805</v>
      </c>
      <c r="P1255">
        <v>63.2083333333333</v>
      </c>
      <c r="Q1255">
        <v>0.161992023312859</v>
      </c>
    </row>
    <row r="1256" spans="1:17" hidden="1" x14ac:dyDescent="0.3">
      <c r="A1256" t="s">
        <v>2671</v>
      </c>
      <c r="B1256" t="s">
        <v>2672</v>
      </c>
      <c r="C1256" t="s">
        <v>3138</v>
      </c>
      <c r="D1256" t="s">
        <v>361</v>
      </c>
      <c r="E1256">
        <v>1570.643900175</v>
      </c>
      <c r="F1256">
        <v>180.55</v>
      </c>
      <c r="G1256">
        <v>5.4990433086261099</v>
      </c>
      <c r="H1256">
        <v>-5.2632157810915396</v>
      </c>
      <c r="I1256">
        <v>-27.209171690242499</v>
      </c>
      <c r="J1256">
        <v>-6.0902745892199803</v>
      </c>
      <c r="K1256">
        <v>189.737806145961</v>
      </c>
      <c r="L1256">
        <v>189.68138838850601</v>
      </c>
      <c r="M1256">
        <v>43.204968291733003</v>
      </c>
      <c r="N1256">
        <v>0.54899282049357301</v>
      </c>
      <c r="O1256">
        <v>34.311824979230103</v>
      </c>
      <c r="P1256">
        <v>27.7777777777777</v>
      </c>
      <c r="Q1256">
        <v>7.1481294344104995E-2</v>
      </c>
    </row>
    <row r="1257" spans="1:17" hidden="1" x14ac:dyDescent="0.3">
      <c r="A1257" t="s">
        <v>2673</v>
      </c>
      <c r="B1257" t="s">
        <v>2674</v>
      </c>
      <c r="C1257" t="s">
        <v>3138</v>
      </c>
      <c r="D1257" t="s">
        <v>120</v>
      </c>
      <c r="E1257">
        <v>1570.2689688</v>
      </c>
      <c r="F1257">
        <v>53.2</v>
      </c>
      <c r="G1257">
        <v>-27.583102869642399</v>
      </c>
      <c r="H1257">
        <v>-2.62879828107986</v>
      </c>
      <c r="I1257">
        <v>-8.7142986530631106</v>
      </c>
      <c r="J1257">
        <v>-2.3253874142208</v>
      </c>
      <c r="K1257">
        <v>56.421193966778198</v>
      </c>
      <c r="L1257">
        <v>57.613866598262</v>
      </c>
      <c r="M1257">
        <v>36.736682712466802</v>
      </c>
      <c r="N1257">
        <v>0.30574499053193799</v>
      </c>
      <c r="O1257">
        <v>62.218045112781901</v>
      </c>
      <c r="P1257">
        <v>16.030534351145</v>
      </c>
      <c r="Q1257">
        <v>8.3463859339120997E-2</v>
      </c>
    </row>
    <row r="1258" spans="1:17" hidden="1" x14ac:dyDescent="0.3">
      <c r="A1258" t="s">
        <v>2675</v>
      </c>
      <c r="B1258" t="s">
        <v>2676</v>
      </c>
      <c r="C1258" t="s">
        <v>3138</v>
      </c>
      <c r="D1258" t="s">
        <v>2677</v>
      </c>
      <c r="E1258">
        <v>1568.4081124950001</v>
      </c>
      <c r="F1258">
        <v>1452.15</v>
      </c>
      <c r="G1258">
        <v>213.96385982638699</v>
      </c>
      <c r="H1258">
        <v>-6.7067422965238803</v>
      </c>
      <c r="I1258">
        <v>3.3649974389769302</v>
      </c>
      <c r="J1258">
        <v>-2.0928355762688899</v>
      </c>
      <c r="K1258">
        <v>1735.34565032501</v>
      </c>
      <c r="L1258">
        <v>1568.67138909658</v>
      </c>
      <c r="M1258">
        <v>24.766452214886101</v>
      </c>
      <c r="N1258">
        <v>1.4167203537979101</v>
      </c>
      <c r="O1258">
        <v>55.631305305925601</v>
      </c>
      <c r="P1258">
        <v>241.68235294117599</v>
      </c>
      <c r="Q1258">
        <v>0.228086547965419</v>
      </c>
    </row>
    <row r="1259" spans="1:17" hidden="1" x14ac:dyDescent="0.3">
      <c r="A1259" t="s">
        <v>2678</v>
      </c>
      <c r="B1259" t="s">
        <v>2679</v>
      </c>
      <c r="C1259" t="s">
        <v>3138</v>
      </c>
      <c r="D1259" t="s">
        <v>2014</v>
      </c>
      <c r="E1259">
        <v>1567.5098236440001</v>
      </c>
      <c r="F1259">
        <v>139.38</v>
      </c>
      <c r="G1259">
        <v>-43.729705852577602</v>
      </c>
      <c r="H1259">
        <v>-9.4906034825076997</v>
      </c>
      <c r="I1259">
        <v>-26.239796103318</v>
      </c>
      <c r="J1259">
        <v>-3.2465940339255401</v>
      </c>
      <c r="K1259">
        <v>153.90877339657999</v>
      </c>
      <c r="L1259">
        <v>164.31784381770501</v>
      </c>
      <c r="M1259">
        <v>15.898326497507</v>
      </c>
      <c r="N1259">
        <v>0.36916895223130503</v>
      </c>
      <c r="O1259">
        <v>56.263452432199699</v>
      </c>
      <c r="P1259">
        <v>0.201294033069743</v>
      </c>
      <c r="Q1259">
        <v>-9.6900647984260999E-2</v>
      </c>
    </row>
    <row r="1260" spans="1:17" hidden="1" x14ac:dyDescent="0.3">
      <c r="A1260" t="s">
        <v>2680</v>
      </c>
      <c r="B1260" t="s">
        <v>2681</v>
      </c>
      <c r="C1260" t="s">
        <v>3138</v>
      </c>
      <c r="D1260" t="s">
        <v>211</v>
      </c>
      <c r="E1260">
        <v>1566.08118352</v>
      </c>
      <c r="F1260">
        <v>692.3</v>
      </c>
      <c r="G1260">
        <v>20.8887008478689</v>
      </c>
      <c r="H1260">
        <v>-2.27401431864718</v>
      </c>
      <c r="I1260">
        <v>-3.1936273041179901</v>
      </c>
      <c r="J1260">
        <v>-4.5937748990075402</v>
      </c>
      <c r="K1260">
        <v>717.13900035782399</v>
      </c>
      <c r="L1260">
        <v>703.58099862255494</v>
      </c>
      <c r="M1260">
        <v>50.488536376728703</v>
      </c>
      <c r="N1260">
        <v>0.89277995788966602</v>
      </c>
      <c r="O1260">
        <v>25.234724830275798</v>
      </c>
      <c r="P1260">
        <v>42.801155115511499</v>
      </c>
      <c r="Q1260">
        <v>6.4227789413288994E-2</v>
      </c>
    </row>
    <row r="1261" spans="1:17" hidden="1" x14ac:dyDescent="0.3">
      <c r="A1261" t="s">
        <v>2682</v>
      </c>
      <c r="B1261" t="s">
        <v>2683</v>
      </c>
      <c r="C1261" t="s">
        <v>3138</v>
      </c>
      <c r="D1261" t="s">
        <v>280</v>
      </c>
      <c r="E1261">
        <v>1562.0247315970901</v>
      </c>
      <c r="F1261">
        <v>262.05</v>
      </c>
      <c r="G1261">
        <v>47.524938824118799</v>
      </c>
      <c r="H1261">
        <v>-12.639058744630301</v>
      </c>
      <c r="I1261">
        <v>27.8021465670592</v>
      </c>
      <c r="J1261">
        <v>-10.706198405126999</v>
      </c>
      <c r="K1261">
        <v>291.63311837097001</v>
      </c>
      <c r="L1261">
        <v>256.86983117828999</v>
      </c>
      <c r="M1261">
        <v>45.834310447955403</v>
      </c>
      <c r="N1261">
        <v>0.36521255906282102</v>
      </c>
      <c r="O1261">
        <v>37.359282579660302</v>
      </c>
      <c r="P1261">
        <v>75.8724832214765</v>
      </c>
    </row>
    <row r="1262" spans="1:17" hidden="1" x14ac:dyDescent="0.3">
      <c r="A1262" t="s">
        <v>2684</v>
      </c>
      <c r="B1262" t="s">
        <v>2685</v>
      </c>
      <c r="C1262" t="s">
        <v>3138</v>
      </c>
      <c r="D1262" t="s">
        <v>749</v>
      </c>
      <c r="E1262">
        <v>1558.298885956</v>
      </c>
      <c r="F1262">
        <v>7.72</v>
      </c>
      <c r="G1262">
        <v>-74.990993451367103</v>
      </c>
      <c r="H1262">
        <v>-2.38321936883428</v>
      </c>
      <c r="I1262">
        <v>-24.956894288787499</v>
      </c>
      <c r="J1262">
        <v>-1.33187481205345</v>
      </c>
      <c r="K1262">
        <v>10.0682957863943</v>
      </c>
      <c r="L1262">
        <v>15.325850260014199</v>
      </c>
      <c r="M1262">
        <v>14.130843075690899</v>
      </c>
      <c r="N1262">
        <v>1.1165464221816199</v>
      </c>
      <c r="O1262">
        <v>197.279792746113</v>
      </c>
      <c r="P1262">
        <v>13.529411764705801</v>
      </c>
      <c r="Q1262">
        <v>-9.3322377911001994E-2</v>
      </c>
    </row>
    <row r="1263" spans="1:17" hidden="1" x14ac:dyDescent="0.3">
      <c r="A1263" t="s">
        <v>2686</v>
      </c>
      <c r="B1263" t="s">
        <v>2687</v>
      </c>
      <c r="C1263" t="s">
        <v>3138</v>
      </c>
      <c r="D1263" t="s">
        <v>451</v>
      </c>
      <c r="E1263">
        <v>1557.1120000000001</v>
      </c>
      <c r="F1263">
        <v>1031.2</v>
      </c>
      <c r="G1263">
        <v>-28.690376823256099</v>
      </c>
      <c r="H1263">
        <v>-14.545653238629299</v>
      </c>
      <c r="I1263">
        <v>-22.914024798435999</v>
      </c>
      <c r="J1263">
        <v>-4.4160053156961503</v>
      </c>
      <c r="K1263">
        <v>1133.2770902731099</v>
      </c>
      <c r="L1263">
        <v>1198.6393984584499</v>
      </c>
      <c r="M1263">
        <v>40.326494704877902</v>
      </c>
      <c r="N1263">
        <v>0.42658217077350702</v>
      </c>
      <c r="O1263">
        <v>55.643910007757903</v>
      </c>
      <c r="P1263">
        <v>3.9411349662332502</v>
      </c>
      <c r="Q1263">
        <v>4.2057262428302003E-2</v>
      </c>
    </row>
    <row r="1264" spans="1:17" hidden="1" x14ac:dyDescent="0.3">
      <c r="A1264" t="s">
        <v>2688</v>
      </c>
      <c r="B1264" t="s">
        <v>2689</v>
      </c>
      <c r="C1264" t="s">
        <v>3138</v>
      </c>
      <c r="D1264" t="s">
        <v>211</v>
      </c>
      <c r="E1264">
        <v>1549.4936290799999</v>
      </c>
      <c r="F1264">
        <v>651.45000000000005</v>
      </c>
      <c r="G1264">
        <v>54.214439216120198</v>
      </c>
      <c r="H1264">
        <v>-18.961328366541601</v>
      </c>
      <c r="I1264">
        <v>41.700739652921101</v>
      </c>
      <c r="J1264">
        <v>-4.7216249962154198</v>
      </c>
      <c r="K1264">
        <v>738.46222032845697</v>
      </c>
      <c r="L1264">
        <v>591.03983204599001</v>
      </c>
      <c r="M1264">
        <v>32.924391419774999</v>
      </c>
      <c r="N1264">
        <v>0.36788888886096999</v>
      </c>
      <c r="O1264">
        <v>59.636196177757299</v>
      </c>
      <c r="P1264">
        <v>85.823290308778397</v>
      </c>
      <c r="Q1264">
        <v>0.197271373147031</v>
      </c>
    </row>
    <row r="1265" spans="1:17" hidden="1" x14ac:dyDescent="0.3">
      <c r="A1265" t="s">
        <v>2690</v>
      </c>
      <c r="B1265" t="s">
        <v>2691</v>
      </c>
      <c r="C1265" t="s">
        <v>3138</v>
      </c>
      <c r="D1265" t="s">
        <v>24</v>
      </c>
      <c r="E1265">
        <v>1547.6133222639901</v>
      </c>
      <c r="F1265">
        <v>145.61000000000001</v>
      </c>
      <c r="G1265">
        <v>-29.8921650785122</v>
      </c>
      <c r="H1265">
        <v>-13.7396146586788</v>
      </c>
      <c r="I1265">
        <v>-32.309856836331299</v>
      </c>
      <c r="J1265">
        <v>-1.67729263855082</v>
      </c>
      <c r="K1265">
        <v>160.95265141887899</v>
      </c>
      <c r="L1265">
        <v>174.345621659561</v>
      </c>
      <c r="M1265">
        <v>47.566475027733098</v>
      </c>
      <c r="N1265">
        <v>0.58961121386677695</v>
      </c>
      <c r="O1265">
        <v>49.508962296545498</v>
      </c>
      <c r="P1265">
        <v>11.4675036362244</v>
      </c>
      <c r="Q1265">
        <v>-4.4066996086559998E-3</v>
      </c>
    </row>
    <row r="1266" spans="1:17" hidden="1" x14ac:dyDescent="0.3">
      <c r="A1266" t="s">
        <v>2692</v>
      </c>
      <c r="B1266" t="s">
        <v>2693</v>
      </c>
      <c r="C1266" t="s">
        <v>3138</v>
      </c>
      <c r="D1266" t="s">
        <v>105</v>
      </c>
      <c r="E1266">
        <v>1542.3892000000001</v>
      </c>
      <c r="F1266">
        <v>762.05</v>
      </c>
      <c r="G1266">
        <v>2.7874234148149499</v>
      </c>
      <c r="H1266">
        <v>-0.52125597023551695</v>
      </c>
      <c r="I1266">
        <v>11.2188450767097</v>
      </c>
      <c r="J1266">
        <v>-5.8590131709198197</v>
      </c>
      <c r="K1266">
        <v>761.29900329447196</v>
      </c>
      <c r="L1266">
        <v>695.69614771384602</v>
      </c>
      <c r="M1266">
        <v>45.885969909187303</v>
      </c>
      <c r="N1266">
        <v>0.42152992825657598</v>
      </c>
      <c r="O1266">
        <v>10.8719900269011</v>
      </c>
      <c r="P1266">
        <v>32.4152910512597</v>
      </c>
      <c r="Q1266">
        <v>0.11208048617866299</v>
      </c>
    </row>
    <row r="1267" spans="1:17" hidden="1" x14ac:dyDescent="0.3">
      <c r="A1267" t="s">
        <v>2694</v>
      </c>
      <c r="B1267" t="s">
        <v>2695</v>
      </c>
      <c r="C1267" t="s">
        <v>3138</v>
      </c>
      <c r="D1267" t="s">
        <v>102</v>
      </c>
      <c r="E1267">
        <v>1539.0314662799999</v>
      </c>
      <c r="F1267">
        <v>6.27</v>
      </c>
      <c r="G1267">
        <v>-85.046466824148197</v>
      </c>
      <c r="H1267">
        <v>-12.0361236392249</v>
      </c>
      <c r="I1267">
        <v>-65.730692860287704</v>
      </c>
      <c r="J1267">
        <v>-1.5916150717937101</v>
      </c>
      <c r="K1267">
        <v>8.7442952011126707</v>
      </c>
      <c r="L1267">
        <v>13.0470990144096</v>
      </c>
      <c r="M1267">
        <v>4.3545546011762797</v>
      </c>
      <c r="N1267">
        <v>0.492164662763664</v>
      </c>
      <c r="O1267">
        <v>333.01435406698499</v>
      </c>
      <c r="P1267">
        <v>3.125</v>
      </c>
      <c r="Q1267">
        <v>-1.6334170623269001E-2</v>
      </c>
    </row>
    <row r="1268" spans="1:17" hidden="1" x14ac:dyDescent="0.3">
      <c r="A1268" t="s">
        <v>2696</v>
      </c>
      <c r="B1268" t="s">
        <v>2697</v>
      </c>
      <c r="C1268" t="s">
        <v>3138</v>
      </c>
      <c r="D1268" t="s">
        <v>232</v>
      </c>
      <c r="E1268">
        <v>1537.4014391999999</v>
      </c>
      <c r="F1268">
        <v>1014.2</v>
      </c>
      <c r="G1268">
        <v>61.504893400992501</v>
      </c>
      <c r="H1268">
        <v>-6.6809262850043396</v>
      </c>
      <c r="I1268">
        <v>-24.040529924982401</v>
      </c>
      <c r="J1268">
        <v>-4.6762158322499898</v>
      </c>
      <c r="K1268">
        <v>1129.05937650075</v>
      </c>
      <c r="L1268">
        <v>1069.1573322496199</v>
      </c>
      <c r="M1268">
        <v>22.3742071678404</v>
      </c>
      <c r="N1268">
        <v>0.26885249203258699</v>
      </c>
      <c r="O1268">
        <v>47.184973378031899</v>
      </c>
      <c r="P1268">
        <v>109.675418647922</v>
      </c>
      <c r="Q1268">
        <v>0.131652175406336</v>
      </c>
    </row>
    <row r="1269" spans="1:17" hidden="1" x14ac:dyDescent="0.3">
      <c r="A1269" t="s">
        <v>2698</v>
      </c>
      <c r="B1269" t="s">
        <v>2699</v>
      </c>
      <c r="C1269" t="s">
        <v>3138</v>
      </c>
      <c r="D1269" t="s">
        <v>1056</v>
      </c>
      <c r="E1269">
        <v>1537.29106875</v>
      </c>
      <c r="F1269">
        <v>225.9</v>
      </c>
      <c r="G1269">
        <v>301.09851077107197</v>
      </c>
      <c r="H1269">
        <v>2.1020946998131</v>
      </c>
      <c r="I1269">
        <v>22.310206926321001</v>
      </c>
      <c r="J1269">
        <v>-10.703374871626901</v>
      </c>
      <c r="K1269">
        <v>223.936148048674</v>
      </c>
      <c r="L1269">
        <v>185.13872279916501</v>
      </c>
      <c r="M1269">
        <v>40.077333240400499</v>
      </c>
      <c r="N1269">
        <v>0.52408406516900397</v>
      </c>
      <c r="O1269">
        <v>14.630367419212</v>
      </c>
      <c r="P1269">
        <v>339.40867535498899</v>
      </c>
      <c r="Q1269">
        <v>0.20882535292267099</v>
      </c>
    </row>
    <row r="1270" spans="1:17" hidden="1" x14ac:dyDescent="0.3">
      <c r="A1270" t="s">
        <v>2700</v>
      </c>
      <c r="B1270" t="s">
        <v>2701</v>
      </c>
      <c r="C1270" t="s">
        <v>3138</v>
      </c>
      <c r="D1270" t="s">
        <v>139</v>
      </c>
      <c r="E1270">
        <v>1535.4177187360001</v>
      </c>
      <c r="F1270">
        <v>165.82</v>
      </c>
      <c r="G1270">
        <v>22.709423794096502</v>
      </c>
      <c r="H1270">
        <v>9.0299092686038396</v>
      </c>
      <c r="I1270">
        <v>-5.26715806854624</v>
      </c>
      <c r="J1270">
        <v>5.41523424327477</v>
      </c>
      <c r="K1270">
        <v>157.651663359271</v>
      </c>
      <c r="L1270">
        <v>163.13755203491399</v>
      </c>
      <c r="M1270">
        <v>70.861402419345097</v>
      </c>
      <c r="N1270">
        <v>1.2027595548533301</v>
      </c>
      <c r="O1270">
        <v>61.349656253769098</v>
      </c>
      <c r="P1270">
        <v>55.044413277232302</v>
      </c>
      <c r="Q1270">
        <v>9.4779214848716001E-2</v>
      </c>
    </row>
    <row r="1271" spans="1:17" hidden="1" x14ac:dyDescent="0.3">
      <c r="A1271" t="s">
        <v>2702</v>
      </c>
      <c r="B1271" t="s">
        <v>2703</v>
      </c>
      <c r="C1271" t="s">
        <v>3138</v>
      </c>
      <c r="D1271" t="s">
        <v>134</v>
      </c>
      <c r="E1271">
        <v>1530.1384927199999</v>
      </c>
      <c r="F1271">
        <v>120.08</v>
      </c>
      <c r="G1271">
        <v>-6.2005421339670601</v>
      </c>
      <c r="H1271">
        <v>8.2608383434965198</v>
      </c>
      <c r="I1271">
        <v>-3.9023547307816102</v>
      </c>
      <c r="J1271">
        <v>-2.48484489064337</v>
      </c>
      <c r="K1271">
        <v>120.694439424118</v>
      </c>
      <c r="L1271">
        <v>116.616265902205</v>
      </c>
      <c r="M1271">
        <v>51.774422575233302</v>
      </c>
      <c r="N1271">
        <v>0.66231110313047703</v>
      </c>
      <c r="O1271">
        <v>25.7078614257161</v>
      </c>
      <c r="P1271">
        <v>40.4444444444444</v>
      </c>
      <c r="Q1271">
        <v>7.7926740779865999E-2</v>
      </c>
    </row>
    <row r="1272" spans="1:17" hidden="1" x14ac:dyDescent="0.3">
      <c r="A1272" t="s">
        <v>2704</v>
      </c>
      <c r="B1272" t="s">
        <v>2705</v>
      </c>
      <c r="C1272" t="s">
        <v>3138</v>
      </c>
      <c r="D1272" t="s">
        <v>1561</v>
      </c>
      <c r="E1272">
        <v>1523.508504782</v>
      </c>
      <c r="F1272">
        <v>116.88</v>
      </c>
      <c r="G1272">
        <v>112.34288724283699</v>
      </c>
      <c r="H1272">
        <v>-13.276276928558501</v>
      </c>
      <c r="I1272">
        <v>77.202121447528896</v>
      </c>
      <c r="J1272">
        <v>-6.5495982650710296</v>
      </c>
      <c r="K1272">
        <v>119.018099973399</v>
      </c>
      <c r="L1272">
        <v>88.185959516595403</v>
      </c>
      <c r="N1272">
        <v>0.431452701677559</v>
      </c>
      <c r="O1272">
        <v>22.347707049965699</v>
      </c>
      <c r="P1272">
        <v>173.723653395784</v>
      </c>
    </row>
    <row r="1273" spans="1:17" hidden="1" x14ac:dyDescent="0.3">
      <c r="A1273" t="s">
        <v>2706</v>
      </c>
      <c r="B1273" t="s">
        <v>2707</v>
      </c>
      <c r="C1273" t="s">
        <v>3138</v>
      </c>
      <c r="D1273" t="s">
        <v>491</v>
      </c>
      <c r="E1273">
        <v>1522.1286</v>
      </c>
      <c r="F1273">
        <v>145.38</v>
      </c>
      <c r="G1273">
        <v>20.064254376238999</v>
      </c>
      <c r="H1273">
        <v>-10.260905163953799</v>
      </c>
      <c r="I1273">
        <v>-15.215151371529499</v>
      </c>
      <c r="J1273">
        <v>1.99305736331135</v>
      </c>
      <c r="K1273">
        <v>148.357100299515</v>
      </c>
      <c r="L1273">
        <v>142.205169969959</v>
      </c>
      <c r="M1273">
        <v>54.396109188444498</v>
      </c>
      <c r="N1273">
        <v>0.39803582686793998</v>
      </c>
      <c r="O1273">
        <v>25.877011968633902</v>
      </c>
      <c r="P1273">
        <v>50.652849740932602</v>
      </c>
      <c r="Q1273">
        <v>7.3587327283991005E-2</v>
      </c>
    </row>
    <row r="1274" spans="1:17" hidden="1" x14ac:dyDescent="0.3">
      <c r="A1274" t="s">
        <v>2708</v>
      </c>
      <c r="B1274" t="s">
        <v>2709</v>
      </c>
      <c r="C1274" t="s">
        <v>3138</v>
      </c>
      <c r="D1274" t="s">
        <v>2710</v>
      </c>
      <c r="E1274">
        <v>1521.4639259999999</v>
      </c>
      <c r="F1274">
        <v>548.25</v>
      </c>
      <c r="G1274">
        <v>-33.854364686380897</v>
      </c>
      <c r="H1274">
        <v>-10.7276757820885</v>
      </c>
      <c r="I1274">
        <v>-4.6787662048324803</v>
      </c>
      <c r="J1274">
        <v>-0.25653898179276302</v>
      </c>
      <c r="K1274">
        <v>605.546052897241</v>
      </c>
      <c r="L1274">
        <v>599.79508208815105</v>
      </c>
      <c r="M1274">
        <v>38.977759549177101</v>
      </c>
      <c r="N1274">
        <v>1.29288805793379</v>
      </c>
      <c r="O1274">
        <v>54.017327861377098</v>
      </c>
      <c r="P1274">
        <v>16.6489361702127</v>
      </c>
      <c r="Q1274">
        <v>8.8630241531036005E-2</v>
      </c>
    </row>
    <row r="1275" spans="1:17" hidden="1" x14ac:dyDescent="0.3">
      <c r="A1275" t="s">
        <v>2711</v>
      </c>
      <c r="B1275" t="s">
        <v>2712</v>
      </c>
      <c r="C1275" t="s">
        <v>3138</v>
      </c>
      <c r="D1275" t="s">
        <v>273</v>
      </c>
      <c r="E1275">
        <v>1518.5579435</v>
      </c>
      <c r="F1275">
        <v>241.75</v>
      </c>
      <c r="G1275">
        <v>-8.4062998982178208</v>
      </c>
      <c r="H1275">
        <v>-12.4009522532338</v>
      </c>
      <c r="I1275">
        <v>0.65631206217534999</v>
      </c>
      <c r="J1275">
        <v>-8.6084634365112507</v>
      </c>
      <c r="K1275">
        <v>268.908821041934</v>
      </c>
      <c r="L1275">
        <v>254.043502001538</v>
      </c>
      <c r="M1275">
        <v>37.708078112189597</v>
      </c>
      <c r="N1275">
        <v>0.83747636265150605</v>
      </c>
      <c r="O1275">
        <v>54.415718717683497</v>
      </c>
      <c r="P1275">
        <v>62.139503688799401</v>
      </c>
      <c r="Q1275">
        <v>9.2923542641310003E-2</v>
      </c>
    </row>
    <row r="1276" spans="1:17" hidden="1" x14ac:dyDescent="0.3">
      <c r="A1276" t="s">
        <v>2713</v>
      </c>
      <c r="B1276" t="s">
        <v>2714</v>
      </c>
      <c r="C1276" t="s">
        <v>3138</v>
      </c>
      <c r="D1276" t="s">
        <v>2715</v>
      </c>
      <c r="E1276">
        <v>1517.6036425</v>
      </c>
      <c r="F1276">
        <v>614</v>
      </c>
      <c r="G1276">
        <v>98.418631302524403</v>
      </c>
      <c r="H1276">
        <v>18.713935757306299</v>
      </c>
      <c r="I1276">
        <v>44.493011872768299</v>
      </c>
      <c r="J1276">
        <v>-3.64039555959859</v>
      </c>
      <c r="K1276">
        <v>542.28164477724704</v>
      </c>
      <c r="L1276">
        <v>440.96626328162301</v>
      </c>
      <c r="M1276">
        <v>86.049662551614603</v>
      </c>
      <c r="N1276">
        <v>0.87684767087337401</v>
      </c>
      <c r="O1276">
        <v>2.9315960912052099</v>
      </c>
      <c r="P1276">
        <v>133.46007604562701</v>
      </c>
    </row>
    <row r="1277" spans="1:17" hidden="1" x14ac:dyDescent="0.3">
      <c r="A1277" t="s">
        <v>2716</v>
      </c>
      <c r="B1277" t="s">
        <v>2717</v>
      </c>
      <c r="C1277" t="s">
        <v>3138</v>
      </c>
      <c r="D1277" t="s">
        <v>120</v>
      </c>
      <c r="E1277">
        <v>1510.813290006</v>
      </c>
      <c r="F1277">
        <v>14.02</v>
      </c>
      <c r="G1277">
        <v>-30.189715010991002</v>
      </c>
      <c r="H1277">
        <v>4.7435630101006101</v>
      </c>
      <c r="I1277">
        <v>-27.514300283274199</v>
      </c>
      <c r="J1277">
        <v>-0.57269221880972099</v>
      </c>
      <c r="K1277">
        <v>14.5437342114252</v>
      </c>
      <c r="L1277">
        <v>15.7058393838957</v>
      </c>
      <c r="M1277">
        <v>46.254417340284199</v>
      </c>
      <c r="N1277">
        <v>0.57971009383304595</v>
      </c>
      <c r="O1277">
        <v>87.982499658667706</v>
      </c>
      <c r="P1277">
        <v>7.8461538461538298</v>
      </c>
      <c r="Q1277">
        <v>4.3725291270771002E-2</v>
      </c>
    </row>
    <row r="1278" spans="1:17" hidden="1" x14ac:dyDescent="0.3">
      <c r="A1278" t="s">
        <v>2718</v>
      </c>
      <c r="B1278" t="s">
        <v>2719</v>
      </c>
      <c r="C1278" t="s">
        <v>3138</v>
      </c>
      <c r="D1278" t="s">
        <v>80</v>
      </c>
      <c r="E1278">
        <v>1509.7802775</v>
      </c>
      <c r="F1278">
        <v>226.25</v>
      </c>
      <c r="G1278">
        <v>60.1115935034586</v>
      </c>
      <c r="H1278">
        <v>-21.030787518639499</v>
      </c>
      <c r="I1278">
        <v>93.8084089350223</v>
      </c>
      <c r="J1278">
        <v>-2.5239654620799201</v>
      </c>
      <c r="K1278">
        <v>251.10387101622999</v>
      </c>
      <c r="L1278">
        <v>189.31330576502199</v>
      </c>
      <c r="M1278">
        <v>28.851783028075101</v>
      </c>
      <c r="N1278">
        <v>0.190612041953968</v>
      </c>
      <c r="O1278">
        <v>59.275138121546902</v>
      </c>
      <c r="P1278">
        <v>143.148844707146</v>
      </c>
      <c r="Q1278">
        <v>0.104253876210468</v>
      </c>
    </row>
    <row r="1279" spans="1:17" hidden="1" x14ac:dyDescent="0.3">
      <c r="A1279" t="s">
        <v>2720</v>
      </c>
      <c r="B1279" t="s">
        <v>2721</v>
      </c>
      <c r="C1279" t="s">
        <v>3138</v>
      </c>
      <c r="D1279" t="s">
        <v>188</v>
      </c>
      <c r="E1279">
        <v>1505.6702</v>
      </c>
      <c r="F1279">
        <v>366.7</v>
      </c>
      <c r="G1279">
        <v>-39.890850663639398</v>
      </c>
      <c r="H1279">
        <v>-5.5918613441429299</v>
      </c>
      <c r="I1279">
        <v>-37.111316602513703</v>
      </c>
      <c r="J1279">
        <v>-2.2924236971306402</v>
      </c>
      <c r="K1279">
        <v>406.97586245040497</v>
      </c>
      <c r="L1279">
        <v>456.149130589653</v>
      </c>
      <c r="M1279">
        <v>19.599173324926898</v>
      </c>
      <c r="N1279">
        <v>0.32512911456114202</v>
      </c>
      <c r="O1279">
        <v>74.802290700845305</v>
      </c>
      <c r="P1279">
        <v>1.4244226248098399</v>
      </c>
    </row>
    <row r="1280" spans="1:17" hidden="1" x14ac:dyDescent="0.3">
      <c r="A1280" t="s">
        <v>2722</v>
      </c>
      <c r="B1280" t="s">
        <v>2723</v>
      </c>
      <c r="C1280" t="s">
        <v>3138</v>
      </c>
      <c r="D1280" t="s">
        <v>280</v>
      </c>
      <c r="E1280">
        <v>1503.1830055549999</v>
      </c>
      <c r="F1280">
        <v>1018</v>
      </c>
      <c r="G1280">
        <v>-10.5102288628885</v>
      </c>
      <c r="H1280">
        <v>-4.4684181206996998</v>
      </c>
      <c r="I1280">
        <v>2.3020379930705102</v>
      </c>
      <c r="J1280">
        <v>-2.0560491954798499</v>
      </c>
      <c r="K1280">
        <v>1096.90533723663</v>
      </c>
      <c r="L1280">
        <v>1058.98783615513</v>
      </c>
      <c r="M1280">
        <v>37.759310242929203</v>
      </c>
      <c r="N1280">
        <v>0.80286623580051297</v>
      </c>
      <c r="O1280">
        <v>31.7387033398821</v>
      </c>
      <c r="P1280">
        <v>31.134870539739801</v>
      </c>
      <c r="Q1280">
        <v>9.6406775645789006E-2</v>
      </c>
    </row>
    <row r="1281" spans="1:17" hidden="1" x14ac:dyDescent="0.3">
      <c r="A1281" t="s">
        <v>2724</v>
      </c>
      <c r="B1281" t="s">
        <v>2725</v>
      </c>
      <c r="C1281" t="s">
        <v>3138</v>
      </c>
      <c r="D1281" t="s">
        <v>105</v>
      </c>
      <c r="E1281">
        <v>1502.7951604</v>
      </c>
      <c r="F1281">
        <v>219.55</v>
      </c>
      <c r="G1281">
        <v>-43.160434167484397</v>
      </c>
      <c r="H1281">
        <v>-9.3072459595275401</v>
      </c>
      <c r="I1281">
        <v>-24.071158649177701</v>
      </c>
      <c r="J1281">
        <v>0.36047011010513602</v>
      </c>
      <c r="K1281">
        <v>242.954240881337</v>
      </c>
      <c r="L1281">
        <v>261.05210499680697</v>
      </c>
      <c r="M1281">
        <v>40.987875701601801</v>
      </c>
      <c r="N1281">
        <v>0.50739320891244699</v>
      </c>
      <c r="O1281">
        <v>82.464131177408305</v>
      </c>
      <c r="P1281">
        <v>4.5476190476190403</v>
      </c>
      <c r="Q1281">
        <v>0.12465922153877899</v>
      </c>
    </row>
    <row r="1282" spans="1:17" hidden="1" x14ac:dyDescent="0.3">
      <c r="A1282" t="s">
        <v>2726</v>
      </c>
      <c r="B1282" t="s">
        <v>2727</v>
      </c>
      <c r="C1282" t="s">
        <v>3138</v>
      </c>
      <c r="D1282" t="s">
        <v>730</v>
      </c>
      <c r="E1282">
        <v>1502.0466694199999</v>
      </c>
      <c r="F1282">
        <v>255.07</v>
      </c>
      <c r="G1282">
        <v>-0.90342437685513799</v>
      </c>
      <c r="H1282">
        <v>-2.2226536766481999</v>
      </c>
      <c r="I1282">
        <v>-1.2748397633513699</v>
      </c>
      <c r="J1282">
        <v>-1.35024784323451</v>
      </c>
      <c r="K1282">
        <v>266.12055318466298</v>
      </c>
      <c r="L1282">
        <v>255.242303731509</v>
      </c>
      <c r="M1282">
        <v>57.335343564974302</v>
      </c>
      <c r="N1282">
        <v>1.4970994124800301</v>
      </c>
      <c r="O1282">
        <v>12.784725761555601</v>
      </c>
      <c r="P1282">
        <v>20.350099084646601</v>
      </c>
      <c r="Q1282">
        <v>2.5420345253382999E-2</v>
      </c>
    </row>
    <row r="1283" spans="1:17" hidden="1" x14ac:dyDescent="0.3">
      <c r="A1283" t="s">
        <v>2728</v>
      </c>
      <c r="B1283" t="s">
        <v>2729</v>
      </c>
      <c r="C1283" t="s">
        <v>3138</v>
      </c>
      <c r="D1283" t="s">
        <v>91</v>
      </c>
      <c r="E1283">
        <v>1501.84494849</v>
      </c>
      <c r="F1283">
        <v>271.85000000000002</v>
      </c>
      <c r="G1283">
        <v>63.010965608284202</v>
      </c>
      <c r="H1283">
        <v>-3.48847151363446</v>
      </c>
      <c r="I1283">
        <v>74.238521958915399</v>
      </c>
      <c r="J1283">
        <v>-4.79607344866589</v>
      </c>
      <c r="K1283">
        <v>276.10483612519499</v>
      </c>
      <c r="L1283">
        <v>226.651949432804</v>
      </c>
      <c r="M1283">
        <v>46.417231982106301</v>
      </c>
      <c r="N1283">
        <v>0.58656854653957002</v>
      </c>
      <c r="O1283">
        <v>36.693029244068398</v>
      </c>
      <c r="P1283">
        <v>91.443661971831006</v>
      </c>
      <c r="Q1283">
        <v>7.1558669701835997E-2</v>
      </c>
    </row>
    <row r="1284" spans="1:17" hidden="1" x14ac:dyDescent="0.3">
      <c r="A1284" t="s">
        <v>2730</v>
      </c>
      <c r="B1284" t="s">
        <v>2731</v>
      </c>
      <c r="C1284" t="s">
        <v>3138</v>
      </c>
      <c r="D1284" t="s">
        <v>51</v>
      </c>
      <c r="E1284">
        <v>1497.7300875149999</v>
      </c>
      <c r="F1284">
        <v>564.45000000000005</v>
      </c>
      <c r="G1284">
        <v>17.521702474419499</v>
      </c>
      <c r="H1284">
        <v>-8.3863510735201707</v>
      </c>
      <c r="I1284">
        <v>13.3379547539305</v>
      </c>
      <c r="J1284">
        <v>-5.4863519138989796</v>
      </c>
      <c r="K1284">
        <v>600.94620002380202</v>
      </c>
      <c r="L1284">
        <v>562.02726056680103</v>
      </c>
      <c r="M1284">
        <v>40.731826505351798</v>
      </c>
      <c r="N1284">
        <v>0.46123310586128902</v>
      </c>
      <c r="O1284">
        <v>28.452475861458002</v>
      </c>
      <c r="P1284">
        <v>41.112499999999997</v>
      </c>
      <c r="Q1284">
        <v>4.2096408028402997E-2</v>
      </c>
    </row>
    <row r="1285" spans="1:17" hidden="1" x14ac:dyDescent="0.3">
      <c r="A1285" t="s">
        <v>2732</v>
      </c>
      <c r="B1285" t="s">
        <v>2733</v>
      </c>
      <c r="C1285" t="s">
        <v>3138</v>
      </c>
      <c r="D1285" t="s">
        <v>2734</v>
      </c>
      <c r="E1285">
        <v>1493.34375</v>
      </c>
      <c r="F1285">
        <v>18.739999999999998</v>
      </c>
      <c r="G1285">
        <v>109.2671834826</v>
      </c>
      <c r="H1285">
        <v>2.3626345686636001</v>
      </c>
      <c r="I1285">
        <v>31.797186174959201</v>
      </c>
      <c r="J1285">
        <v>-3.4097968899755302</v>
      </c>
      <c r="K1285">
        <v>17.389535929042101</v>
      </c>
      <c r="L1285">
        <v>15.366908293154999</v>
      </c>
      <c r="M1285">
        <v>52.404205472906902</v>
      </c>
      <c r="N1285">
        <v>0.54249529900426896</v>
      </c>
      <c r="O1285">
        <v>5.9231590181430196</v>
      </c>
      <c r="P1285">
        <v>145.931758530183</v>
      </c>
      <c r="Q1285">
        <v>0.238955946940416</v>
      </c>
    </row>
    <row r="1286" spans="1:17" hidden="1" x14ac:dyDescent="0.3">
      <c r="A1286" t="s">
        <v>2735</v>
      </c>
      <c r="B1286" t="s">
        <v>2736</v>
      </c>
      <c r="C1286" t="s">
        <v>3138</v>
      </c>
      <c r="D1286" t="s">
        <v>414</v>
      </c>
      <c r="E1286">
        <v>1492.9257471000001</v>
      </c>
      <c r="F1286">
        <v>92.67</v>
      </c>
      <c r="G1286">
        <v>0.22872887056805499</v>
      </c>
      <c r="H1286">
        <v>-3.0845315012109902</v>
      </c>
      <c r="I1286">
        <v>-4.95672337685843</v>
      </c>
      <c r="J1286">
        <v>-4.8674955985039103</v>
      </c>
      <c r="K1286">
        <v>98.375129602025098</v>
      </c>
      <c r="L1286">
        <v>99.018571252168002</v>
      </c>
      <c r="M1286">
        <v>43.397736590249501</v>
      </c>
      <c r="N1286">
        <v>0.49086875655866402</v>
      </c>
      <c r="O1286">
        <v>44.599115139743098</v>
      </c>
      <c r="P1286">
        <v>22.8230616302186</v>
      </c>
      <c r="Q1286">
        <v>0.114104071676334</v>
      </c>
    </row>
    <row r="1287" spans="1:17" hidden="1" x14ac:dyDescent="0.3">
      <c r="A1287" t="s">
        <v>2737</v>
      </c>
      <c r="B1287" t="s">
        <v>2738</v>
      </c>
      <c r="C1287" t="s">
        <v>3138</v>
      </c>
      <c r="D1287" t="s">
        <v>166</v>
      </c>
      <c r="E1287">
        <v>1491.2737517999999</v>
      </c>
      <c r="F1287">
        <v>594.54999999999995</v>
      </c>
      <c r="G1287">
        <v>-52.4382654699277</v>
      </c>
      <c r="H1287">
        <v>3.56178797751258</v>
      </c>
      <c r="I1287">
        <v>-3.10043924331555E-2</v>
      </c>
      <c r="J1287">
        <v>-4.60995539583352</v>
      </c>
      <c r="K1287">
        <v>585.68261104665396</v>
      </c>
      <c r="L1287">
        <v>650.81898443443697</v>
      </c>
      <c r="M1287">
        <v>75.369582671560806</v>
      </c>
      <c r="N1287">
        <v>0.870428181994085</v>
      </c>
      <c r="O1287">
        <v>54.4024892776049</v>
      </c>
      <c r="P1287">
        <v>31.030303030302999</v>
      </c>
      <c r="Q1287">
        <v>-5.4245752333829996E-3</v>
      </c>
    </row>
    <row r="1288" spans="1:17" hidden="1" x14ac:dyDescent="0.3">
      <c r="A1288" t="s">
        <v>2739</v>
      </c>
      <c r="B1288" t="s">
        <v>2740</v>
      </c>
      <c r="C1288" t="s">
        <v>3138</v>
      </c>
      <c r="D1288" t="s">
        <v>273</v>
      </c>
      <c r="E1288">
        <v>1483.3978866</v>
      </c>
      <c r="F1288">
        <v>2376.5500000000002</v>
      </c>
      <c r="G1288">
        <v>42.519496576250098</v>
      </c>
      <c r="H1288">
        <v>-10.318699579437</v>
      </c>
      <c r="I1288">
        <v>13.939898128432599</v>
      </c>
      <c r="J1288">
        <v>-0.15319605222352001</v>
      </c>
      <c r="K1288">
        <v>2669.47845024362</v>
      </c>
      <c r="L1288">
        <v>2356.0762826075502</v>
      </c>
      <c r="M1288">
        <v>59.934835120517199</v>
      </c>
      <c r="N1288">
        <v>0.722705696202531</v>
      </c>
      <c r="O1288">
        <v>47.230228692852997</v>
      </c>
      <c r="P1288">
        <v>87.351202207331497</v>
      </c>
      <c r="Q1288">
        <v>0.17037689928161701</v>
      </c>
    </row>
    <row r="1289" spans="1:17" hidden="1" x14ac:dyDescent="0.3">
      <c r="A1289" t="s">
        <v>2741</v>
      </c>
      <c r="B1289" t="s">
        <v>2742</v>
      </c>
      <c r="C1289" t="s">
        <v>3138</v>
      </c>
      <c r="D1289" t="s">
        <v>391</v>
      </c>
      <c r="E1289">
        <v>1478.95784</v>
      </c>
      <c r="F1289">
        <v>714.5</v>
      </c>
      <c r="G1289">
        <v>257.67113312289899</v>
      </c>
      <c r="H1289">
        <v>11.077893846436501</v>
      </c>
      <c r="I1289">
        <v>357.264385396872</v>
      </c>
      <c r="J1289">
        <v>-4.2200913877656996</v>
      </c>
      <c r="K1289">
        <v>570.10696046001999</v>
      </c>
      <c r="L1289">
        <v>336.302545549824</v>
      </c>
      <c r="M1289">
        <v>65.437597557766594</v>
      </c>
      <c r="N1289">
        <v>0.21165779703378301</v>
      </c>
      <c r="O1289">
        <v>2.1693491952414301</v>
      </c>
      <c r="P1289">
        <v>429.25925925925901</v>
      </c>
    </row>
    <row r="1290" spans="1:17" hidden="1" x14ac:dyDescent="0.3">
      <c r="A1290" t="s">
        <v>2743</v>
      </c>
      <c r="B1290" t="s">
        <v>2744</v>
      </c>
      <c r="C1290" t="s">
        <v>3138</v>
      </c>
      <c r="D1290" t="s">
        <v>2252</v>
      </c>
      <c r="E1290">
        <v>1473.7958641600001</v>
      </c>
      <c r="F1290">
        <v>284</v>
      </c>
      <c r="G1290">
        <v>8.7429783797707099</v>
      </c>
      <c r="H1290">
        <v>-6.3116919370676801</v>
      </c>
      <c r="I1290">
        <v>23.619854580052799</v>
      </c>
      <c r="J1290">
        <v>1.7517357922183201</v>
      </c>
      <c r="K1290">
        <v>300.01784525622497</v>
      </c>
      <c r="M1290">
        <v>50.527943289105899</v>
      </c>
      <c r="N1290">
        <v>0.10815125046000799</v>
      </c>
      <c r="O1290">
        <v>46.742957746478801</v>
      </c>
      <c r="P1290">
        <v>35.885167464114801</v>
      </c>
    </row>
    <row r="1291" spans="1:17" hidden="1" x14ac:dyDescent="0.3">
      <c r="A1291" t="s">
        <v>2745</v>
      </c>
      <c r="B1291" t="s">
        <v>2746</v>
      </c>
      <c r="C1291" t="s">
        <v>3138</v>
      </c>
      <c r="D1291" t="s">
        <v>464</v>
      </c>
      <c r="E1291">
        <v>1472.41907472</v>
      </c>
      <c r="F1291">
        <v>592.6</v>
      </c>
      <c r="G1291">
        <v>-37.940767396534</v>
      </c>
      <c r="H1291">
        <v>20.2267537190348</v>
      </c>
      <c r="I1291">
        <v>-21.336527486974401</v>
      </c>
      <c r="J1291">
        <v>-4.4599973042146202</v>
      </c>
      <c r="K1291">
        <v>550.23813555491199</v>
      </c>
      <c r="L1291">
        <v>622.603525434684</v>
      </c>
      <c r="M1291">
        <v>70.440181939240304</v>
      </c>
      <c r="N1291">
        <v>2.0398286232379599</v>
      </c>
      <c r="O1291">
        <v>40.862301721228398</v>
      </c>
      <c r="P1291">
        <v>33.198471566644102</v>
      </c>
      <c r="Q1291">
        <v>2.5028378170760001E-3</v>
      </c>
    </row>
    <row r="1292" spans="1:17" hidden="1" x14ac:dyDescent="0.3">
      <c r="A1292" t="s">
        <v>2747</v>
      </c>
      <c r="B1292" t="s">
        <v>2748</v>
      </c>
      <c r="C1292" t="s">
        <v>3138</v>
      </c>
      <c r="D1292" t="s">
        <v>414</v>
      </c>
      <c r="E1292">
        <v>1470.690506592</v>
      </c>
      <c r="F1292">
        <v>72.22</v>
      </c>
      <c r="G1292">
        <v>-13.599561709248199</v>
      </c>
      <c r="H1292">
        <v>-8.9034118777273594</v>
      </c>
      <c r="I1292">
        <v>-10.012097255165701</v>
      </c>
      <c r="J1292">
        <v>-6.48671996689861</v>
      </c>
      <c r="K1292">
        <v>79.7453641134164</v>
      </c>
      <c r="L1292">
        <v>80.758277112467198</v>
      </c>
      <c r="M1292">
        <v>35.351556252996403</v>
      </c>
      <c r="N1292">
        <v>0.37957828278420802</v>
      </c>
      <c r="O1292">
        <v>48.850733868734402</v>
      </c>
      <c r="P1292">
        <v>12.1428571428571</v>
      </c>
      <c r="Q1292">
        <v>4.8376774768812997E-2</v>
      </c>
    </row>
    <row r="1293" spans="1:17" hidden="1" x14ac:dyDescent="0.3">
      <c r="A1293" t="s">
        <v>2749</v>
      </c>
      <c r="B1293" t="s">
        <v>2750</v>
      </c>
      <c r="C1293" t="s">
        <v>3138</v>
      </c>
      <c r="D1293" t="s">
        <v>411</v>
      </c>
      <c r="E1293">
        <v>1469.2526362799999</v>
      </c>
      <c r="F1293">
        <v>470.6</v>
      </c>
      <c r="G1293">
        <v>-16.418033062517601</v>
      </c>
      <c r="H1293">
        <v>-5.3299341996070799</v>
      </c>
      <c r="I1293">
        <v>-19.596220809780501</v>
      </c>
      <c r="J1293">
        <v>-4.2842798814501499</v>
      </c>
      <c r="K1293">
        <v>508.51261832552098</v>
      </c>
      <c r="L1293">
        <v>510.25025286847898</v>
      </c>
      <c r="M1293">
        <v>26.285565855394101</v>
      </c>
      <c r="N1293">
        <v>0.25938552087066202</v>
      </c>
      <c r="O1293">
        <v>61.166595835104097</v>
      </c>
      <c r="P1293">
        <v>5.3503469890306699</v>
      </c>
      <c r="Q1293">
        <v>1.4521103427252E-2</v>
      </c>
    </row>
    <row r="1294" spans="1:17" hidden="1" x14ac:dyDescent="0.3">
      <c r="A1294" t="s">
        <v>2751</v>
      </c>
      <c r="B1294" t="s">
        <v>2752</v>
      </c>
      <c r="C1294" t="s">
        <v>3138</v>
      </c>
      <c r="D1294" t="s">
        <v>497</v>
      </c>
      <c r="E1294">
        <v>1468.84390316299</v>
      </c>
      <c r="F1294">
        <v>44.59</v>
      </c>
      <c r="G1294">
        <v>-55.3442498907322</v>
      </c>
      <c r="H1294">
        <v>-12.3491615150181</v>
      </c>
      <c r="I1294">
        <v>-21.6603358930853</v>
      </c>
      <c r="J1294">
        <v>-6.1361043476484598</v>
      </c>
      <c r="K1294">
        <v>52.014173022653601</v>
      </c>
      <c r="L1294">
        <v>56.833846250910398</v>
      </c>
      <c r="M1294">
        <v>27.593869736360499</v>
      </c>
      <c r="N1294">
        <v>0.66328060122300303</v>
      </c>
      <c r="O1294">
        <v>84.362957497402107</v>
      </c>
      <c r="P1294">
        <v>18.147797631106499</v>
      </c>
    </row>
    <row r="1295" spans="1:17" hidden="1" x14ac:dyDescent="0.3">
      <c r="A1295" t="s">
        <v>2753</v>
      </c>
      <c r="B1295" t="s">
        <v>2754</v>
      </c>
      <c r="C1295" t="s">
        <v>3138</v>
      </c>
      <c r="D1295" t="s">
        <v>211</v>
      </c>
      <c r="E1295">
        <v>1467.6091268299999</v>
      </c>
      <c r="F1295">
        <v>781.55</v>
      </c>
      <c r="G1295">
        <v>49.805139130699601</v>
      </c>
      <c r="H1295">
        <v>-2.6732739835481301</v>
      </c>
      <c r="I1295">
        <v>-36.174957629032598</v>
      </c>
      <c r="J1295">
        <v>-0.71678773508385596</v>
      </c>
      <c r="K1295">
        <v>833.18874985451203</v>
      </c>
      <c r="L1295">
        <v>811.84414414500895</v>
      </c>
      <c r="M1295">
        <v>45.785433738862999</v>
      </c>
      <c r="N1295">
        <v>0.51922882567355599</v>
      </c>
      <c r="O1295">
        <v>63.834687480007602</v>
      </c>
      <c r="P1295">
        <v>96.073758153537298</v>
      </c>
      <c r="Q1295">
        <v>0.124568070125799</v>
      </c>
    </row>
    <row r="1296" spans="1:17" hidden="1" x14ac:dyDescent="0.3">
      <c r="A1296" t="s">
        <v>2755</v>
      </c>
      <c r="B1296" t="s">
        <v>2756</v>
      </c>
      <c r="C1296" t="s">
        <v>3138</v>
      </c>
      <c r="D1296" t="s">
        <v>1475</v>
      </c>
      <c r="E1296">
        <v>1466.3000427500001</v>
      </c>
      <c r="F1296">
        <v>103.57</v>
      </c>
      <c r="G1296">
        <v>15.1580413725731</v>
      </c>
      <c r="H1296">
        <v>-15.6542437892839</v>
      </c>
      <c r="I1296">
        <v>-20.7093575164517</v>
      </c>
      <c r="J1296">
        <v>-4.6656891458677796</v>
      </c>
      <c r="K1296">
        <v>121.583613703823</v>
      </c>
      <c r="L1296">
        <v>116.07033564615899</v>
      </c>
      <c r="M1296">
        <v>22.5360569507516</v>
      </c>
      <c r="N1296">
        <v>0.79341771888210999</v>
      </c>
      <c r="O1296">
        <v>43.381288017765698</v>
      </c>
      <c r="P1296">
        <v>37.634551495016602</v>
      </c>
      <c r="Q1296">
        <v>0.147150656845042</v>
      </c>
    </row>
    <row r="1297" spans="1:17" hidden="1" x14ac:dyDescent="0.3">
      <c r="A1297" t="s">
        <v>2757</v>
      </c>
      <c r="B1297" t="s">
        <v>2758</v>
      </c>
      <c r="C1297" t="s">
        <v>3138</v>
      </c>
      <c r="D1297" t="s">
        <v>1811</v>
      </c>
      <c r="E1297">
        <v>1464.9244288</v>
      </c>
      <c r="F1297">
        <v>139.6</v>
      </c>
      <c r="G1297">
        <v>-58.252508630542103</v>
      </c>
      <c r="H1297">
        <v>-13.715900377821299</v>
      </c>
      <c r="I1297">
        <v>-38.109742139017499</v>
      </c>
      <c r="J1297">
        <v>-11.6368697088005</v>
      </c>
      <c r="K1297">
        <v>167.53940821927699</v>
      </c>
      <c r="L1297">
        <v>197.544612817391</v>
      </c>
      <c r="M1297">
        <v>14.4647057101042</v>
      </c>
      <c r="N1297">
        <v>0.57669947161363899</v>
      </c>
      <c r="O1297">
        <v>116.296561604584</v>
      </c>
      <c r="P1297">
        <v>8.4693084693084604</v>
      </c>
      <c r="Q1297">
        <v>0.13434401284924</v>
      </c>
    </row>
    <row r="1298" spans="1:17" hidden="1" x14ac:dyDescent="0.3">
      <c r="A1298" t="s">
        <v>2759</v>
      </c>
      <c r="B1298" t="s">
        <v>2760</v>
      </c>
      <c r="C1298" t="s">
        <v>3138</v>
      </c>
      <c r="D1298" t="s">
        <v>280</v>
      </c>
      <c r="E1298">
        <v>1458.1020000000001</v>
      </c>
      <c r="F1298">
        <v>496.05</v>
      </c>
      <c r="G1298">
        <v>7.0283658441489001</v>
      </c>
      <c r="H1298">
        <v>-3.0426564797837101</v>
      </c>
      <c r="I1298">
        <v>16.535865603014301</v>
      </c>
      <c r="J1298">
        <v>-4.6759062595331802</v>
      </c>
      <c r="K1298">
        <v>519.142513094587</v>
      </c>
      <c r="L1298">
        <v>470.73359872868599</v>
      </c>
      <c r="M1298">
        <v>34.735193631786501</v>
      </c>
      <c r="N1298">
        <v>0.99600494444810095</v>
      </c>
      <c r="O1298">
        <v>16.117326882370701</v>
      </c>
      <c r="P1298">
        <v>51.142595978062097</v>
      </c>
      <c r="Q1298">
        <v>1.3158534514900001E-2</v>
      </c>
    </row>
    <row r="1299" spans="1:17" hidden="1" x14ac:dyDescent="0.3">
      <c r="A1299" t="s">
        <v>2761</v>
      </c>
      <c r="B1299" t="s">
        <v>2762</v>
      </c>
      <c r="C1299" t="s">
        <v>3138</v>
      </c>
      <c r="D1299" t="s">
        <v>117</v>
      </c>
      <c r="E1299">
        <v>1457.470927865</v>
      </c>
      <c r="F1299">
        <v>654.65</v>
      </c>
      <c r="G1299">
        <v>4.5848315073659003E-2</v>
      </c>
      <c r="H1299">
        <v>-18.395225258516</v>
      </c>
      <c r="I1299">
        <v>13.395213654695601</v>
      </c>
      <c r="J1299">
        <v>-6.3727549072813598</v>
      </c>
      <c r="K1299">
        <v>743.64694709354899</v>
      </c>
      <c r="L1299">
        <v>672.52979031629502</v>
      </c>
      <c r="M1299">
        <v>27.705218622671602</v>
      </c>
      <c r="N1299">
        <v>0.33083905952213</v>
      </c>
      <c r="O1299">
        <v>29.825097380279502</v>
      </c>
      <c r="P1299">
        <v>31.126690035052501</v>
      </c>
      <c r="Q1299">
        <v>-7.8878491289186003E-2</v>
      </c>
    </row>
    <row r="1300" spans="1:17" hidden="1" x14ac:dyDescent="0.3">
      <c r="A1300" t="s">
        <v>2763</v>
      </c>
      <c r="B1300" t="s">
        <v>2764</v>
      </c>
      <c r="C1300" t="s">
        <v>3138</v>
      </c>
      <c r="D1300" t="s">
        <v>91</v>
      </c>
      <c r="E1300">
        <v>1456.29537</v>
      </c>
      <c r="F1300">
        <v>47380</v>
      </c>
      <c r="G1300">
        <v>116.406934672978</v>
      </c>
      <c r="H1300">
        <v>-2.8370064892880702</v>
      </c>
      <c r="I1300">
        <v>48.036578207302703</v>
      </c>
      <c r="J1300">
        <v>-1.6127165700000801</v>
      </c>
      <c r="K1300">
        <v>48940.511753536499</v>
      </c>
      <c r="L1300">
        <v>41747.911255921397</v>
      </c>
      <c r="M1300">
        <v>47.866472611045502</v>
      </c>
      <c r="N1300">
        <v>0.43707001214083302</v>
      </c>
      <c r="O1300">
        <v>41.407766990291201</v>
      </c>
      <c r="P1300">
        <v>137.07840149712601</v>
      </c>
      <c r="Q1300">
        <v>9.1149774505352998E-2</v>
      </c>
    </row>
    <row r="1301" spans="1:17" hidden="1" x14ac:dyDescent="0.3">
      <c r="A1301" t="s">
        <v>2765</v>
      </c>
      <c r="B1301" t="s">
        <v>2766</v>
      </c>
      <c r="C1301" t="s">
        <v>3138</v>
      </c>
      <c r="D1301" t="s">
        <v>21</v>
      </c>
      <c r="E1301">
        <v>1450.8233161200001</v>
      </c>
      <c r="F1301">
        <v>390.3</v>
      </c>
      <c r="G1301">
        <v>21.7997870542968</v>
      </c>
      <c r="H1301">
        <v>-1.6968833152665901</v>
      </c>
      <c r="I1301">
        <v>6.4394655891035699E-3</v>
      </c>
      <c r="J1301">
        <v>-8.4612862045586308</v>
      </c>
      <c r="K1301">
        <v>399.82807089285302</v>
      </c>
      <c r="L1301">
        <v>365.40442457093701</v>
      </c>
      <c r="M1301">
        <v>39.234664890162399</v>
      </c>
      <c r="N1301">
        <v>0.830443501960893</v>
      </c>
      <c r="O1301">
        <v>16.576992057391699</v>
      </c>
      <c r="P1301">
        <v>48.685714285714198</v>
      </c>
      <c r="Q1301">
        <v>2.4183160168819999E-3</v>
      </c>
    </row>
    <row r="1302" spans="1:17" hidden="1" x14ac:dyDescent="0.3">
      <c r="A1302" t="s">
        <v>2767</v>
      </c>
      <c r="B1302" t="s">
        <v>2768</v>
      </c>
      <c r="C1302" t="s">
        <v>3138</v>
      </c>
      <c r="D1302" t="s">
        <v>21</v>
      </c>
      <c r="E1302">
        <v>1447.26001185</v>
      </c>
      <c r="F1302">
        <v>949.75</v>
      </c>
      <c r="G1302">
        <v>23.186455017717901</v>
      </c>
      <c r="H1302">
        <v>-12.779644811589799</v>
      </c>
      <c r="I1302">
        <v>-17.9036041348784</v>
      </c>
      <c r="J1302">
        <v>3.0511615790965299</v>
      </c>
      <c r="K1302">
        <v>995.69593074073396</v>
      </c>
      <c r="L1302">
        <v>953.32613411484101</v>
      </c>
      <c r="M1302">
        <v>54.012477724488498</v>
      </c>
      <c r="N1302">
        <v>0.80874400582504302</v>
      </c>
      <c r="O1302">
        <v>31.813635167149201</v>
      </c>
      <c r="P1302">
        <v>53.8181229249331</v>
      </c>
      <c r="Q1302">
        <v>6.9635482677668004E-2</v>
      </c>
    </row>
    <row r="1303" spans="1:17" hidden="1" x14ac:dyDescent="0.3">
      <c r="A1303" t="s">
        <v>2769</v>
      </c>
      <c r="B1303" t="s">
        <v>2770</v>
      </c>
      <c r="C1303" t="s">
        <v>3138</v>
      </c>
      <c r="D1303" t="s">
        <v>208</v>
      </c>
      <c r="E1303">
        <v>1446.00673448</v>
      </c>
      <c r="F1303">
        <v>2371.6</v>
      </c>
      <c r="G1303">
        <v>58.764108571176003</v>
      </c>
      <c r="H1303">
        <v>-3.0095532395755402</v>
      </c>
      <c r="I1303">
        <v>87.434724567399698</v>
      </c>
      <c r="J1303">
        <v>4.29543873747639</v>
      </c>
      <c r="K1303">
        <v>2176.8677036218101</v>
      </c>
      <c r="L1303">
        <v>1671.6028589734301</v>
      </c>
      <c r="M1303">
        <v>60.565063985487498</v>
      </c>
      <c r="N1303">
        <v>0.48994355138346102</v>
      </c>
      <c r="O1303">
        <v>12.518974531961501</v>
      </c>
      <c r="P1303">
        <v>135.488034951841</v>
      </c>
      <c r="Q1303">
        <v>0.128477178136813</v>
      </c>
    </row>
    <row r="1304" spans="1:17" hidden="1" x14ac:dyDescent="0.3">
      <c r="A1304" t="s">
        <v>2771</v>
      </c>
      <c r="B1304" t="s">
        <v>2772</v>
      </c>
      <c r="C1304" t="s">
        <v>3138</v>
      </c>
      <c r="D1304" t="s">
        <v>21</v>
      </c>
      <c r="E1304">
        <v>1443.86000304</v>
      </c>
      <c r="F1304">
        <v>256.8</v>
      </c>
      <c r="G1304">
        <v>87.095523467113907</v>
      </c>
      <c r="H1304">
        <v>-14.0207649986279</v>
      </c>
      <c r="I1304">
        <v>67.367917804994306</v>
      </c>
      <c r="J1304">
        <v>-3.3853370448878799</v>
      </c>
      <c r="K1304">
        <v>267.09222240843098</v>
      </c>
      <c r="L1304">
        <v>216.36396168728899</v>
      </c>
      <c r="M1304">
        <v>42.976267454492898</v>
      </c>
      <c r="N1304">
        <v>0.190580190348039</v>
      </c>
      <c r="O1304">
        <v>24.571651090342598</v>
      </c>
      <c r="P1304">
        <v>121.093413689195</v>
      </c>
      <c r="Q1304">
        <v>8.4330754133242994E-2</v>
      </c>
    </row>
    <row r="1305" spans="1:17" hidden="1" x14ac:dyDescent="0.3">
      <c r="A1305" t="s">
        <v>2773</v>
      </c>
      <c r="B1305" t="s">
        <v>2774</v>
      </c>
      <c r="C1305" t="s">
        <v>3138</v>
      </c>
      <c r="D1305" t="s">
        <v>75</v>
      </c>
      <c r="E1305">
        <v>1439.9991167999999</v>
      </c>
      <c r="F1305">
        <v>323</v>
      </c>
      <c r="G1305">
        <v>66.303931149802594</v>
      </c>
      <c r="H1305">
        <v>-8.6616329212185708</v>
      </c>
      <c r="I1305">
        <v>5.0686323038840699</v>
      </c>
      <c r="J1305">
        <v>-9.5395715135982702</v>
      </c>
      <c r="K1305">
        <v>352.28933347103703</v>
      </c>
      <c r="L1305">
        <v>317.25722126184201</v>
      </c>
      <c r="M1305">
        <v>31.7912756515423</v>
      </c>
      <c r="N1305">
        <v>0.69587039875341095</v>
      </c>
      <c r="O1305">
        <v>37.507739938080498</v>
      </c>
      <c r="P1305">
        <v>91.011235955056094</v>
      </c>
      <c r="Q1305">
        <v>8.2086520821504E-2</v>
      </c>
    </row>
    <row r="1306" spans="1:17" hidden="1" x14ac:dyDescent="0.3">
      <c r="A1306" t="s">
        <v>2775</v>
      </c>
      <c r="B1306" t="s">
        <v>2776</v>
      </c>
      <c r="C1306" t="s">
        <v>3138</v>
      </c>
      <c r="D1306" t="s">
        <v>491</v>
      </c>
      <c r="E1306">
        <v>1438.0591248000001</v>
      </c>
      <c r="F1306">
        <v>123</v>
      </c>
      <c r="G1306">
        <v>150.423295855059</v>
      </c>
      <c r="H1306">
        <v>-9.2977007602013195</v>
      </c>
      <c r="I1306">
        <v>61.154774371200098</v>
      </c>
      <c r="J1306">
        <v>8.4992940191153696</v>
      </c>
      <c r="K1306">
        <v>117.67237107755101</v>
      </c>
      <c r="L1306">
        <v>93.405874919216302</v>
      </c>
      <c r="M1306">
        <v>51.706230100072801</v>
      </c>
      <c r="N1306">
        <v>0.24286736733863901</v>
      </c>
      <c r="O1306">
        <v>35.1138211382113</v>
      </c>
      <c r="P1306">
        <v>181.67698594032001</v>
      </c>
      <c r="Q1306">
        <v>0.123871734017775</v>
      </c>
    </row>
    <row r="1307" spans="1:17" hidden="1" x14ac:dyDescent="0.3">
      <c r="A1307" t="s">
        <v>2777</v>
      </c>
      <c r="B1307" t="s">
        <v>2778</v>
      </c>
      <c r="C1307" t="s">
        <v>3138</v>
      </c>
      <c r="D1307" t="s">
        <v>570</v>
      </c>
      <c r="E1307">
        <v>1437.7906585979999</v>
      </c>
      <c r="F1307">
        <v>245.78</v>
      </c>
      <c r="G1307">
        <v>252.004803077292</v>
      </c>
      <c r="H1307">
        <v>-2.9782406195932398</v>
      </c>
      <c r="I1307">
        <v>171.922923500427</v>
      </c>
      <c r="J1307">
        <v>2.85888041968026</v>
      </c>
      <c r="K1307">
        <v>217.69275332868301</v>
      </c>
      <c r="L1307">
        <v>151.30426028199801</v>
      </c>
      <c r="M1307">
        <v>59.715960734404497</v>
      </c>
      <c r="N1307">
        <v>0.93757531220434098</v>
      </c>
      <c r="O1307">
        <v>6.6360159492228696</v>
      </c>
      <c r="P1307">
        <v>277.83243658724001</v>
      </c>
      <c r="Q1307">
        <v>9.1435947452236002E-2</v>
      </c>
    </row>
    <row r="1308" spans="1:17" hidden="1" x14ac:dyDescent="0.3">
      <c r="A1308" t="s">
        <v>2779</v>
      </c>
      <c r="B1308" t="s">
        <v>2780</v>
      </c>
      <c r="C1308" t="s">
        <v>3138</v>
      </c>
      <c r="D1308" t="s">
        <v>134</v>
      </c>
      <c r="E1308">
        <v>1436.8952858099999</v>
      </c>
      <c r="F1308">
        <v>349.1</v>
      </c>
      <c r="G1308">
        <v>17.585958918426002</v>
      </c>
      <c r="H1308">
        <v>-6.3390401340817402</v>
      </c>
      <c r="I1308">
        <v>-2.6174072338852499</v>
      </c>
      <c r="J1308">
        <v>2.0966565331445501</v>
      </c>
      <c r="K1308">
        <v>354.09725610483002</v>
      </c>
      <c r="L1308">
        <v>333.369953561714</v>
      </c>
      <c r="M1308">
        <v>50.4122923296759</v>
      </c>
      <c r="N1308">
        <v>0.43520135135287502</v>
      </c>
      <c r="O1308">
        <v>24.591807505012799</v>
      </c>
      <c r="P1308">
        <v>45.3977509371095</v>
      </c>
      <c r="Q1308">
        <v>7.1618404295285001E-2</v>
      </c>
    </row>
    <row r="1309" spans="1:17" hidden="1" x14ac:dyDescent="0.3">
      <c r="A1309" t="s">
        <v>2781</v>
      </c>
      <c r="B1309" t="s">
        <v>2782</v>
      </c>
      <c r="C1309" t="s">
        <v>3138</v>
      </c>
      <c r="D1309" t="s">
        <v>2783</v>
      </c>
      <c r="E1309">
        <v>1436.6511182700001</v>
      </c>
      <c r="F1309">
        <v>577.95000000000005</v>
      </c>
      <c r="G1309">
        <v>147.58102795422201</v>
      </c>
      <c r="H1309">
        <v>6.1176624653808904</v>
      </c>
      <c r="I1309">
        <v>162.45790415450401</v>
      </c>
      <c r="J1309">
        <v>9.1740555188089701</v>
      </c>
      <c r="K1309">
        <v>477.643574658565</v>
      </c>
      <c r="M1309">
        <v>71.394768986043204</v>
      </c>
      <c r="N1309">
        <v>0.64373727633129696</v>
      </c>
      <c r="O1309">
        <v>2.1109092482048499</v>
      </c>
      <c r="P1309">
        <v>181.652046783625</v>
      </c>
    </row>
    <row r="1310" spans="1:17" hidden="1" x14ac:dyDescent="0.3">
      <c r="A1310" t="s">
        <v>2784</v>
      </c>
      <c r="B1310" t="s">
        <v>2785</v>
      </c>
      <c r="C1310" t="s">
        <v>3138</v>
      </c>
      <c r="D1310" t="s">
        <v>411</v>
      </c>
      <c r="E1310">
        <v>1431.4763978999999</v>
      </c>
      <c r="F1310">
        <v>186.8</v>
      </c>
      <c r="G1310">
        <v>24.981554618346902</v>
      </c>
      <c r="H1310">
        <v>-23.814310323734698</v>
      </c>
      <c r="I1310">
        <v>51.643251769728501</v>
      </c>
      <c r="J1310">
        <v>-6.8272171660345498</v>
      </c>
      <c r="K1310">
        <v>179.88143885153099</v>
      </c>
      <c r="L1310">
        <v>144.159238949383</v>
      </c>
      <c r="M1310">
        <v>37.472913258611499</v>
      </c>
      <c r="N1310">
        <v>0.184116816207506</v>
      </c>
      <c r="O1310">
        <v>49.036402569593101</v>
      </c>
      <c r="P1310">
        <v>91.491542798564794</v>
      </c>
      <c r="Q1310">
        <v>3.25034563672E-2</v>
      </c>
    </row>
    <row r="1311" spans="1:17" hidden="1" x14ac:dyDescent="0.3">
      <c r="A1311" t="s">
        <v>2786</v>
      </c>
      <c r="B1311" t="s">
        <v>2787</v>
      </c>
      <c r="C1311" t="s">
        <v>3138</v>
      </c>
      <c r="D1311" t="s">
        <v>2788</v>
      </c>
      <c r="E1311">
        <v>1428.1992013500001</v>
      </c>
      <c r="F1311">
        <v>1664.05</v>
      </c>
      <c r="G1311">
        <v>109.870234478151</v>
      </c>
      <c r="H1311">
        <v>20.151590248524499</v>
      </c>
      <c r="I1311">
        <v>94.500305861449306</v>
      </c>
      <c r="J1311">
        <v>-1.5501949534505099</v>
      </c>
      <c r="K1311">
        <v>1427.1547244478199</v>
      </c>
      <c r="L1311">
        <v>1151.56342577033</v>
      </c>
      <c r="M1311">
        <v>69.006360017308793</v>
      </c>
      <c r="N1311">
        <v>2.8933297312148398</v>
      </c>
      <c r="O1311">
        <v>14.780204921727099</v>
      </c>
      <c r="P1311">
        <v>152.12878787878699</v>
      </c>
      <c r="Q1311">
        <v>0.122028714865591</v>
      </c>
    </row>
    <row r="1312" spans="1:17" hidden="1" x14ac:dyDescent="0.3">
      <c r="A1312" t="s">
        <v>2789</v>
      </c>
      <c r="B1312" t="s">
        <v>2790</v>
      </c>
      <c r="C1312" t="s">
        <v>3138</v>
      </c>
      <c r="D1312" t="s">
        <v>166</v>
      </c>
      <c r="E1312">
        <v>1421.66864106</v>
      </c>
      <c r="F1312">
        <v>277.8</v>
      </c>
      <c r="G1312">
        <v>-39.727410880092201</v>
      </c>
      <c r="H1312">
        <v>-2.0587444610260399</v>
      </c>
      <c r="I1312">
        <v>-24.85053467981</v>
      </c>
      <c r="J1312">
        <v>-7.4561085201797699</v>
      </c>
      <c r="M1312">
        <v>14.029160552450801</v>
      </c>
      <c r="O1312">
        <v>34.269258459323197</v>
      </c>
      <c r="P1312">
        <v>1.34987230937613</v>
      </c>
    </row>
    <row r="1313" spans="1:17" hidden="1" x14ac:dyDescent="0.3">
      <c r="A1313" t="s">
        <v>2791</v>
      </c>
      <c r="B1313" t="s">
        <v>2792</v>
      </c>
      <c r="C1313" t="s">
        <v>3138</v>
      </c>
      <c r="D1313" t="s">
        <v>270</v>
      </c>
      <c r="E1313">
        <v>1405.6902996199999</v>
      </c>
      <c r="F1313">
        <v>786.2</v>
      </c>
      <c r="G1313">
        <v>-46.280588269954102</v>
      </c>
      <c r="H1313">
        <v>-8.0777702536794909</v>
      </c>
      <c r="I1313">
        <v>-3.9618077730143999</v>
      </c>
      <c r="J1313">
        <v>-6.5547392405762102</v>
      </c>
      <c r="K1313">
        <v>876.48402913815301</v>
      </c>
      <c r="L1313">
        <v>916.89414515757198</v>
      </c>
      <c r="M1313">
        <v>32.253887348884597</v>
      </c>
      <c r="N1313">
        <v>0.28982253246738399</v>
      </c>
      <c r="O1313">
        <v>58.992622742304697</v>
      </c>
      <c r="P1313">
        <v>16.491332049192401</v>
      </c>
      <c r="Q1313">
        <v>-2.4939154364259999E-2</v>
      </c>
    </row>
    <row r="1314" spans="1:17" hidden="1" x14ac:dyDescent="0.3">
      <c r="A1314" t="s">
        <v>2793</v>
      </c>
      <c r="B1314" t="s">
        <v>2794</v>
      </c>
      <c r="C1314" t="s">
        <v>3138</v>
      </c>
      <c r="D1314" t="s">
        <v>211</v>
      </c>
      <c r="E1314">
        <v>1405.208739426</v>
      </c>
      <c r="F1314">
        <v>217.83</v>
      </c>
      <c r="G1314">
        <v>-36.829428411461897</v>
      </c>
      <c r="H1314">
        <v>23.9179082922711</v>
      </c>
      <c r="I1314">
        <v>-21.9525522111798</v>
      </c>
      <c r="J1314">
        <v>16.301082555069499</v>
      </c>
      <c r="M1314">
        <v>67.787602977096796</v>
      </c>
      <c r="O1314">
        <v>24.3584446586787</v>
      </c>
      <c r="P1314">
        <v>37.867088607594901</v>
      </c>
    </row>
    <row r="1315" spans="1:17" hidden="1" x14ac:dyDescent="0.3">
      <c r="A1315" t="s">
        <v>2795</v>
      </c>
      <c r="B1315" t="s">
        <v>2796</v>
      </c>
      <c r="C1315" t="s">
        <v>3138</v>
      </c>
      <c r="D1315" t="s">
        <v>831</v>
      </c>
      <c r="E1315">
        <v>1396.6377950000001</v>
      </c>
      <c r="F1315">
        <v>225.05</v>
      </c>
      <c r="G1315">
        <v>48.666381181871301</v>
      </c>
      <c r="H1315">
        <v>-2.6259319523947302</v>
      </c>
      <c r="I1315">
        <v>-25.376509508982998</v>
      </c>
      <c r="J1315">
        <v>-4.7545266835788098</v>
      </c>
      <c r="K1315">
        <v>260.67306107666002</v>
      </c>
      <c r="L1315">
        <v>262.96397466052298</v>
      </c>
      <c r="M1315">
        <v>29.4410630044379</v>
      </c>
      <c r="N1315">
        <v>1.1896083802545601</v>
      </c>
      <c r="O1315">
        <v>97.733836925127704</v>
      </c>
      <c r="P1315">
        <v>87.5416666666666</v>
      </c>
      <c r="Q1315">
        <v>7.1645990205100998E-2</v>
      </c>
    </row>
    <row r="1316" spans="1:17" hidden="1" x14ac:dyDescent="0.3">
      <c r="A1316" t="s">
        <v>2797</v>
      </c>
      <c r="B1316" t="s">
        <v>2798</v>
      </c>
      <c r="C1316" t="s">
        <v>3138</v>
      </c>
      <c r="D1316" t="s">
        <v>211</v>
      </c>
      <c r="E1316">
        <v>1396.108671</v>
      </c>
      <c r="F1316">
        <v>1546</v>
      </c>
      <c r="G1316">
        <v>70.393230697942897</v>
      </c>
      <c r="H1316">
        <v>-5.6896718294853397</v>
      </c>
      <c r="I1316">
        <v>35.851843019452403</v>
      </c>
      <c r="J1316">
        <v>-0.81884843399475704</v>
      </c>
      <c r="K1316">
        <v>1601.83147008525</v>
      </c>
      <c r="L1316">
        <v>1294.18799830017</v>
      </c>
      <c r="M1316">
        <v>37.193586701921397</v>
      </c>
      <c r="N1316">
        <v>0.64476640459028001</v>
      </c>
      <c r="O1316">
        <v>25.9379042690814</v>
      </c>
      <c r="P1316">
        <v>103.42105263157799</v>
      </c>
      <c r="Q1316">
        <v>0.13005235533776099</v>
      </c>
    </row>
    <row r="1317" spans="1:17" hidden="1" x14ac:dyDescent="0.3">
      <c r="A1317" t="s">
        <v>2799</v>
      </c>
      <c r="B1317" t="s">
        <v>2800</v>
      </c>
      <c r="C1317" t="s">
        <v>3138</v>
      </c>
      <c r="D1317" t="s">
        <v>51</v>
      </c>
      <c r="E1317">
        <v>1390.5119999999999</v>
      </c>
      <c r="F1317">
        <v>2360</v>
      </c>
      <c r="G1317">
        <v>57.628451014343</v>
      </c>
      <c r="H1317">
        <v>-6.9610921133736898</v>
      </c>
      <c r="I1317">
        <v>17.414858914424801</v>
      </c>
      <c r="J1317">
        <v>-2.26529928232002</v>
      </c>
      <c r="K1317">
        <v>2472.8014630586599</v>
      </c>
      <c r="L1317">
        <v>2105.4924383082998</v>
      </c>
      <c r="M1317">
        <v>39.422643526047899</v>
      </c>
      <c r="N1317">
        <v>0.59144859144859097</v>
      </c>
      <c r="O1317">
        <v>20.116525423728799</v>
      </c>
      <c r="P1317">
        <v>96.6666666666666</v>
      </c>
    </row>
    <row r="1318" spans="1:17" hidden="1" x14ac:dyDescent="0.3">
      <c r="A1318" t="s">
        <v>2801</v>
      </c>
      <c r="B1318" t="s">
        <v>2802</v>
      </c>
      <c r="C1318" t="s">
        <v>3138</v>
      </c>
      <c r="D1318" t="s">
        <v>497</v>
      </c>
      <c r="E1318">
        <v>1389.7822387199999</v>
      </c>
      <c r="F1318">
        <v>404.3</v>
      </c>
      <c r="G1318">
        <v>-5.2725799966899203</v>
      </c>
      <c r="H1318">
        <v>-10.360616069275199</v>
      </c>
      <c r="I1318">
        <v>8.4790102805997503</v>
      </c>
      <c r="J1318">
        <v>-1.80141391172953</v>
      </c>
      <c r="K1318">
        <v>440.65969878743903</v>
      </c>
      <c r="L1318">
        <v>400.762985057332</v>
      </c>
      <c r="M1318">
        <v>31.635658923475699</v>
      </c>
      <c r="N1318">
        <v>0.32790336161668499</v>
      </c>
      <c r="O1318">
        <v>38.189463269849099</v>
      </c>
      <c r="P1318">
        <v>33.785572468563799</v>
      </c>
      <c r="Q1318">
        <v>4.8955764296046998E-2</v>
      </c>
    </row>
    <row r="1319" spans="1:17" hidden="1" x14ac:dyDescent="0.3">
      <c r="A1319" t="s">
        <v>2803</v>
      </c>
      <c r="B1319" t="s">
        <v>2804</v>
      </c>
      <c r="C1319" t="s">
        <v>3138</v>
      </c>
      <c r="D1319" t="s">
        <v>273</v>
      </c>
      <c r="E1319">
        <v>1389.05</v>
      </c>
      <c r="F1319">
        <v>1068.5</v>
      </c>
      <c r="G1319">
        <v>36.069034862810803</v>
      </c>
      <c r="H1319">
        <v>-8.0604861547808699</v>
      </c>
      <c r="I1319">
        <v>-28.257491099175301</v>
      </c>
      <c r="J1319">
        <v>-6.92915562554687</v>
      </c>
      <c r="K1319">
        <v>1168.30119392552</v>
      </c>
      <c r="L1319">
        <v>1102.36795573121</v>
      </c>
      <c r="M1319">
        <v>32.738464930569201</v>
      </c>
      <c r="N1319">
        <v>0.63140741308042903</v>
      </c>
      <c r="O1319">
        <v>46.9255966307908</v>
      </c>
      <c r="P1319">
        <v>69.724406321976005</v>
      </c>
      <c r="Q1319">
        <v>5.8828931564266003E-2</v>
      </c>
    </row>
    <row r="1320" spans="1:17" hidden="1" x14ac:dyDescent="0.3">
      <c r="A1320" t="s">
        <v>2805</v>
      </c>
      <c r="B1320" t="s">
        <v>2806</v>
      </c>
      <c r="C1320" t="s">
        <v>3138</v>
      </c>
      <c r="D1320" t="s">
        <v>51</v>
      </c>
      <c r="E1320">
        <v>1385.6427494100001</v>
      </c>
      <c r="F1320">
        <v>131.55000000000001</v>
      </c>
      <c r="G1320">
        <v>-23.979074321391799</v>
      </c>
      <c r="H1320">
        <v>0.82722262532272195</v>
      </c>
      <c r="I1320">
        <v>14.452210107395301</v>
      </c>
      <c r="J1320">
        <v>6.1829151996050298</v>
      </c>
      <c r="K1320">
        <v>124.770289677349</v>
      </c>
      <c r="L1320">
        <v>118.36951044766499</v>
      </c>
      <c r="M1320">
        <v>66.342461809792297</v>
      </c>
      <c r="N1320">
        <v>0.69668707606862901</v>
      </c>
      <c r="O1320">
        <v>13.7210186240972</v>
      </c>
      <c r="P1320">
        <v>42.756375474769399</v>
      </c>
      <c r="Q1320">
        <v>2.5491023888558E-2</v>
      </c>
    </row>
    <row r="1321" spans="1:17" hidden="1" x14ac:dyDescent="0.3">
      <c r="A1321" t="s">
        <v>2807</v>
      </c>
      <c r="B1321" t="s">
        <v>2808</v>
      </c>
      <c r="C1321" t="s">
        <v>3138</v>
      </c>
      <c r="D1321" t="s">
        <v>21</v>
      </c>
      <c r="E1321">
        <v>1381.964224761</v>
      </c>
      <c r="F1321">
        <v>141.87</v>
      </c>
      <c r="G1321">
        <v>45.444741126922104</v>
      </c>
      <c r="H1321">
        <v>-5.1850493550421097</v>
      </c>
      <c r="I1321">
        <v>42.217928937949303</v>
      </c>
      <c r="J1321">
        <v>-7.1548974083722898</v>
      </c>
      <c r="K1321">
        <v>143.81624877036199</v>
      </c>
      <c r="L1321">
        <v>127.299852193989</v>
      </c>
      <c r="M1321">
        <v>47.1393464855202</v>
      </c>
      <c r="N1321">
        <v>0.95472889170929498</v>
      </c>
      <c r="O1321">
        <v>29.907661944033201</v>
      </c>
      <c r="P1321">
        <v>74.932182490752098</v>
      </c>
      <c r="Q1321">
        <v>0.100595491293426</v>
      </c>
    </row>
    <row r="1322" spans="1:17" hidden="1" x14ac:dyDescent="0.3">
      <c r="A1322" t="s">
        <v>2809</v>
      </c>
      <c r="B1322" t="s">
        <v>2810</v>
      </c>
      <c r="C1322" t="s">
        <v>3138</v>
      </c>
      <c r="D1322" t="s">
        <v>273</v>
      </c>
      <c r="E1322">
        <v>1380.891522825</v>
      </c>
      <c r="F1322">
        <v>260.25</v>
      </c>
      <c r="G1322">
        <v>73.087153865506906</v>
      </c>
      <c r="H1322">
        <v>25.3901166417285</v>
      </c>
      <c r="I1322">
        <v>87.340845368712806</v>
      </c>
      <c r="J1322">
        <v>-1.6316417562500101</v>
      </c>
      <c r="K1322">
        <v>201.45875057577999</v>
      </c>
      <c r="L1322">
        <v>167.84342833463299</v>
      </c>
      <c r="M1322">
        <v>75.826443406400401</v>
      </c>
      <c r="N1322">
        <v>3.0362441433715701</v>
      </c>
      <c r="O1322">
        <v>2.57444764649374</v>
      </c>
      <c r="P1322">
        <v>142.99719887955101</v>
      </c>
    </row>
    <row r="1323" spans="1:17" hidden="1" x14ac:dyDescent="0.3">
      <c r="A1323" t="s">
        <v>2811</v>
      </c>
      <c r="B1323" t="s">
        <v>2812</v>
      </c>
      <c r="C1323" t="s">
        <v>3138</v>
      </c>
      <c r="D1323" t="s">
        <v>719</v>
      </c>
      <c r="E1323">
        <v>1376.9752892280001</v>
      </c>
      <c r="F1323">
        <v>63.03</v>
      </c>
      <c r="G1323">
        <v>-4.5212320823641399</v>
      </c>
      <c r="H1323">
        <v>0.35823377316842703</v>
      </c>
      <c r="I1323">
        <v>3.0655130030769602</v>
      </c>
      <c r="J1323">
        <v>-6.80234304114237</v>
      </c>
      <c r="K1323">
        <v>65.876062562162502</v>
      </c>
      <c r="L1323">
        <v>60.911100791906499</v>
      </c>
      <c r="M1323">
        <v>41.070303627845803</v>
      </c>
      <c r="N1323">
        <v>0.53346494147714196</v>
      </c>
      <c r="O1323">
        <v>22.957321910201401</v>
      </c>
      <c r="P1323">
        <v>41.164613661814101</v>
      </c>
      <c r="Q1323">
        <v>0.16531611904065199</v>
      </c>
    </row>
    <row r="1324" spans="1:17" hidden="1" x14ac:dyDescent="0.3">
      <c r="A1324" t="s">
        <v>2813</v>
      </c>
      <c r="B1324" t="s">
        <v>2814</v>
      </c>
      <c r="C1324" t="s">
        <v>3138</v>
      </c>
      <c r="D1324" t="s">
        <v>211</v>
      </c>
      <c r="E1324">
        <v>1369.3055999999999</v>
      </c>
      <c r="F1324">
        <v>1097.2</v>
      </c>
      <c r="G1324">
        <v>8.6619450931029505</v>
      </c>
      <c r="H1324">
        <v>-15.598890482022099</v>
      </c>
      <c r="I1324">
        <v>4.1673255918084502</v>
      </c>
      <c r="J1324">
        <v>-5.0321238607699303</v>
      </c>
      <c r="K1324">
        <v>1227.70756083168</v>
      </c>
      <c r="L1324">
        <v>1153.97855349579</v>
      </c>
      <c r="M1324">
        <v>28.936825522724298</v>
      </c>
      <c r="N1324">
        <v>0.52100785226989299</v>
      </c>
      <c r="O1324">
        <v>36.711629602624797</v>
      </c>
      <c r="P1324">
        <v>30.611273138503599</v>
      </c>
      <c r="Q1324">
        <v>2.206179678866E-2</v>
      </c>
    </row>
    <row r="1325" spans="1:17" hidden="1" x14ac:dyDescent="0.3">
      <c r="A1325" t="s">
        <v>2815</v>
      </c>
      <c r="B1325" t="s">
        <v>2816</v>
      </c>
      <c r="C1325" t="s">
        <v>3138</v>
      </c>
      <c r="D1325" t="s">
        <v>273</v>
      </c>
      <c r="E1325">
        <v>1365.9264000000001</v>
      </c>
      <c r="F1325">
        <v>1273.25</v>
      </c>
      <c r="G1325">
        <v>84.031105523118697</v>
      </c>
      <c r="H1325">
        <v>28.665493048749401</v>
      </c>
      <c r="I1325">
        <v>78.734394883380304</v>
      </c>
      <c r="J1325">
        <v>0.80838492820628605</v>
      </c>
      <c r="K1325">
        <v>1110.29034395181</v>
      </c>
      <c r="L1325">
        <v>876.570825900984</v>
      </c>
      <c r="M1325">
        <v>58.682441163810701</v>
      </c>
      <c r="N1325">
        <v>0.51449875724937799</v>
      </c>
      <c r="O1325">
        <v>16.234046730806899</v>
      </c>
      <c r="P1325">
        <v>149.65686274509801</v>
      </c>
      <c r="Q1325">
        <v>0.16137381111628399</v>
      </c>
    </row>
    <row r="1326" spans="1:17" hidden="1" x14ac:dyDescent="0.3">
      <c r="A1326" t="s">
        <v>2817</v>
      </c>
      <c r="B1326" t="s">
        <v>2818</v>
      </c>
      <c r="C1326" t="s">
        <v>3138</v>
      </c>
      <c r="D1326" t="s">
        <v>273</v>
      </c>
      <c r="E1326">
        <v>1356.13345</v>
      </c>
      <c r="F1326">
        <v>1070.3499999999999</v>
      </c>
      <c r="G1326">
        <v>20.6941806697433</v>
      </c>
      <c r="H1326">
        <v>21.2859560675168</v>
      </c>
      <c r="I1326">
        <v>35.571056870025501</v>
      </c>
      <c r="J1326">
        <v>-5.2473446380707296</v>
      </c>
      <c r="K1326">
        <v>913.35686351403297</v>
      </c>
      <c r="M1326">
        <v>44.881183162972597</v>
      </c>
      <c r="O1326">
        <v>25.4309338066987</v>
      </c>
      <c r="P1326">
        <v>56.9428152492668</v>
      </c>
    </row>
    <row r="1327" spans="1:17" hidden="1" x14ac:dyDescent="0.3">
      <c r="A1327" t="s">
        <v>2819</v>
      </c>
      <c r="B1327" t="s">
        <v>2820</v>
      </c>
      <c r="C1327" t="s">
        <v>3138</v>
      </c>
      <c r="D1327" t="s">
        <v>48</v>
      </c>
      <c r="E1327">
        <v>1353.72675</v>
      </c>
      <c r="F1327">
        <v>343.15</v>
      </c>
      <c r="G1327">
        <v>-6.8345684284262402</v>
      </c>
      <c r="H1327">
        <v>-4.1846547552616498</v>
      </c>
      <c r="I1327">
        <v>-11.6519294441678</v>
      </c>
      <c r="J1327">
        <v>-1.40041048288356</v>
      </c>
      <c r="K1327">
        <v>371.21293411340901</v>
      </c>
      <c r="L1327">
        <v>363.44750903034901</v>
      </c>
      <c r="M1327">
        <v>38.596836793533399</v>
      </c>
      <c r="N1327">
        <v>0.59147717400572997</v>
      </c>
      <c r="O1327">
        <v>44.9657584146874</v>
      </c>
      <c r="P1327">
        <v>49.098414077775303</v>
      </c>
      <c r="Q1327">
        <v>7.0406962049353997E-2</v>
      </c>
    </row>
    <row r="1328" spans="1:17" hidden="1" x14ac:dyDescent="0.3">
      <c r="A1328" t="s">
        <v>2821</v>
      </c>
      <c r="B1328" t="s">
        <v>2822</v>
      </c>
      <c r="C1328" t="s">
        <v>3138</v>
      </c>
      <c r="D1328" t="s">
        <v>48</v>
      </c>
      <c r="E1328">
        <v>1352.872037352</v>
      </c>
      <c r="F1328">
        <v>190.41</v>
      </c>
      <c r="G1328">
        <v>139.98561736476299</v>
      </c>
      <c r="H1328">
        <v>-14.6885537366456</v>
      </c>
      <c r="I1328">
        <v>21.484821140839799</v>
      </c>
      <c r="J1328">
        <v>-3.56557340512704</v>
      </c>
      <c r="K1328">
        <v>224.01269872268099</v>
      </c>
      <c r="L1328">
        <v>182.81255680162499</v>
      </c>
      <c r="M1328">
        <v>24.798443412603302</v>
      </c>
      <c r="N1328">
        <v>0.30327899279287401</v>
      </c>
      <c r="O1328">
        <v>59.077779528386102</v>
      </c>
      <c r="P1328">
        <v>160.657084188911</v>
      </c>
      <c r="Q1328">
        <v>0.17545798228736501</v>
      </c>
    </row>
    <row r="1329" spans="1:17" hidden="1" x14ac:dyDescent="0.3">
      <c r="A1329" t="s">
        <v>2823</v>
      </c>
      <c r="B1329" t="s">
        <v>2824</v>
      </c>
      <c r="C1329" t="s">
        <v>3138</v>
      </c>
      <c r="D1329" t="s">
        <v>570</v>
      </c>
      <c r="E1329">
        <v>1351.5681825950001</v>
      </c>
      <c r="F1329">
        <v>609.9</v>
      </c>
      <c r="G1329">
        <v>25.763107005383599</v>
      </c>
      <c r="H1329">
        <v>8.8874309232227304</v>
      </c>
      <c r="I1329">
        <v>-1.31493323628574</v>
      </c>
      <c r="J1329">
        <v>-4.9048680838419001</v>
      </c>
      <c r="K1329">
        <v>638.75502485405002</v>
      </c>
      <c r="L1329">
        <v>592.194640088234</v>
      </c>
      <c r="M1329">
        <v>47.499195678730501</v>
      </c>
      <c r="N1329">
        <v>0.93411965562409005</v>
      </c>
      <c r="O1329">
        <v>41.810132808657102</v>
      </c>
      <c r="P1329">
        <v>61.455989410986</v>
      </c>
      <c r="Q1329">
        <v>4.1150792329687998E-2</v>
      </c>
    </row>
    <row r="1330" spans="1:17" hidden="1" x14ac:dyDescent="0.3">
      <c r="A1330" t="s">
        <v>2825</v>
      </c>
      <c r="B1330" t="s">
        <v>2826</v>
      </c>
      <c r="C1330" t="s">
        <v>3138</v>
      </c>
      <c r="D1330" t="s">
        <v>105</v>
      </c>
      <c r="E1330">
        <v>1348.7180683199999</v>
      </c>
      <c r="F1330">
        <v>59.92</v>
      </c>
      <c r="G1330">
        <v>-9.9749953665461106</v>
      </c>
      <c r="H1330">
        <v>-3.9540922639081</v>
      </c>
      <c r="I1330">
        <v>-7.53286546807725</v>
      </c>
      <c r="J1330">
        <v>2.9174758372971898</v>
      </c>
      <c r="K1330">
        <v>62.460945914284203</v>
      </c>
      <c r="L1330">
        <v>61.905548963995301</v>
      </c>
      <c r="M1330">
        <v>54.4071531257365</v>
      </c>
      <c r="N1330">
        <v>0.78787549463340401</v>
      </c>
      <c r="O1330">
        <v>43.524699599465897</v>
      </c>
      <c r="P1330">
        <v>30.260869565217298</v>
      </c>
      <c r="Q1330">
        <v>5.0287066407595997E-2</v>
      </c>
    </row>
    <row r="1331" spans="1:17" hidden="1" x14ac:dyDescent="0.3">
      <c r="A1331" t="s">
        <v>2827</v>
      </c>
      <c r="B1331" t="s">
        <v>2828</v>
      </c>
      <c r="C1331" t="s">
        <v>3138</v>
      </c>
      <c r="D1331" t="s">
        <v>1470</v>
      </c>
      <c r="E1331">
        <v>1348.57485</v>
      </c>
      <c r="F1331">
        <v>142.03</v>
      </c>
      <c r="G1331">
        <v>180.87842701873899</v>
      </c>
      <c r="H1331">
        <v>19.482899379004799</v>
      </c>
      <c r="I1331">
        <v>49.175403920596501</v>
      </c>
      <c r="J1331">
        <v>0.99198334546131905</v>
      </c>
      <c r="K1331">
        <v>123.55745294119301</v>
      </c>
      <c r="L1331">
        <v>102.628815350407</v>
      </c>
      <c r="M1331">
        <v>66.653522398758696</v>
      </c>
      <c r="N1331">
        <v>1.10411918147968</v>
      </c>
      <c r="O1331">
        <v>6.1325072167851902</v>
      </c>
      <c r="P1331">
        <v>207.42424242424201</v>
      </c>
      <c r="Q1331">
        <v>0.14439292405538801</v>
      </c>
    </row>
    <row r="1332" spans="1:17" hidden="1" x14ac:dyDescent="0.3">
      <c r="A1332" t="s">
        <v>2829</v>
      </c>
      <c r="B1332" t="s">
        <v>2830</v>
      </c>
      <c r="C1332" t="s">
        <v>3138</v>
      </c>
      <c r="D1332" t="s">
        <v>248</v>
      </c>
      <c r="E1332">
        <v>1347.996632244</v>
      </c>
      <c r="F1332">
        <v>164.28</v>
      </c>
      <c r="G1332">
        <v>-38.8179541186175</v>
      </c>
      <c r="H1332">
        <v>2.00355193822688</v>
      </c>
      <c r="I1332">
        <v>-3.1516665376429902</v>
      </c>
      <c r="J1332">
        <v>-0.114411424377296</v>
      </c>
      <c r="K1332">
        <v>172.116945001289</v>
      </c>
      <c r="M1332">
        <v>41.594993128561399</v>
      </c>
      <c r="N1332">
        <v>0.39898821104125498</v>
      </c>
      <c r="O1332">
        <v>33.8568298027757</v>
      </c>
      <c r="P1332">
        <v>27.645687645687602</v>
      </c>
    </row>
    <row r="1333" spans="1:17" hidden="1" x14ac:dyDescent="0.3">
      <c r="A1333" t="s">
        <v>2831</v>
      </c>
      <c r="B1333" t="s">
        <v>2832</v>
      </c>
      <c r="C1333" t="s">
        <v>3138</v>
      </c>
      <c r="D1333" t="s">
        <v>280</v>
      </c>
      <c r="E1333">
        <v>1347.7143112589999</v>
      </c>
      <c r="F1333">
        <v>143.31</v>
      </c>
      <c r="G1333">
        <v>52.095260119793899</v>
      </c>
      <c r="H1333">
        <v>0.37468856829140401</v>
      </c>
      <c r="I1333">
        <v>7.7182806632626697</v>
      </c>
      <c r="J1333">
        <v>-5.7146203454050903</v>
      </c>
      <c r="K1333">
        <v>147.16257861154901</v>
      </c>
      <c r="L1333">
        <v>130.273996450526</v>
      </c>
      <c r="M1333">
        <v>41.978570957746498</v>
      </c>
      <c r="N1333">
        <v>0.38094976813572801</v>
      </c>
      <c r="O1333">
        <v>24.206266136347701</v>
      </c>
      <c r="P1333">
        <v>74.981684981684893</v>
      </c>
      <c r="Q1333">
        <v>1.9301451511482999E-2</v>
      </c>
    </row>
    <row r="1334" spans="1:17" hidden="1" x14ac:dyDescent="0.3">
      <c r="A1334" t="s">
        <v>2833</v>
      </c>
      <c r="B1334" t="s">
        <v>2834</v>
      </c>
      <c r="C1334" t="s">
        <v>3138</v>
      </c>
      <c r="D1334" t="s">
        <v>457</v>
      </c>
      <c r="E1334">
        <v>1346.79095702</v>
      </c>
      <c r="F1334">
        <v>91.58</v>
      </c>
      <c r="G1334">
        <v>-52.149207190777403</v>
      </c>
      <c r="H1334">
        <v>-11.0463160292427</v>
      </c>
      <c r="I1334">
        <v>-20.959018599780801</v>
      </c>
      <c r="J1334">
        <v>-4.0240475042261403</v>
      </c>
      <c r="K1334">
        <v>99.726605553998496</v>
      </c>
      <c r="L1334">
        <v>107.287678106321</v>
      </c>
      <c r="M1334">
        <v>33.495862244571001</v>
      </c>
      <c r="N1334">
        <v>0.39215198879019197</v>
      </c>
      <c r="O1334">
        <v>62.699279318628498</v>
      </c>
      <c r="P1334">
        <v>3.8204285228432102</v>
      </c>
      <c r="Q1334">
        <v>-7.0761500286071005E-2</v>
      </c>
    </row>
    <row r="1335" spans="1:17" hidden="1" x14ac:dyDescent="0.3">
      <c r="A1335" t="s">
        <v>2835</v>
      </c>
      <c r="B1335" t="s">
        <v>2836</v>
      </c>
      <c r="C1335" t="s">
        <v>3138</v>
      </c>
      <c r="D1335" t="s">
        <v>558</v>
      </c>
      <c r="E1335">
        <v>1346.478291744</v>
      </c>
      <c r="F1335">
        <v>134.24</v>
      </c>
      <c r="G1335">
        <v>-25.638921431890498</v>
      </c>
      <c r="H1335">
        <v>-15.543081434168901</v>
      </c>
      <c r="I1335">
        <v>-15.518867691788</v>
      </c>
      <c r="J1335">
        <v>-8.8156953393522492</v>
      </c>
      <c r="K1335">
        <v>169.757647316364</v>
      </c>
      <c r="L1335">
        <v>162.17707818688399</v>
      </c>
      <c r="M1335">
        <v>17.311307105859701</v>
      </c>
      <c r="N1335">
        <v>0.48320136142881898</v>
      </c>
      <c r="O1335">
        <v>71.997914183551799</v>
      </c>
      <c r="P1335">
        <v>22.481751824817501</v>
      </c>
      <c r="Q1335">
        <v>7.7146725351917994E-2</v>
      </c>
    </row>
    <row r="1336" spans="1:17" hidden="1" x14ac:dyDescent="0.3">
      <c r="A1336" t="s">
        <v>2837</v>
      </c>
      <c r="B1336" t="s">
        <v>2838</v>
      </c>
      <c r="C1336" t="s">
        <v>3138</v>
      </c>
      <c r="D1336" t="s">
        <v>21</v>
      </c>
      <c r="E1336">
        <v>1344.3324207600001</v>
      </c>
      <c r="F1336">
        <v>1530.2</v>
      </c>
      <c r="G1336">
        <v>135.683994190779</v>
      </c>
      <c r="H1336">
        <v>26.116301921163199</v>
      </c>
      <c r="I1336">
        <v>32.512858983304902</v>
      </c>
      <c r="J1336">
        <v>15.433847891169201</v>
      </c>
      <c r="K1336">
        <v>1333.5904980355299</v>
      </c>
      <c r="L1336">
        <v>1153.5121816818</v>
      </c>
      <c r="M1336">
        <v>73.709068456637496</v>
      </c>
      <c r="N1336">
        <v>2.2370967853690602</v>
      </c>
      <c r="O1336">
        <v>18.838161915289501</v>
      </c>
      <c r="P1336">
        <v>197.273081571685</v>
      </c>
    </row>
    <row r="1337" spans="1:17" hidden="1" x14ac:dyDescent="0.3">
      <c r="A1337" t="s">
        <v>2839</v>
      </c>
      <c r="B1337" t="s">
        <v>2840</v>
      </c>
      <c r="C1337" t="s">
        <v>3138</v>
      </c>
      <c r="D1337" t="s">
        <v>1333</v>
      </c>
      <c r="E1337">
        <v>1341.6948866499999</v>
      </c>
      <c r="F1337">
        <v>889.25</v>
      </c>
      <c r="G1337">
        <v>78.958121232872799</v>
      </c>
      <c r="H1337">
        <v>20.804644436015099</v>
      </c>
      <c r="I1337">
        <v>64.185338650720595</v>
      </c>
      <c r="J1337">
        <v>-0.23973528854137799</v>
      </c>
      <c r="K1337">
        <v>853.16256192070603</v>
      </c>
      <c r="L1337">
        <v>677.69831224984398</v>
      </c>
      <c r="M1337">
        <v>46.181111247757102</v>
      </c>
      <c r="N1337">
        <v>1.0005995021198499</v>
      </c>
      <c r="O1337">
        <v>23.5872926623559</v>
      </c>
      <c r="P1337">
        <v>165.408148037606</v>
      </c>
      <c r="Q1337">
        <v>0.142099263785568</v>
      </c>
    </row>
    <row r="1338" spans="1:17" hidden="1" x14ac:dyDescent="0.3">
      <c r="A1338" t="s">
        <v>2841</v>
      </c>
      <c r="B1338" t="s">
        <v>2842</v>
      </c>
      <c r="C1338" t="s">
        <v>3138</v>
      </c>
      <c r="D1338" t="s">
        <v>21</v>
      </c>
      <c r="E1338">
        <v>1333.89337477</v>
      </c>
      <c r="F1338">
        <v>209.5</v>
      </c>
      <c r="G1338">
        <v>34.917096116809802</v>
      </c>
      <c r="H1338">
        <v>12.2334321457183</v>
      </c>
      <c r="I1338">
        <v>29.018794189518701</v>
      </c>
      <c r="J1338">
        <v>-6.1417031081202698</v>
      </c>
      <c r="K1338">
        <v>209.55861471977201</v>
      </c>
      <c r="L1338">
        <v>180.9847048819</v>
      </c>
      <c r="M1338">
        <v>38.411912439582103</v>
      </c>
      <c r="N1338">
        <v>0.72310456057864403</v>
      </c>
      <c r="O1338">
        <v>19.284009546539298</v>
      </c>
      <c r="P1338">
        <v>67.466027178257406</v>
      </c>
      <c r="Q1338">
        <v>3.1206122621383E-2</v>
      </c>
    </row>
    <row r="1339" spans="1:17" hidden="1" x14ac:dyDescent="0.3">
      <c r="A1339" t="s">
        <v>2843</v>
      </c>
      <c r="B1339" t="s">
        <v>2844</v>
      </c>
      <c r="C1339" t="s">
        <v>3138</v>
      </c>
      <c r="D1339" t="s">
        <v>414</v>
      </c>
      <c r="E1339">
        <v>1333.8686424</v>
      </c>
      <c r="F1339">
        <v>215.74</v>
      </c>
      <c r="G1339">
        <v>-34.323658138936999</v>
      </c>
      <c r="H1339">
        <v>-2.9138409656858602</v>
      </c>
      <c r="I1339">
        <v>-11.708240863726401</v>
      </c>
      <c r="J1339">
        <v>-2.9129506152462299</v>
      </c>
      <c r="K1339">
        <v>227.18181102946099</v>
      </c>
      <c r="L1339">
        <v>241.73756483804601</v>
      </c>
      <c r="M1339">
        <v>51.242861674395598</v>
      </c>
      <c r="N1339">
        <v>0.46277235371696901</v>
      </c>
      <c r="O1339">
        <v>44.595346250115803</v>
      </c>
      <c r="P1339">
        <v>5.2133625944891397</v>
      </c>
      <c r="Q1339">
        <v>9.8343134538106003E-2</v>
      </c>
    </row>
    <row r="1340" spans="1:17" hidden="1" x14ac:dyDescent="0.3">
      <c r="A1340" t="s">
        <v>2845</v>
      </c>
      <c r="B1340" t="s">
        <v>2846</v>
      </c>
      <c r="C1340" t="s">
        <v>3138</v>
      </c>
      <c r="D1340" t="s">
        <v>80</v>
      </c>
      <c r="E1340">
        <v>1328.644434</v>
      </c>
      <c r="F1340">
        <v>830.05</v>
      </c>
      <c r="G1340">
        <v>-27.249969919252202</v>
      </c>
      <c r="H1340">
        <v>6.0643886558570603</v>
      </c>
      <c r="I1340">
        <v>-2.7019991812776998</v>
      </c>
      <c r="J1340">
        <v>-0.36600531569615802</v>
      </c>
      <c r="K1340">
        <v>818.88712736388402</v>
      </c>
      <c r="L1340">
        <v>817.41807929110098</v>
      </c>
      <c r="M1340">
        <v>59.558310671022902</v>
      </c>
      <c r="N1340">
        <v>0.246421916957419</v>
      </c>
      <c r="O1340">
        <v>26.064694897897699</v>
      </c>
      <c r="P1340">
        <v>18.943899118721699</v>
      </c>
      <c r="Q1340">
        <v>-5.8756650576730997E-2</v>
      </c>
    </row>
    <row r="1341" spans="1:17" hidden="1" x14ac:dyDescent="0.3">
      <c r="A1341" t="s">
        <v>2847</v>
      </c>
      <c r="B1341" t="s">
        <v>2848</v>
      </c>
      <c r="C1341" t="s">
        <v>3138</v>
      </c>
      <c r="D1341" t="s">
        <v>280</v>
      </c>
      <c r="E1341">
        <v>1323.1554733600001</v>
      </c>
      <c r="F1341">
        <v>926.8</v>
      </c>
      <c r="G1341">
        <v>129.64588631562199</v>
      </c>
      <c r="H1341">
        <v>-15.422671390128</v>
      </c>
      <c r="I1341">
        <v>36.560067236513298</v>
      </c>
      <c r="J1341">
        <v>-6.8708494046349298</v>
      </c>
      <c r="K1341">
        <v>1005.81728890145</v>
      </c>
      <c r="L1341">
        <v>792.86101342382801</v>
      </c>
      <c r="M1341">
        <v>21.2347294486698</v>
      </c>
      <c r="N1341">
        <v>0.485070732898853</v>
      </c>
      <c r="O1341">
        <v>32.714717306862298</v>
      </c>
      <c r="P1341">
        <v>162.10407239819</v>
      </c>
      <c r="Q1341">
        <v>0.16657777338274601</v>
      </c>
    </row>
    <row r="1342" spans="1:17" hidden="1" x14ac:dyDescent="0.3">
      <c r="A1342" t="s">
        <v>2849</v>
      </c>
      <c r="B1342" t="s">
        <v>2850</v>
      </c>
      <c r="C1342" t="s">
        <v>3138</v>
      </c>
      <c r="D1342" t="s">
        <v>181</v>
      </c>
      <c r="E1342">
        <v>1322.9357881599999</v>
      </c>
      <c r="F1342">
        <v>2199.6999999999998</v>
      </c>
      <c r="G1342">
        <v>28.724077864794999</v>
      </c>
      <c r="H1342">
        <v>-11.728826324687599</v>
      </c>
      <c r="I1342">
        <v>7.0394693915225002</v>
      </c>
      <c r="J1342">
        <v>-1.8512087512519499</v>
      </c>
      <c r="K1342">
        <v>2447.9424319076102</v>
      </c>
      <c r="L1342">
        <v>2280.3042954259299</v>
      </c>
      <c r="M1342">
        <v>35.793344557858603</v>
      </c>
      <c r="N1342">
        <v>0.98009195993007603</v>
      </c>
      <c r="O1342">
        <v>56.7941082874937</v>
      </c>
      <c r="P1342">
        <v>58.823104693140699</v>
      </c>
      <c r="Q1342">
        <v>9.7295105191559997E-2</v>
      </c>
    </row>
    <row r="1343" spans="1:17" hidden="1" x14ac:dyDescent="0.3">
      <c r="A1343" t="s">
        <v>2851</v>
      </c>
      <c r="B1343" t="s">
        <v>2852</v>
      </c>
      <c r="C1343" t="s">
        <v>3138</v>
      </c>
      <c r="D1343" t="s">
        <v>1470</v>
      </c>
      <c r="E1343">
        <v>1320.839506</v>
      </c>
      <c r="F1343">
        <v>294.7</v>
      </c>
      <c r="G1343">
        <v>6.9871859807034502</v>
      </c>
      <c r="H1343">
        <v>2.3250419689064299</v>
      </c>
      <c r="I1343">
        <v>6.2799482618536704</v>
      </c>
      <c r="J1343">
        <v>-1.72663616884011</v>
      </c>
      <c r="K1343">
        <v>301.82690582737501</v>
      </c>
      <c r="L1343">
        <v>284.21808579585797</v>
      </c>
      <c r="M1343">
        <v>46.421888341650401</v>
      </c>
      <c r="N1343">
        <v>0.88190017322784697</v>
      </c>
      <c r="O1343">
        <v>35.391923990498803</v>
      </c>
      <c r="P1343">
        <v>39.602084320227299</v>
      </c>
    </row>
    <row r="1344" spans="1:17" hidden="1" x14ac:dyDescent="0.3">
      <c r="A1344" t="s">
        <v>2853</v>
      </c>
      <c r="B1344" t="s">
        <v>2854</v>
      </c>
      <c r="C1344" t="s">
        <v>3138</v>
      </c>
      <c r="D1344" t="s">
        <v>411</v>
      </c>
      <c r="E1344">
        <v>1317.585834174</v>
      </c>
      <c r="F1344">
        <v>32.01</v>
      </c>
      <c r="G1344">
        <v>-17.745421808071001</v>
      </c>
      <c r="H1344">
        <v>-3.73823645421044</v>
      </c>
      <c r="I1344">
        <v>-27.911378945033899</v>
      </c>
      <c r="J1344">
        <v>-3.6118170919957402</v>
      </c>
      <c r="K1344">
        <v>34.262139315768401</v>
      </c>
      <c r="L1344">
        <v>34.921840768818797</v>
      </c>
      <c r="M1344">
        <v>49.251267944652099</v>
      </c>
      <c r="N1344">
        <v>0.82705300367319801</v>
      </c>
      <c r="O1344">
        <v>45.267104029990598</v>
      </c>
      <c r="P1344">
        <v>25.776031434184599</v>
      </c>
      <c r="Q1344">
        <v>-1.8454631055026999E-2</v>
      </c>
    </row>
    <row r="1345" spans="1:17" hidden="1" x14ac:dyDescent="0.3">
      <c r="A1345" t="s">
        <v>2855</v>
      </c>
      <c r="B1345" t="s">
        <v>2856</v>
      </c>
      <c r="C1345" t="s">
        <v>3138</v>
      </c>
      <c r="D1345" t="s">
        <v>749</v>
      </c>
      <c r="E1345">
        <v>1315.35105</v>
      </c>
      <c r="F1345">
        <v>246.09</v>
      </c>
      <c r="G1345">
        <v>-45.310878859058597</v>
      </c>
      <c r="H1345">
        <v>7.7250746610283603</v>
      </c>
      <c r="I1345">
        <v>-14.3623037949602</v>
      </c>
      <c r="J1345">
        <v>-10.654812097816</v>
      </c>
      <c r="K1345">
        <v>239.89648423422099</v>
      </c>
      <c r="M1345">
        <v>55.009063921541603</v>
      </c>
      <c r="N1345">
        <v>1.1363070789677301</v>
      </c>
      <c r="O1345">
        <v>89.361615669064093</v>
      </c>
      <c r="P1345">
        <v>16.0856644181329</v>
      </c>
    </row>
    <row r="1346" spans="1:17" hidden="1" x14ac:dyDescent="0.3">
      <c r="A1346" t="s">
        <v>2857</v>
      </c>
      <c r="B1346" t="s">
        <v>2858</v>
      </c>
      <c r="C1346" t="s">
        <v>3138</v>
      </c>
      <c r="D1346" t="s">
        <v>48</v>
      </c>
      <c r="E1346">
        <v>1310.8562907999999</v>
      </c>
      <c r="F1346">
        <v>229.4</v>
      </c>
      <c r="G1346">
        <v>178.22104131917399</v>
      </c>
      <c r="H1346">
        <v>0.56937699343127801</v>
      </c>
      <c r="I1346">
        <v>77.872342922971399</v>
      </c>
      <c r="J1346">
        <v>-6.0846076521729398</v>
      </c>
      <c r="K1346">
        <v>236.582977979144</v>
      </c>
      <c r="L1346">
        <v>168.975631153195</v>
      </c>
      <c r="M1346">
        <v>25.456553210407201</v>
      </c>
      <c r="N1346">
        <v>0.27894217003231497</v>
      </c>
      <c r="O1346">
        <v>34.197907585004302</v>
      </c>
      <c r="P1346">
        <v>226.083866382373</v>
      </c>
      <c r="Q1346">
        <v>0.13439024254938001</v>
      </c>
    </row>
    <row r="1347" spans="1:17" hidden="1" x14ac:dyDescent="0.3">
      <c r="A1347" t="s">
        <v>2859</v>
      </c>
      <c r="B1347" t="s">
        <v>2860</v>
      </c>
      <c r="C1347" t="s">
        <v>3138</v>
      </c>
      <c r="D1347" t="s">
        <v>211</v>
      </c>
      <c r="E1347">
        <v>1309.8419515099999</v>
      </c>
      <c r="F1347">
        <v>805.3</v>
      </c>
      <c r="G1347">
        <v>-23.207019017794099</v>
      </c>
      <c r="H1347">
        <v>-21.238008513590302</v>
      </c>
      <c r="I1347">
        <v>-8.2475008049574292</v>
      </c>
      <c r="J1347">
        <v>-4.2978006388040102</v>
      </c>
      <c r="K1347">
        <v>981.85571990103597</v>
      </c>
      <c r="L1347">
        <v>933.394358887262</v>
      </c>
      <c r="M1347">
        <v>27.121461355310199</v>
      </c>
      <c r="N1347">
        <v>0.49653147325774899</v>
      </c>
      <c r="O1347">
        <v>89.867130262014101</v>
      </c>
      <c r="P1347">
        <v>27.622820919175801</v>
      </c>
      <c r="Q1347">
        <v>8.5526729804618007E-2</v>
      </c>
    </row>
    <row r="1348" spans="1:17" hidden="1" x14ac:dyDescent="0.3">
      <c r="A1348" t="s">
        <v>2861</v>
      </c>
      <c r="B1348" t="s">
        <v>2862</v>
      </c>
      <c r="C1348" t="s">
        <v>3138</v>
      </c>
      <c r="D1348" t="s">
        <v>273</v>
      </c>
      <c r="E1348">
        <v>1307.242422345</v>
      </c>
      <c r="F1348">
        <v>235.85</v>
      </c>
      <c r="G1348">
        <v>0.184285161503876</v>
      </c>
      <c r="H1348">
        <v>-18.8401541927925</v>
      </c>
      <c r="I1348">
        <v>1.1183740180197199</v>
      </c>
      <c r="J1348">
        <v>-14.0727613764694</v>
      </c>
      <c r="K1348">
        <v>294.40633176732598</v>
      </c>
      <c r="L1348">
        <v>268.328915820004</v>
      </c>
      <c r="M1348">
        <v>22.002515074236399</v>
      </c>
      <c r="N1348">
        <v>1.1462661362809199</v>
      </c>
      <c r="O1348">
        <v>86.008055967776102</v>
      </c>
      <c r="P1348">
        <v>40.011872959335101</v>
      </c>
      <c r="Q1348">
        <v>0.136644627350715</v>
      </c>
    </row>
    <row r="1349" spans="1:17" hidden="1" x14ac:dyDescent="0.3">
      <c r="A1349" t="s">
        <v>2863</v>
      </c>
      <c r="B1349" t="s">
        <v>2864</v>
      </c>
      <c r="C1349" t="s">
        <v>3138</v>
      </c>
      <c r="D1349" t="s">
        <v>280</v>
      </c>
      <c r="E1349">
        <v>1305.8834826499999</v>
      </c>
      <c r="F1349">
        <v>96.35</v>
      </c>
      <c r="G1349">
        <v>-32.033012362326602</v>
      </c>
      <c r="H1349">
        <v>-2.60490055019579</v>
      </c>
      <c r="I1349">
        <v>-12.7477533471881</v>
      </c>
      <c r="J1349">
        <v>0.27154282294312398</v>
      </c>
      <c r="K1349">
        <v>103.533273905648</v>
      </c>
      <c r="L1349">
        <v>108.694744370915</v>
      </c>
      <c r="M1349">
        <v>38.026569297549301</v>
      </c>
      <c r="N1349">
        <v>0.43673730152051599</v>
      </c>
      <c r="O1349">
        <v>33.876491956408898</v>
      </c>
      <c r="P1349">
        <v>4.7282608695652097</v>
      </c>
      <c r="Q1349">
        <v>-5.1026032020746001E-2</v>
      </c>
    </row>
    <row r="1350" spans="1:17" hidden="1" x14ac:dyDescent="0.3">
      <c r="A1350" t="s">
        <v>2865</v>
      </c>
      <c r="B1350" t="s">
        <v>2866</v>
      </c>
      <c r="C1350" t="s">
        <v>3138</v>
      </c>
      <c r="D1350" t="s">
        <v>54</v>
      </c>
      <c r="E1350">
        <v>1305.28519065</v>
      </c>
      <c r="F1350">
        <v>1244.25</v>
      </c>
      <c r="G1350">
        <v>-64.146764950212898</v>
      </c>
      <c r="H1350">
        <v>-13.583840061139201</v>
      </c>
      <c r="I1350">
        <v>-46.288146184735503</v>
      </c>
      <c r="J1350">
        <v>-1.04354930390155</v>
      </c>
      <c r="K1350">
        <v>1509.4358679470699</v>
      </c>
      <c r="L1350">
        <v>1813.62375620846</v>
      </c>
      <c r="M1350">
        <v>8.5954393181514206</v>
      </c>
      <c r="N1350">
        <v>0.95905887996563899</v>
      </c>
      <c r="O1350">
        <v>115.390797669278</v>
      </c>
      <c r="P1350">
        <v>5.9793024147182896</v>
      </c>
      <c r="Q1350">
        <v>2.3463359771566002E-2</v>
      </c>
    </row>
    <row r="1351" spans="1:17" hidden="1" x14ac:dyDescent="0.3">
      <c r="A1351" t="s">
        <v>2867</v>
      </c>
      <c r="B1351" t="s">
        <v>2868</v>
      </c>
      <c r="C1351" t="s">
        <v>3138</v>
      </c>
      <c r="D1351" t="s">
        <v>75</v>
      </c>
      <c r="E1351">
        <v>1301.424</v>
      </c>
      <c r="F1351">
        <v>856.2</v>
      </c>
      <c r="G1351">
        <v>58.674993167473097</v>
      </c>
      <c r="H1351">
        <v>2.5287181240816898</v>
      </c>
      <c r="I1351">
        <v>31.0550857127438</v>
      </c>
      <c r="J1351">
        <v>-2.5227247423694799</v>
      </c>
      <c r="K1351">
        <v>866.42531201677002</v>
      </c>
      <c r="L1351">
        <v>740.90696725864098</v>
      </c>
      <c r="M1351">
        <v>46.1184912812231</v>
      </c>
      <c r="N1351">
        <v>0.65489637338953099</v>
      </c>
      <c r="O1351">
        <v>25.9343611305769</v>
      </c>
      <c r="P1351">
        <v>112.16701771775401</v>
      </c>
      <c r="Q1351">
        <v>0.17530516693336701</v>
      </c>
    </row>
    <row r="1352" spans="1:17" hidden="1" x14ac:dyDescent="0.3">
      <c r="A1352" t="s">
        <v>2869</v>
      </c>
      <c r="B1352" t="s">
        <v>2870</v>
      </c>
      <c r="C1352" t="s">
        <v>3138</v>
      </c>
      <c r="D1352" t="s">
        <v>2734</v>
      </c>
      <c r="E1352">
        <v>1299.6188830999999</v>
      </c>
      <c r="F1352">
        <v>1248</v>
      </c>
      <c r="G1352">
        <v>375.84733166401497</v>
      </c>
      <c r="H1352">
        <v>-0.83567928423834004</v>
      </c>
      <c r="I1352">
        <v>49.9426028621263</v>
      </c>
      <c r="J1352">
        <v>-3.68647673187276</v>
      </c>
      <c r="K1352">
        <v>1368.59694779857</v>
      </c>
      <c r="L1352">
        <v>1080.45972723366</v>
      </c>
      <c r="M1352">
        <v>35.890124834779499</v>
      </c>
      <c r="N1352">
        <v>0.96491936569474701</v>
      </c>
      <c r="O1352">
        <v>44.987980769230703</v>
      </c>
      <c r="P1352">
        <v>421.30325814536297</v>
      </c>
    </row>
    <row r="1353" spans="1:17" hidden="1" x14ac:dyDescent="0.3">
      <c r="A1353" t="s">
        <v>2871</v>
      </c>
      <c r="B1353" t="s">
        <v>2872</v>
      </c>
      <c r="C1353" t="s">
        <v>3138</v>
      </c>
      <c r="D1353" t="s">
        <v>24</v>
      </c>
      <c r="E1353">
        <v>1293.3836941449999</v>
      </c>
      <c r="F1353">
        <v>285.85000000000002</v>
      </c>
      <c r="G1353">
        <v>-54.958823145987203</v>
      </c>
      <c r="H1353">
        <v>1.2109331012539499</v>
      </c>
      <c r="I1353">
        <v>-21.683953578110501</v>
      </c>
      <c r="J1353">
        <v>-1.7819264904788299</v>
      </c>
      <c r="K1353">
        <v>295.82403807172699</v>
      </c>
      <c r="M1353">
        <v>38.3062840835887</v>
      </c>
      <c r="N1353">
        <v>0.51792700449983897</v>
      </c>
      <c r="O1353">
        <v>64.072065768759799</v>
      </c>
      <c r="P1353">
        <v>2.4551971326165001</v>
      </c>
    </row>
    <row r="1354" spans="1:17" hidden="1" x14ac:dyDescent="0.3">
      <c r="A1354" t="s">
        <v>2873</v>
      </c>
      <c r="B1354" t="s">
        <v>2874</v>
      </c>
      <c r="C1354" t="s">
        <v>3138</v>
      </c>
      <c r="D1354" t="s">
        <v>749</v>
      </c>
      <c r="E1354">
        <v>1292.9391000000001</v>
      </c>
      <c r="F1354">
        <v>15.17</v>
      </c>
      <c r="G1354">
        <v>-36.812981473125497</v>
      </c>
      <c r="H1354">
        <v>-12.3205603949525</v>
      </c>
      <c r="I1354">
        <v>-65.224957676082397</v>
      </c>
      <c r="J1354">
        <v>-11.6504386012054</v>
      </c>
      <c r="K1354">
        <v>21.792398246104401</v>
      </c>
      <c r="L1354">
        <v>28.316264537847299</v>
      </c>
      <c r="M1354">
        <v>27.607055732430499</v>
      </c>
      <c r="N1354">
        <v>0.26481315789460502</v>
      </c>
      <c r="O1354">
        <v>198.28609096901701</v>
      </c>
      <c r="P1354">
        <v>5.8618283321702602</v>
      </c>
      <c r="Q1354">
        <v>0.108878024031568</v>
      </c>
    </row>
    <row r="1355" spans="1:17" hidden="1" x14ac:dyDescent="0.3">
      <c r="A1355" t="s">
        <v>2875</v>
      </c>
      <c r="B1355" t="s">
        <v>2876</v>
      </c>
      <c r="C1355" t="s">
        <v>3138</v>
      </c>
      <c r="D1355" t="s">
        <v>2877</v>
      </c>
      <c r="E1355">
        <v>1289.9375137</v>
      </c>
      <c r="F1355">
        <v>566.5</v>
      </c>
      <c r="G1355">
        <v>140.87054610290599</v>
      </c>
      <c r="H1355">
        <v>-1.13151651655672</v>
      </c>
      <c r="I1355">
        <v>85.525909207271994</v>
      </c>
      <c r="J1355">
        <v>6.9303425211183198E-2</v>
      </c>
      <c r="K1355">
        <v>600.35833275349501</v>
      </c>
      <c r="L1355">
        <v>473.288992807765</v>
      </c>
      <c r="M1355">
        <v>43.562910498071702</v>
      </c>
      <c r="N1355">
        <v>0.38418666195578</v>
      </c>
      <c r="O1355">
        <v>33.080317740511902</v>
      </c>
      <c r="P1355">
        <v>172.224891878904</v>
      </c>
    </row>
    <row r="1356" spans="1:17" hidden="1" x14ac:dyDescent="0.3">
      <c r="A1356" t="s">
        <v>2878</v>
      </c>
      <c r="B1356" t="s">
        <v>2879</v>
      </c>
      <c r="C1356" t="s">
        <v>3138</v>
      </c>
      <c r="D1356" t="s">
        <v>105</v>
      </c>
      <c r="E1356">
        <v>1283.5898325000001</v>
      </c>
      <c r="F1356">
        <v>462.75</v>
      </c>
      <c r="G1356">
        <v>35.742256346377403</v>
      </c>
      <c r="H1356">
        <v>-5.4973699451173701</v>
      </c>
      <c r="I1356">
        <v>-17.810941988064101</v>
      </c>
      <c r="J1356">
        <v>-5.5783604378494198</v>
      </c>
      <c r="K1356">
        <v>514.27481155457201</v>
      </c>
      <c r="L1356">
        <v>506.10559087972501</v>
      </c>
      <c r="M1356">
        <v>32.392778597989398</v>
      </c>
      <c r="N1356">
        <v>0.24656297706965599</v>
      </c>
      <c r="O1356">
        <v>45.434900054024801</v>
      </c>
      <c r="P1356">
        <v>76.352896341463406</v>
      </c>
      <c r="Q1356">
        <v>0.129021945145568</v>
      </c>
    </row>
    <row r="1357" spans="1:17" hidden="1" x14ac:dyDescent="0.3">
      <c r="A1357" t="s">
        <v>2880</v>
      </c>
      <c r="B1357" t="s">
        <v>2881</v>
      </c>
      <c r="C1357" t="s">
        <v>3138</v>
      </c>
      <c r="D1357" t="s">
        <v>491</v>
      </c>
      <c r="E1357">
        <v>1282.8662905199999</v>
      </c>
      <c r="F1357">
        <v>377.2</v>
      </c>
      <c r="G1357">
        <v>61.199314275176697</v>
      </c>
      <c r="H1357">
        <v>-8.1030178721544601</v>
      </c>
      <c r="I1357">
        <v>37.138338515959603</v>
      </c>
      <c r="J1357">
        <v>-3.5905629939399399</v>
      </c>
      <c r="K1357">
        <v>390.13337921844402</v>
      </c>
      <c r="L1357">
        <v>325.874352611733</v>
      </c>
      <c r="M1357">
        <v>38.146530554924702</v>
      </c>
      <c r="N1357">
        <v>0.70615013526299597</v>
      </c>
      <c r="O1357">
        <v>20.585896076352</v>
      </c>
      <c r="P1357">
        <v>94.633642930856496</v>
      </c>
      <c r="Q1357">
        <v>7.0011244839529002E-2</v>
      </c>
    </row>
    <row r="1358" spans="1:17" hidden="1" x14ac:dyDescent="0.3">
      <c r="A1358" t="s">
        <v>2882</v>
      </c>
      <c r="B1358" t="s">
        <v>2883</v>
      </c>
      <c r="C1358" t="s">
        <v>3138</v>
      </c>
      <c r="D1358" t="s">
        <v>69</v>
      </c>
      <c r="E1358">
        <v>1279.415</v>
      </c>
      <c r="F1358">
        <v>43.53</v>
      </c>
      <c r="G1358">
        <v>-28.2133770809412</v>
      </c>
      <c r="H1358">
        <v>2.8393164849563801</v>
      </c>
      <c r="I1358">
        <v>-17.102659083523701</v>
      </c>
      <c r="J1358">
        <v>4.5791166355233601</v>
      </c>
      <c r="K1358">
        <v>43.881137565408999</v>
      </c>
      <c r="L1358">
        <v>46.700889239003303</v>
      </c>
      <c r="M1358">
        <v>62.824408889482299</v>
      </c>
      <c r="N1358">
        <v>1.00460083084114</v>
      </c>
      <c r="O1358">
        <v>32.069836894095999</v>
      </c>
      <c r="P1358">
        <v>17.648648648648599</v>
      </c>
      <c r="Q1358">
        <v>2.6403001720614001E-2</v>
      </c>
    </row>
    <row r="1359" spans="1:17" hidden="1" x14ac:dyDescent="0.3">
      <c r="A1359" t="s">
        <v>2884</v>
      </c>
      <c r="B1359" t="s">
        <v>2885</v>
      </c>
      <c r="C1359" t="s">
        <v>3138</v>
      </c>
      <c r="D1359" t="s">
        <v>2886</v>
      </c>
      <c r="E1359">
        <v>1278.9045453000001</v>
      </c>
      <c r="F1359">
        <v>570</v>
      </c>
      <c r="G1359">
        <v>298.60032427551999</v>
      </c>
      <c r="H1359">
        <v>2.27174193156225</v>
      </c>
      <c r="I1359">
        <v>-8.1416867348819792</v>
      </c>
      <c r="J1359">
        <v>-10.0416150717937</v>
      </c>
      <c r="K1359">
        <v>569.38604279146796</v>
      </c>
      <c r="L1359">
        <v>495.40362078036202</v>
      </c>
      <c r="M1359">
        <v>39.765826067697098</v>
      </c>
      <c r="N1359">
        <v>0.6046763469102</v>
      </c>
      <c r="O1359">
        <v>39.999999999999901</v>
      </c>
      <c r="P1359">
        <v>319.27179109966897</v>
      </c>
    </row>
    <row r="1360" spans="1:17" hidden="1" x14ac:dyDescent="0.3">
      <c r="A1360" t="s">
        <v>2887</v>
      </c>
      <c r="B1360" t="s">
        <v>2888</v>
      </c>
      <c r="C1360" t="s">
        <v>3138</v>
      </c>
      <c r="D1360" t="s">
        <v>245</v>
      </c>
      <c r="E1360">
        <v>1271.3941824840001</v>
      </c>
      <c r="F1360">
        <v>22.94</v>
      </c>
      <c r="G1360">
        <v>-47.027807113072697</v>
      </c>
      <c r="H1360">
        <v>-1.98052113795735</v>
      </c>
      <c r="I1360">
        <v>-26.827292861387502</v>
      </c>
      <c r="J1360">
        <v>-0.63467727275064001</v>
      </c>
      <c r="K1360">
        <v>25.4644501688962</v>
      </c>
      <c r="L1360">
        <v>29.210188275298201</v>
      </c>
      <c r="M1360">
        <v>40.2016682360902</v>
      </c>
      <c r="N1360">
        <v>1.37460193610652</v>
      </c>
      <c r="O1360">
        <v>99.651264167393094</v>
      </c>
      <c r="P1360">
        <v>4.3201455206912396</v>
      </c>
      <c r="Q1360">
        <v>-5.9111649736598E-2</v>
      </c>
    </row>
    <row r="1361" spans="1:17" hidden="1" x14ac:dyDescent="0.3">
      <c r="A1361" t="s">
        <v>2889</v>
      </c>
      <c r="B1361" t="s">
        <v>2890</v>
      </c>
      <c r="C1361" t="s">
        <v>3138</v>
      </c>
      <c r="D1361" t="s">
        <v>48</v>
      </c>
      <c r="E1361">
        <v>1268.7063797660001</v>
      </c>
      <c r="F1361">
        <v>131.74</v>
      </c>
      <c r="G1361">
        <v>-16.863113015794301</v>
      </c>
      <c r="H1361">
        <v>-20.4052759782892</v>
      </c>
      <c r="I1361">
        <v>-4.2608719340779801</v>
      </c>
      <c r="J1361">
        <v>-10.3389152877764</v>
      </c>
      <c r="K1361">
        <v>159.17545323334301</v>
      </c>
      <c r="L1361">
        <v>152.69281355806399</v>
      </c>
      <c r="M1361">
        <v>30.572627529058401</v>
      </c>
      <c r="N1361">
        <v>2.1511857599969599</v>
      </c>
      <c r="O1361">
        <v>72.992257476848295</v>
      </c>
      <c r="P1361">
        <v>35.744461617722799</v>
      </c>
      <c r="Q1361">
        <v>0.13122613268560199</v>
      </c>
    </row>
    <row r="1362" spans="1:17" hidden="1" x14ac:dyDescent="0.3">
      <c r="A1362" t="s">
        <v>2891</v>
      </c>
      <c r="B1362" t="s">
        <v>2892</v>
      </c>
      <c r="C1362" t="s">
        <v>3138</v>
      </c>
      <c r="D1362" t="s">
        <v>570</v>
      </c>
      <c r="E1362">
        <v>1267.8680886</v>
      </c>
      <c r="F1362">
        <v>22.8</v>
      </c>
      <c r="G1362">
        <v>-46.885059057157797</v>
      </c>
      <c r="H1362">
        <v>1.4137604616492301</v>
      </c>
      <c r="I1362">
        <v>-2.1582269875023998</v>
      </c>
      <c r="J1362">
        <v>-3.5713960321980802</v>
      </c>
      <c r="K1362">
        <v>23.694931776876299</v>
      </c>
      <c r="L1362">
        <v>24.542195698495799</v>
      </c>
      <c r="M1362">
        <v>31.602655887139001</v>
      </c>
      <c r="N1362">
        <v>0.59772751276981295</v>
      </c>
      <c r="O1362">
        <v>40.789473684210499</v>
      </c>
      <c r="P1362">
        <v>52</v>
      </c>
      <c r="Q1362">
        <v>0.24859342439898399</v>
      </c>
    </row>
    <row r="1363" spans="1:17" hidden="1" x14ac:dyDescent="0.3">
      <c r="A1363" t="s">
        <v>2893</v>
      </c>
      <c r="B1363" t="s">
        <v>2894</v>
      </c>
      <c r="C1363" t="s">
        <v>3138</v>
      </c>
      <c r="D1363" t="s">
        <v>105</v>
      </c>
      <c r="E1363">
        <v>1267.46399451</v>
      </c>
      <c r="F1363">
        <v>947.3</v>
      </c>
      <c r="G1363">
        <v>420.48820184194699</v>
      </c>
      <c r="H1363">
        <v>-0.23301360751741701</v>
      </c>
      <c r="I1363">
        <v>8.0225426213580295</v>
      </c>
      <c r="J1363">
        <v>-11.3381851937449</v>
      </c>
      <c r="K1363">
        <v>977.497313085006</v>
      </c>
      <c r="L1363">
        <v>773.78338203775797</v>
      </c>
      <c r="M1363">
        <v>45.850017676755897</v>
      </c>
      <c r="N1363">
        <v>3.5476113566813998</v>
      </c>
      <c r="O1363">
        <v>39.026707484429402</v>
      </c>
      <c r="P1363">
        <v>441.159668666095</v>
      </c>
      <c r="Q1363">
        <v>0.18308136857139801</v>
      </c>
    </row>
    <row r="1364" spans="1:17" hidden="1" x14ac:dyDescent="0.3">
      <c r="A1364" t="s">
        <v>2895</v>
      </c>
      <c r="B1364" t="s">
        <v>2896</v>
      </c>
      <c r="C1364" t="s">
        <v>3138</v>
      </c>
      <c r="D1364" t="s">
        <v>208</v>
      </c>
      <c r="E1364">
        <v>1263.9204393749999</v>
      </c>
      <c r="F1364">
        <v>448.25</v>
      </c>
      <c r="G1364">
        <v>29.044632040247201</v>
      </c>
      <c r="H1364">
        <v>-4.9076122976528698</v>
      </c>
      <c r="I1364">
        <v>12.1504166120239</v>
      </c>
      <c r="J1364">
        <v>1.10091202461245</v>
      </c>
      <c r="K1364">
        <v>479.16811536793699</v>
      </c>
      <c r="L1364">
        <v>427.14491945092499</v>
      </c>
      <c r="M1364">
        <v>37.461597321295102</v>
      </c>
      <c r="N1364">
        <v>0.43151796524929398</v>
      </c>
      <c r="O1364">
        <v>38.683770217512503</v>
      </c>
      <c r="P1364">
        <v>63.9539136795903</v>
      </c>
      <c r="Q1364">
        <v>0.121129663101852</v>
      </c>
    </row>
    <row r="1365" spans="1:17" hidden="1" x14ac:dyDescent="0.3">
      <c r="A1365" t="s">
        <v>2897</v>
      </c>
      <c r="B1365" t="s">
        <v>2898</v>
      </c>
      <c r="C1365" t="s">
        <v>3138</v>
      </c>
      <c r="D1365" t="s">
        <v>273</v>
      </c>
      <c r="E1365">
        <v>1261.4745551999999</v>
      </c>
      <c r="F1365">
        <v>1260.95</v>
      </c>
      <c r="G1365">
        <v>99.0062335242838</v>
      </c>
      <c r="H1365">
        <v>5.5592779787737401</v>
      </c>
      <c r="I1365">
        <v>-12.4358374309589</v>
      </c>
      <c r="J1365">
        <v>-6.5363612789486103</v>
      </c>
      <c r="K1365">
        <v>1287.0875790049099</v>
      </c>
      <c r="L1365">
        <v>1201.4844885425</v>
      </c>
      <c r="M1365">
        <v>45.2864371453703</v>
      </c>
      <c r="N1365">
        <v>1.6616946104553301</v>
      </c>
      <c r="O1365">
        <v>37.749315991910798</v>
      </c>
      <c r="P1365">
        <v>122.05688121863101</v>
      </c>
      <c r="Q1365">
        <v>0.16308510077487601</v>
      </c>
    </row>
    <row r="1366" spans="1:17" hidden="1" x14ac:dyDescent="0.3">
      <c r="A1366" t="s">
        <v>2899</v>
      </c>
      <c r="B1366" t="s">
        <v>2900</v>
      </c>
      <c r="C1366" t="s">
        <v>3138</v>
      </c>
      <c r="D1366" t="s">
        <v>69</v>
      </c>
      <c r="E1366">
        <v>1258.9342057260001</v>
      </c>
      <c r="F1366">
        <v>85.17</v>
      </c>
      <c r="G1366">
        <v>-26.045966538270498</v>
      </c>
      <c r="H1366">
        <v>-7.2547028741975703</v>
      </c>
      <c r="I1366">
        <v>-24.872975421965801</v>
      </c>
      <c r="J1366">
        <v>-0.79989765401051505</v>
      </c>
      <c r="K1366">
        <v>91.547918323502103</v>
      </c>
      <c r="L1366">
        <v>97.9778348629997</v>
      </c>
      <c r="M1366">
        <v>44.212347790824801</v>
      </c>
      <c r="N1366">
        <v>0.71704993662810801</v>
      </c>
      <c r="O1366">
        <v>45.473758365621698</v>
      </c>
      <c r="P1366">
        <v>4.9020815371351096</v>
      </c>
      <c r="Q1366">
        <v>-8.4239997702339996E-3</v>
      </c>
    </row>
    <row r="1367" spans="1:17" hidden="1" x14ac:dyDescent="0.3">
      <c r="A1367" t="s">
        <v>2901</v>
      </c>
      <c r="B1367" t="s">
        <v>2902</v>
      </c>
      <c r="C1367" t="s">
        <v>3138</v>
      </c>
      <c r="D1367" t="s">
        <v>497</v>
      </c>
      <c r="E1367">
        <v>1255.2058</v>
      </c>
      <c r="F1367">
        <v>543.85</v>
      </c>
      <c r="G1367">
        <v>-14.966899282845899</v>
      </c>
      <c r="H1367">
        <v>2.2989314005398902</v>
      </c>
      <c r="I1367">
        <v>30.954215008520102</v>
      </c>
      <c r="J1367">
        <v>-2.4678472733271102</v>
      </c>
      <c r="K1367">
        <v>546.79314420008302</v>
      </c>
      <c r="L1367">
        <v>507.852805722217</v>
      </c>
      <c r="M1367">
        <v>48.037356871772197</v>
      </c>
      <c r="N1367">
        <v>0.17923989334177501</v>
      </c>
      <c r="O1367">
        <v>34.945297416567001</v>
      </c>
      <c r="P1367">
        <v>53.629943502824801</v>
      </c>
      <c r="Q1367">
        <v>6.3597504417620002E-3</v>
      </c>
    </row>
    <row r="1368" spans="1:17" hidden="1" x14ac:dyDescent="0.3">
      <c r="A1368" t="s">
        <v>2903</v>
      </c>
      <c r="B1368" t="s">
        <v>2904</v>
      </c>
      <c r="C1368" t="s">
        <v>3138</v>
      </c>
      <c r="D1368" t="s">
        <v>134</v>
      </c>
      <c r="E1368">
        <v>1251.944650125</v>
      </c>
      <c r="F1368">
        <v>48.75</v>
      </c>
      <c r="G1368">
        <v>72.780914128232695</v>
      </c>
      <c r="H1368">
        <v>-0.87128621251068805</v>
      </c>
      <c r="I1368">
        <v>42.381701169446998</v>
      </c>
      <c r="J1368">
        <v>-4.2189063141562304</v>
      </c>
      <c r="K1368">
        <v>49.820983183362799</v>
      </c>
      <c r="L1368">
        <v>42.469683194841402</v>
      </c>
      <c r="M1368">
        <v>47.687331055523799</v>
      </c>
      <c r="N1368">
        <v>0.35615576131594601</v>
      </c>
      <c r="O1368">
        <v>41.3333333333333</v>
      </c>
      <c r="P1368">
        <v>98.170731707317003</v>
      </c>
      <c r="Q1368">
        <v>7.9876918826479001E-2</v>
      </c>
    </row>
    <row r="1369" spans="1:17" hidden="1" x14ac:dyDescent="0.3">
      <c r="A1369" t="s">
        <v>2905</v>
      </c>
      <c r="B1369" t="s">
        <v>2906</v>
      </c>
      <c r="C1369" t="s">
        <v>3138</v>
      </c>
      <c r="D1369" t="s">
        <v>117</v>
      </c>
      <c r="E1369">
        <v>1250.18880709</v>
      </c>
      <c r="F1369">
        <v>22.15</v>
      </c>
      <c r="G1369">
        <v>-28.7627531312021</v>
      </c>
      <c r="H1369">
        <v>-12.563656215937799</v>
      </c>
      <c r="I1369">
        <v>-23.757553586829001</v>
      </c>
      <c r="J1369">
        <v>-4.3406011015368504</v>
      </c>
      <c r="K1369">
        <v>24.5579747877287</v>
      </c>
      <c r="L1369">
        <v>26.775313083572101</v>
      </c>
      <c r="M1369">
        <v>39.744419570020597</v>
      </c>
      <c r="N1369">
        <v>1.01189155266402</v>
      </c>
      <c r="O1369">
        <v>77.878103837471699</v>
      </c>
      <c r="P1369">
        <v>13.010204081632599</v>
      </c>
      <c r="Q1369">
        <v>0.18824043490818501</v>
      </c>
    </row>
    <row r="1370" spans="1:17" hidden="1" x14ac:dyDescent="0.3">
      <c r="A1370" t="s">
        <v>2907</v>
      </c>
      <c r="B1370" t="s">
        <v>2908</v>
      </c>
      <c r="C1370" t="s">
        <v>3138</v>
      </c>
      <c r="D1370" t="s">
        <v>248</v>
      </c>
      <c r="E1370">
        <v>1247.2740799999999</v>
      </c>
      <c r="F1370">
        <v>76.87</v>
      </c>
      <c r="G1370">
        <v>-23.8822449656742</v>
      </c>
      <c r="H1370">
        <v>-0.57936134414292995</v>
      </c>
      <c r="I1370">
        <v>-18.768665117243099</v>
      </c>
      <c r="J1370">
        <v>-2.6108531912993702</v>
      </c>
      <c r="K1370">
        <v>81.020647618319103</v>
      </c>
      <c r="L1370">
        <v>83.597992920364604</v>
      </c>
      <c r="M1370">
        <v>32.273222826970901</v>
      </c>
      <c r="N1370">
        <v>0.62274928758981096</v>
      </c>
      <c r="O1370">
        <v>36.5292051515545</v>
      </c>
      <c r="P1370">
        <v>11.405797101449201</v>
      </c>
      <c r="Q1370">
        <v>4.7968308808589996E-3</v>
      </c>
    </row>
    <row r="1371" spans="1:17" hidden="1" x14ac:dyDescent="0.3">
      <c r="A1371" t="s">
        <v>2909</v>
      </c>
      <c r="B1371" t="s">
        <v>2910</v>
      </c>
      <c r="C1371" t="s">
        <v>3138</v>
      </c>
      <c r="D1371" t="s">
        <v>947</v>
      </c>
      <c r="E1371">
        <v>1244.755566625</v>
      </c>
      <c r="F1371">
        <v>881.95</v>
      </c>
      <c r="G1371">
        <v>-7.9333868036956501</v>
      </c>
      <c r="H1371">
        <v>5.7071828613528899</v>
      </c>
      <c r="I1371">
        <v>7.9467041917130201</v>
      </c>
      <c r="J1371">
        <v>-5.3770514253234403</v>
      </c>
      <c r="K1371">
        <v>863.39481088781099</v>
      </c>
      <c r="L1371">
        <v>783.80754660402204</v>
      </c>
      <c r="M1371">
        <v>44.440130083491802</v>
      </c>
      <c r="N1371">
        <v>0.636291480396733</v>
      </c>
      <c r="O1371">
        <v>15.2673054028006</v>
      </c>
      <c r="P1371">
        <v>46.722675095657898</v>
      </c>
      <c r="Q1371">
        <v>7.8413979554522006E-2</v>
      </c>
    </row>
    <row r="1372" spans="1:17" hidden="1" x14ac:dyDescent="0.3">
      <c r="A1372" t="s">
        <v>2911</v>
      </c>
      <c r="B1372" t="s">
        <v>2912</v>
      </c>
      <c r="C1372" t="s">
        <v>3138</v>
      </c>
      <c r="D1372" t="s">
        <v>232</v>
      </c>
      <c r="E1372">
        <v>1241.9239353799901</v>
      </c>
      <c r="F1372">
        <v>324.95</v>
      </c>
      <c r="G1372">
        <v>-55.850002631050202</v>
      </c>
      <c r="H1372">
        <v>-6.5054683163104698</v>
      </c>
      <c r="I1372">
        <v>-37.606572577491001</v>
      </c>
      <c r="J1372">
        <v>-4.4808366286799304</v>
      </c>
      <c r="K1372">
        <v>355.77569466870301</v>
      </c>
      <c r="L1372">
        <v>418.519412150157</v>
      </c>
      <c r="M1372">
        <v>36.614170556319699</v>
      </c>
      <c r="N1372">
        <v>0.465525813407907</v>
      </c>
      <c r="O1372">
        <v>95.537775042314195</v>
      </c>
      <c r="P1372">
        <v>2.16947020908662</v>
      </c>
    </row>
    <row r="1373" spans="1:17" hidden="1" x14ac:dyDescent="0.3">
      <c r="A1373" t="s">
        <v>2913</v>
      </c>
      <c r="B1373" t="s">
        <v>2914</v>
      </c>
      <c r="C1373" t="s">
        <v>3138</v>
      </c>
      <c r="D1373" t="s">
        <v>51</v>
      </c>
      <c r="E1373">
        <v>1237.63689312</v>
      </c>
      <c r="F1373">
        <v>617.9</v>
      </c>
      <c r="G1373">
        <v>-26.321184338272399</v>
      </c>
      <c r="H1373">
        <v>-5.0191886714702401</v>
      </c>
      <c r="I1373">
        <v>3.0960605348263299</v>
      </c>
      <c r="J1373">
        <v>-2.0432279750195099</v>
      </c>
      <c r="K1373">
        <v>665.37741470477397</v>
      </c>
      <c r="L1373">
        <v>640.123470336325</v>
      </c>
      <c r="M1373">
        <v>29.11375279464</v>
      </c>
      <c r="N1373">
        <v>0.62059287670241103</v>
      </c>
      <c r="O1373">
        <v>31.388574202945399</v>
      </c>
      <c r="P1373">
        <v>15.5385190725504</v>
      </c>
      <c r="Q1373">
        <v>6.4703159220609999E-2</v>
      </c>
    </row>
    <row r="1374" spans="1:17" hidden="1" x14ac:dyDescent="0.3">
      <c r="A1374" t="s">
        <v>2915</v>
      </c>
      <c r="B1374" t="s">
        <v>2916</v>
      </c>
      <c r="C1374" t="s">
        <v>3138</v>
      </c>
      <c r="D1374" t="s">
        <v>491</v>
      </c>
      <c r="E1374">
        <v>1237.1888799999999</v>
      </c>
      <c r="F1374">
        <v>7378</v>
      </c>
      <c r="G1374">
        <v>64.155117341088399</v>
      </c>
      <c r="H1374">
        <v>-10.4236574606477</v>
      </c>
      <c r="I1374">
        <v>34.635760452011603</v>
      </c>
      <c r="J1374">
        <v>-3.0874849913838598</v>
      </c>
      <c r="K1374">
        <v>7103.2696639877404</v>
      </c>
      <c r="L1374">
        <v>6023.2414044933703</v>
      </c>
      <c r="M1374">
        <v>51.0826107675313</v>
      </c>
      <c r="N1374">
        <v>0.35990324919425098</v>
      </c>
      <c r="O1374">
        <v>12.4966115478449</v>
      </c>
      <c r="P1374">
        <v>90.594283204815198</v>
      </c>
      <c r="Q1374">
        <v>0.21027611606772001</v>
      </c>
    </row>
    <row r="1375" spans="1:17" hidden="1" x14ac:dyDescent="0.3">
      <c r="A1375" t="s">
        <v>2917</v>
      </c>
      <c r="B1375" t="s">
        <v>2918</v>
      </c>
      <c r="C1375" t="s">
        <v>3138</v>
      </c>
      <c r="D1375" t="s">
        <v>51</v>
      </c>
      <c r="E1375">
        <v>1236.4843158000001</v>
      </c>
      <c r="F1375">
        <v>391.5</v>
      </c>
      <c r="G1375">
        <v>-19.062331085762501</v>
      </c>
      <c r="H1375">
        <v>4.17717365055484</v>
      </c>
      <c r="I1375">
        <v>22.125683841090598</v>
      </c>
      <c r="J1375">
        <v>-2.5581099171545301</v>
      </c>
      <c r="K1375">
        <v>377.57161836121099</v>
      </c>
      <c r="L1375">
        <v>363.08977481858102</v>
      </c>
      <c r="M1375">
        <v>56.895074073787399</v>
      </c>
      <c r="N1375">
        <v>0.83193211512424703</v>
      </c>
      <c r="O1375">
        <v>9.4508301404853103</v>
      </c>
      <c r="P1375">
        <v>48.689707557918702</v>
      </c>
      <c r="Q1375">
        <v>-1.720269557644E-3</v>
      </c>
    </row>
    <row r="1376" spans="1:17" hidden="1" x14ac:dyDescent="0.3">
      <c r="A1376" t="s">
        <v>2919</v>
      </c>
      <c r="B1376" t="s">
        <v>2920</v>
      </c>
      <c r="C1376" t="s">
        <v>3138</v>
      </c>
      <c r="D1376" t="s">
        <v>105</v>
      </c>
      <c r="E1376">
        <v>1220.3883021299901</v>
      </c>
      <c r="F1376">
        <v>10.19</v>
      </c>
      <c r="G1376">
        <v>-27.794754495381</v>
      </c>
      <c r="H1376">
        <v>-12.729455329105299</v>
      </c>
      <c r="I1376">
        <v>-27.107331936607299</v>
      </c>
      <c r="J1376">
        <v>-3.14050180945102</v>
      </c>
      <c r="K1376">
        <v>11.641516902020699</v>
      </c>
      <c r="L1376">
        <v>12.753558763866099</v>
      </c>
      <c r="M1376">
        <v>27.859016722070901</v>
      </c>
      <c r="N1376">
        <v>0.33392293059487999</v>
      </c>
      <c r="O1376">
        <v>80.5691854759568</v>
      </c>
      <c r="P1376">
        <v>6.1458333333333304</v>
      </c>
      <c r="Q1376">
        <v>2.5462315418905999E-2</v>
      </c>
    </row>
    <row r="1377" spans="1:17" hidden="1" x14ac:dyDescent="0.3">
      <c r="A1377" t="s">
        <v>2921</v>
      </c>
      <c r="B1377" t="s">
        <v>2922</v>
      </c>
      <c r="C1377" t="s">
        <v>3138</v>
      </c>
      <c r="D1377" t="s">
        <v>166</v>
      </c>
      <c r="E1377">
        <v>1219.9647856500001</v>
      </c>
      <c r="F1377">
        <v>994.9</v>
      </c>
      <c r="G1377">
        <v>-34.045432866812497</v>
      </c>
      <c r="H1377">
        <v>-12.1545113247905</v>
      </c>
      <c r="I1377">
        <v>-9.38955186417612</v>
      </c>
      <c r="J1377">
        <v>-3.6499172187308702</v>
      </c>
      <c r="K1377">
        <v>1123.4362879232899</v>
      </c>
      <c r="L1377">
        <v>1162.68489424887</v>
      </c>
      <c r="M1377">
        <v>31.186381531913401</v>
      </c>
      <c r="N1377">
        <v>0.56677195208249198</v>
      </c>
      <c r="O1377">
        <v>58.307367574630597</v>
      </c>
      <c r="P1377">
        <v>10.5628715897093</v>
      </c>
      <c r="Q1377">
        <v>-5.4925383450759001E-2</v>
      </c>
    </row>
    <row r="1378" spans="1:17" hidden="1" x14ac:dyDescent="0.3">
      <c r="A1378" t="s">
        <v>2923</v>
      </c>
      <c r="B1378" t="s">
        <v>2924</v>
      </c>
      <c r="C1378" t="s">
        <v>3138</v>
      </c>
      <c r="D1378" t="s">
        <v>457</v>
      </c>
      <c r="E1378">
        <v>1218.7398355299999</v>
      </c>
      <c r="F1378">
        <v>72.94</v>
      </c>
      <c r="G1378">
        <v>12.067386679036501</v>
      </c>
      <c r="H1378">
        <v>-7.5244417321312396</v>
      </c>
      <c r="I1378">
        <v>5.3097505794850397</v>
      </c>
      <c r="J1378">
        <v>2.6480162646118202</v>
      </c>
      <c r="K1378">
        <v>72.885455007695199</v>
      </c>
      <c r="L1378">
        <v>71.675479989108993</v>
      </c>
      <c r="M1378">
        <v>66.949844144342507</v>
      </c>
      <c r="N1378">
        <v>0.42088560809055597</v>
      </c>
      <c r="O1378">
        <v>25.651220180970601</v>
      </c>
      <c r="P1378">
        <v>35.4503249767873</v>
      </c>
      <c r="Q1378">
        <v>6.6135943300946007E-2</v>
      </c>
    </row>
    <row r="1379" spans="1:17" hidden="1" x14ac:dyDescent="0.3">
      <c r="A1379" t="s">
        <v>2925</v>
      </c>
      <c r="B1379" t="s">
        <v>2926</v>
      </c>
      <c r="C1379" t="s">
        <v>3138</v>
      </c>
      <c r="D1379" t="s">
        <v>361</v>
      </c>
      <c r="E1379">
        <v>1216.8</v>
      </c>
      <c r="F1379">
        <v>40.56</v>
      </c>
      <c r="G1379">
        <v>-24.3874431555091</v>
      </c>
      <c r="H1379">
        <v>-10.489288996876001</v>
      </c>
      <c r="I1379">
        <v>11.4308429021455</v>
      </c>
      <c r="J1379">
        <v>5.9989694296609199</v>
      </c>
      <c r="K1379">
        <v>42.834434648644603</v>
      </c>
      <c r="M1379">
        <v>41.866916379565197</v>
      </c>
      <c r="N1379">
        <v>1.11433286992517</v>
      </c>
      <c r="O1379">
        <v>39.447731755424002</v>
      </c>
      <c r="P1379">
        <v>35.200000000000003</v>
      </c>
    </row>
    <row r="1380" spans="1:17" hidden="1" x14ac:dyDescent="0.3">
      <c r="A1380" t="s">
        <v>2927</v>
      </c>
      <c r="B1380" t="s">
        <v>2928</v>
      </c>
      <c r="C1380" t="s">
        <v>3138</v>
      </c>
      <c r="D1380" t="s">
        <v>2255</v>
      </c>
      <c r="E1380">
        <v>1216.3844220000001</v>
      </c>
      <c r="F1380">
        <v>768.9</v>
      </c>
      <c r="G1380">
        <v>-57.729423602144202</v>
      </c>
      <c r="H1380">
        <v>-17.083476886065199</v>
      </c>
      <c r="I1380">
        <v>-39.298006692360303</v>
      </c>
      <c r="J1380">
        <v>-9.9176805407163204</v>
      </c>
      <c r="K1380">
        <v>1006.58088280046</v>
      </c>
      <c r="L1380">
        <v>1090.6105568165899</v>
      </c>
      <c r="M1380">
        <v>14.1185251295753</v>
      </c>
      <c r="N1380">
        <v>1.86757992130461</v>
      </c>
      <c r="O1380">
        <v>88.704642996488502</v>
      </c>
      <c r="P1380">
        <v>0.50980392156862997</v>
      </c>
      <c r="Q1380">
        <v>7.1679933829515999E-2</v>
      </c>
    </row>
    <row r="1381" spans="1:17" hidden="1" x14ac:dyDescent="0.3">
      <c r="A1381" t="s">
        <v>2929</v>
      </c>
      <c r="B1381" t="s">
        <v>2930</v>
      </c>
      <c r="C1381" t="s">
        <v>3138</v>
      </c>
      <c r="D1381" t="s">
        <v>300</v>
      </c>
      <c r="E1381">
        <v>1216.2311625</v>
      </c>
      <c r="F1381">
        <v>327.45</v>
      </c>
      <c r="G1381">
        <v>255.58023820064801</v>
      </c>
      <c r="H1381">
        <v>2.4024782784985801</v>
      </c>
      <c r="I1381">
        <v>27.750513931994998</v>
      </c>
      <c r="J1381">
        <v>-2.1228650717937101</v>
      </c>
      <c r="K1381">
        <v>329.76410466946402</v>
      </c>
      <c r="L1381">
        <v>265.382640115534</v>
      </c>
      <c r="M1381">
        <v>43.572043529367001</v>
      </c>
      <c r="N1381">
        <v>0.296296296296296</v>
      </c>
      <c r="O1381">
        <v>26.339899221255099</v>
      </c>
      <c r="P1381">
        <v>292.86541667524199</v>
      </c>
    </row>
    <row r="1382" spans="1:17" hidden="1" x14ac:dyDescent="0.3">
      <c r="A1382" t="s">
        <v>2931</v>
      </c>
      <c r="B1382" t="s">
        <v>2932</v>
      </c>
      <c r="C1382" t="s">
        <v>3138</v>
      </c>
      <c r="D1382" t="s">
        <v>280</v>
      </c>
      <c r="E1382">
        <v>1210.11474</v>
      </c>
      <c r="F1382">
        <v>113</v>
      </c>
      <c r="G1382">
        <v>-8.2895672716867104</v>
      </c>
      <c r="H1382">
        <v>0.64399342136387505</v>
      </c>
      <c r="I1382">
        <v>19.2745848050216</v>
      </c>
      <c r="J1382">
        <v>-3.52466551969564</v>
      </c>
      <c r="K1382">
        <v>104.31123117325799</v>
      </c>
      <c r="L1382">
        <v>99.325809418827802</v>
      </c>
      <c r="M1382">
        <v>59.797525878483597</v>
      </c>
      <c r="N1382">
        <v>0.87792165460190397</v>
      </c>
      <c r="O1382">
        <v>6.9911504424778803</v>
      </c>
      <c r="P1382">
        <v>52.311632295457599</v>
      </c>
      <c r="Q1382">
        <v>7.9977534155665997E-2</v>
      </c>
    </row>
    <row r="1383" spans="1:17" hidden="1" x14ac:dyDescent="0.3">
      <c r="A1383" t="s">
        <v>2933</v>
      </c>
      <c r="B1383" t="s">
        <v>2934</v>
      </c>
      <c r="C1383" t="s">
        <v>3138</v>
      </c>
      <c r="D1383" t="s">
        <v>457</v>
      </c>
      <c r="E1383">
        <v>1209.392736606</v>
      </c>
      <c r="F1383">
        <v>118.62</v>
      </c>
      <c r="G1383">
        <v>-47.4401572406057</v>
      </c>
      <c r="H1383">
        <v>-16.523978132463998</v>
      </c>
      <c r="I1383">
        <v>-31.396697999681301</v>
      </c>
      <c r="J1383">
        <v>-5.1196659682656502</v>
      </c>
      <c r="M1383">
        <v>31.865149575250499</v>
      </c>
      <c r="O1383">
        <v>49.215983813859303</v>
      </c>
      <c r="P1383">
        <v>2.0826161790017101</v>
      </c>
    </row>
    <row r="1384" spans="1:17" hidden="1" x14ac:dyDescent="0.3">
      <c r="A1384" t="s">
        <v>2935</v>
      </c>
      <c r="B1384" t="s">
        <v>2936</v>
      </c>
      <c r="C1384" t="s">
        <v>3138</v>
      </c>
      <c r="D1384" t="s">
        <v>996</v>
      </c>
      <c r="E1384">
        <v>1203.1199999999999</v>
      </c>
      <c r="F1384">
        <v>202.57</v>
      </c>
      <c r="G1384">
        <v>-13.178763189231701</v>
      </c>
      <c r="H1384">
        <v>-8.8463986307556794</v>
      </c>
      <c r="I1384">
        <v>35.074672241224299</v>
      </c>
      <c r="J1384">
        <v>-4.5979907461438803</v>
      </c>
      <c r="K1384">
        <v>223.01219914686899</v>
      </c>
      <c r="L1384">
        <v>210.06311755886799</v>
      </c>
      <c r="M1384">
        <v>33.405953706858298</v>
      </c>
      <c r="N1384">
        <v>0.25586538813603699</v>
      </c>
      <c r="O1384">
        <v>42.6667324875351</v>
      </c>
      <c r="P1384">
        <v>79.265486725663706</v>
      </c>
      <c r="Q1384">
        <v>-8.6128922229902996E-2</v>
      </c>
    </row>
    <row r="1385" spans="1:17" hidden="1" x14ac:dyDescent="0.3">
      <c r="A1385" t="s">
        <v>2937</v>
      </c>
      <c r="B1385" t="s">
        <v>2938</v>
      </c>
      <c r="C1385" t="s">
        <v>3138</v>
      </c>
      <c r="D1385" t="s">
        <v>232</v>
      </c>
      <c r="E1385">
        <v>1200.8378335</v>
      </c>
      <c r="F1385">
        <v>761</v>
      </c>
      <c r="G1385">
        <v>12.113592714959101</v>
      </c>
      <c r="H1385">
        <v>-6.7721053610363997</v>
      </c>
      <c r="I1385">
        <v>34.987945681748599</v>
      </c>
      <c r="J1385">
        <v>-6.5287509196931302</v>
      </c>
      <c r="K1385">
        <v>799.24391681967904</v>
      </c>
      <c r="L1385">
        <v>702.06472424481694</v>
      </c>
      <c r="M1385">
        <v>27.108262902074401</v>
      </c>
      <c r="N1385">
        <v>1.6930422877016</v>
      </c>
      <c r="O1385">
        <v>29.237844940867198</v>
      </c>
      <c r="P1385">
        <v>75.325423338324995</v>
      </c>
      <c r="Q1385">
        <v>0.208502767387405</v>
      </c>
    </row>
    <row r="1386" spans="1:17" hidden="1" x14ac:dyDescent="0.3">
      <c r="A1386" t="s">
        <v>2939</v>
      </c>
      <c r="B1386" t="s">
        <v>2940</v>
      </c>
      <c r="C1386" t="s">
        <v>3138</v>
      </c>
      <c r="D1386" t="s">
        <v>91</v>
      </c>
      <c r="E1386">
        <v>1200.7357876946101</v>
      </c>
      <c r="F1386">
        <v>104.49</v>
      </c>
      <c r="G1386">
        <v>-16.334732130270599</v>
      </c>
      <c r="H1386">
        <v>-20.962160008408201</v>
      </c>
      <c r="I1386">
        <v>5.2468546471222597</v>
      </c>
      <c r="J1386">
        <v>-7.0120202147037096</v>
      </c>
      <c r="K1386">
        <v>119.590088699311</v>
      </c>
      <c r="L1386">
        <v>110.46142708915001</v>
      </c>
      <c r="M1386">
        <v>26.069233198734</v>
      </c>
      <c r="N1386">
        <v>0.37266244394103298</v>
      </c>
      <c r="O1386">
        <v>44.989951191501497</v>
      </c>
      <c r="P1386">
        <v>25.2877697841726</v>
      </c>
      <c r="Q1386">
        <v>6.7679264129336003E-2</v>
      </c>
    </row>
    <row r="1387" spans="1:17" hidden="1" x14ac:dyDescent="0.3">
      <c r="A1387" t="s">
        <v>2941</v>
      </c>
      <c r="B1387" t="s">
        <v>2942</v>
      </c>
      <c r="C1387" t="s">
        <v>3138</v>
      </c>
      <c r="D1387" t="s">
        <v>270</v>
      </c>
      <c r="E1387">
        <v>1197.2602380000001</v>
      </c>
      <c r="F1387">
        <v>57.1</v>
      </c>
      <c r="G1387">
        <v>128.564674598811</v>
      </c>
      <c r="H1387">
        <v>-0.583017806727954</v>
      </c>
      <c r="I1387">
        <v>119.718837496197</v>
      </c>
      <c r="J1387">
        <v>-0.170655924369194</v>
      </c>
      <c r="K1387">
        <v>55.526007910506898</v>
      </c>
      <c r="L1387">
        <v>39.961395167000099</v>
      </c>
      <c r="M1387">
        <v>43.9602797756041</v>
      </c>
      <c r="N1387">
        <v>0.36642099879103501</v>
      </c>
      <c r="O1387">
        <v>25.744308231173299</v>
      </c>
      <c r="P1387">
        <v>279.780512138343</v>
      </c>
    </row>
    <row r="1388" spans="1:17" hidden="1" x14ac:dyDescent="0.3">
      <c r="A1388" t="s">
        <v>2943</v>
      </c>
      <c r="B1388" t="s">
        <v>2944</v>
      </c>
      <c r="C1388" t="s">
        <v>3138</v>
      </c>
      <c r="D1388" t="s">
        <v>80</v>
      </c>
      <c r="E1388">
        <v>1191.5640000000001</v>
      </c>
      <c r="F1388">
        <v>100.98</v>
      </c>
      <c r="G1388">
        <v>99.742026102946397</v>
      </c>
      <c r="H1388">
        <v>-22.053325123082399</v>
      </c>
      <c r="I1388">
        <v>59.2054093761339</v>
      </c>
      <c r="J1388">
        <v>-3.1181099672725598</v>
      </c>
      <c r="K1388">
        <v>114.592906182951</v>
      </c>
      <c r="L1388">
        <v>88.586299468223004</v>
      </c>
      <c r="M1388">
        <v>32.467356589818799</v>
      </c>
      <c r="N1388">
        <v>0.113529475870689</v>
      </c>
      <c r="O1388">
        <v>55.832838185779302</v>
      </c>
      <c r="P1388">
        <v>141.29032258064501</v>
      </c>
      <c r="Q1388">
        <v>0.11922942886445601</v>
      </c>
    </row>
    <row r="1389" spans="1:17" hidden="1" x14ac:dyDescent="0.3">
      <c r="A1389" t="s">
        <v>2945</v>
      </c>
      <c r="B1389" t="s">
        <v>2946</v>
      </c>
      <c r="C1389" t="s">
        <v>3138</v>
      </c>
      <c r="D1389" t="s">
        <v>996</v>
      </c>
      <c r="E1389">
        <v>1188.8811880000001</v>
      </c>
      <c r="F1389">
        <v>78.069999999999993</v>
      </c>
      <c r="G1389">
        <v>-32.005935875823297</v>
      </c>
      <c r="H1389">
        <v>-4.8202195530981502</v>
      </c>
      <c r="I1389">
        <v>-19.577031264396101</v>
      </c>
      <c r="J1389">
        <v>-2.8108175101985799</v>
      </c>
      <c r="K1389">
        <v>83.583152054022506</v>
      </c>
      <c r="L1389">
        <v>87.248503133613198</v>
      </c>
      <c r="M1389">
        <v>36.944003765063897</v>
      </c>
      <c r="N1389">
        <v>0.32698020452194598</v>
      </c>
      <c r="O1389">
        <v>48.136287946714504</v>
      </c>
      <c r="P1389">
        <v>5.4999999999999902</v>
      </c>
      <c r="Q1389">
        <v>-1.0197832356437E-2</v>
      </c>
    </row>
    <row r="1390" spans="1:17" hidden="1" x14ac:dyDescent="0.3">
      <c r="A1390" t="s">
        <v>2947</v>
      </c>
      <c r="B1390" t="s">
        <v>2948</v>
      </c>
      <c r="C1390" t="s">
        <v>3138</v>
      </c>
      <c r="D1390" t="s">
        <v>1663</v>
      </c>
      <c r="E1390">
        <v>1187.03660122</v>
      </c>
      <c r="F1390">
        <v>1568.2</v>
      </c>
      <c r="G1390">
        <v>30.560511574038799</v>
      </c>
      <c r="H1390">
        <v>-3.2328839362951198</v>
      </c>
      <c r="I1390">
        <v>23.3125595840127</v>
      </c>
      <c r="J1390">
        <v>-4.13416989467364</v>
      </c>
      <c r="K1390">
        <v>1661.2063390352901</v>
      </c>
      <c r="L1390">
        <v>1499.4143673562901</v>
      </c>
      <c r="M1390">
        <v>34.111867316326197</v>
      </c>
      <c r="N1390">
        <v>0.22826759915848699</v>
      </c>
      <c r="O1390">
        <v>31.252391276622799</v>
      </c>
      <c r="P1390">
        <v>57.989119484182901</v>
      </c>
      <c r="Q1390">
        <v>7.1603117108678005E-2</v>
      </c>
    </row>
    <row r="1391" spans="1:17" hidden="1" x14ac:dyDescent="0.3">
      <c r="A1391" t="s">
        <v>2949</v>
      </c>
      <c r="B1391" t="s">
        <v>2950</v>
      </c>
      <c r="C1391" t="s">
        <v>3138</v>
      </c>
      <c r="D1391" t="s">
        <v>48</v>
      </c>
      <c r="E1391">
        <v>1182.755294524</v>
      </c>
      <c r="F1391">
        <v>52.84</v>
      </c>
      <c r="G1391">
        <v>-51.5995713993115</v>
      </c>
      <c r="H1391">
        <v>-4.8197072285562301</v>
      </c>
      <c r="I1391">
        <v>-25.8551049960294</v>
      </c>
      <c r="J1391">
        <v>-3.3333234282880499</v>
      </c>
      <c r="K1391">
        <v>59.075477207526902</v>
      </c>
      <c r="L1391">
        <v>65.154288484938704</v>
      </c>
      <c r="M1391">
        <v>38.735421090183898</v>
      </c>
      <c r="N1391">
        <v>0.67800054067483095</v>
      </c>
      <c r="O1391">
        <v>76.286903860711504</v>
      </c>
      <c r="P1391">
        <v>6.3179074446680001</v>
      </c>
      <c r="Q1391">
        <v>8.4614226725158004E-2</v>
      </c>
    </row>
    <row r="1392" spans="1:17" hidden="1" x14ac:dyDescent="0.3">
      <c r="A1392" t="s">
        <v>2951</v>
      </c>
      <c r="B1392" t="s">
        <v>2952</v>
      </c>
      <c r="C1392" t="s">
        <v>3138</v>
      </c>
      <c r="D1392" t="s">
        <v>2953</v>
      </c>
      <c r="E1392">
        <v>1180.963765795</v>
      </c>
      <c r="F1392">
        <v>34</v>
      </c>
      <c r="G1392">
        <v>-33.491979644661001</v>
      </c>
      <c r="H1392">
        <v>-8.5933288493840099</v>
      </c>
      <c r="I1392">
        <v>9.6553244864904908</v>
      </c>
      <c r="J1392">
        <v>-10.9974237581779</v>
      </c>
      <c r="K1392">
        <v>36.469984211365698</v>
      </c>
      <c r="L1392">
        <v>34.8826165351933</v>
      </c>
      <c r="M1392">
        <v>31.104861380222101</v>
      </c>
      <c r="N1392">
        <v>0.94667740578011395</v>
      </c>
      <c r="O1392">
        <v>52.941176470588204</v>
      </c>
      <c r="P1392">
        <v>30.769230769230699</v>
      </c>
      <c r="Q1392">
        <v>0.14811091265867099</v>
      </c>
    </row>
    <row r="1393" spans="1:17" hidden="1" x14ac:dyDescent="0.3">
      <c r="A1393" t="s">
        <v>2954</v>
      </c>
      <c r="B1393" t="s">
        <v>2955</v>
      </c>
      <c r="C1393" t="s">
        <v>3138</v>
      </c>
      <c r="D1393" t="s">
        <v>21</v>
      </c>
      <c r="E1393">
        <v>1179.20833386</v>
      </c>
      <c r="F1393">
        <v>105.85</v>
      </c>
      <c r="G1393">
        <v>-11.3222932704291</v>
      </c>
      <c r="H1393">
        <v>-4.1076319534619197</v>
      </c>
      <c r="I1393">
        <v>-18.9967226451862</v>
      </c>
      <c r="J1393">
        <v>-3.0540171852006299</v>
      </c>
      <c r="K1393">
        <v>112.940738030159</v>
      </c>
      <c r="L1393">
        <v>116.014098785654</v>
      </c>
      <c r="M1393">
        <v>39.5127121683648</v>
      </c>
      <c r="N1393">
        <v>0.50996333980811503</v>
      </c>
      <c r="O1393">
        <v>66.745394426074597</v>
      </c>
      <c r="P1393">
        <v>13.5120643431635</v>
      </c>
      <c r="Q1393">
        <v>1.068408034269E-3</v>
      </c>
    </row>
    <row r="1394" spans="1:17" hidden="1" x14ac:dyDescent="0.3">
      <c r="A1394" t="s">
        <v>2956</v>
      </c>
      <c r="B1394" t="s">
        <v>2957</v>
      </c>
      <c r="C1394" t="s">
        <v>3138</v>
      </c>
      <c r="D1394" t="s">
        <v>211</v>
      </c>
      <c r="E1394">
        <v>1177.996701</v>
      </c>
      <c r="F1394">
        <v>129.35</v>
      </c>
      <c r="G1394">
        <v>-11.099251661081601</v>
      </c>
      <c r="H1394">
        <v>3.3929116570623701</v>
      </c>
      <c r="I1394">
        <v>-5.6009422892417202</v>
      </c>
      <c r="J1394">
        <v>2.4613212392071002</v>
      </c>
      <c r="K1394">
        <v>127.120271113149</v>
      </c>
      <c r="L1394">
        <v>129.359527406853</v>
      </c>
      <c r="M1394">
        <v>63.9727225077662</v>
      </c>
      <c r="N1394">
        <v>0.971757689314799</v>
      </c>
      <c r="O1394">
        <v>20.603015075376799</v>
      </c>
      <c r="P1394">
        <v>18.669724770642102</v>
      </c>
      <c r="Q1394">
        <v>6.5805363903728001E-2</v>
      </c>
    </row>
    <row r="1395" spans="1:17" hidden="1" x14ac:dyDescent="0.3">
      <c r="A1395" t="s">
        <v>2958</v>
      </c>
      <c r="B1395" t="s">
        <v>2959</v>
      </c>
      <c r="C1395" t="s">
        <v>3138</v>
      </c>
      <c r="D1395" t="s">
        <v>105</v>
      </c>
      <c r="E1395">
        <v>1177.6992110000001</v>
      </c>
      <c r="F1395">
        <v>624.75</v>
      </c>
      <c r="G1395">
        <v>-24.902324492577701</v>
      </c>
      <c r="H1395">
        <v>-3.9948916471732301</v>
      </c>
      <c r="I1395">
        <v>-7.1368725030606699</v>
      </c>
      <c r="J1395">
        <v>-4.0367956996529903</v>
      </c>
      <c r="K1395">
        <v>657.13782009470594</v>
      </c>
      <c r="L1395">
        <v>656.80985235238802</v>
      </c>
      <c r="M1395">
        <v>32.145770471049197</v>
      </c>
      <c r="N1395">
        <v>0.35424752775996399</v>
      </c>
      <c r="O1395">
        <v>35.254101640656202</v>
      </c>
      <c r="P1395">
        <v>13.7978142076502</v>
      </c>
      <c r="Q1395">
        <v>5.9828778142554002E-2</v>
      </c>
    </row>
    <row r="1396" spans="1:17" hidden="1" x14ac:dyDescent="0.3">
      <c r="A1396" t="s">
        <v>2960</v>
      </c>
      <c r="B1396" t="s">
        <v>2961</v>
      </c>
      <c r="C1396" t="s">
        <v>3138</v>
      </c>
      <c r="D1396" t="s">
        <v>175</v>
      </c>
      <c r="E1396">
        <v>1172.0755250079901</v>
      </c>
      <c r="F1396">
        <v>176.48</v>
      </c>
      <c r="G1396">
        <v>21.593748814707102</v>
      </c>
      <c r="H1396">
        <v>-7.0870868083339102</v>
      </c>
      <c r="I1396">
        <v>-20.682461373805701</v>
      </c>
      <c r="J1396">
        <v>-3.47027760195573</v>
      </c>
      <c r="K1396">
        <v>187.80341980985099</v>
      </c>
      <c r="L1396">
        <v>175.79895652911</v>
      </c>
      <c r="M1396">
        <v>45.020512415968398</v>
      </c>
      <c r="N1396">
        <v>0.62117632400857603</v>
      </c>
      <c r="O1396">
        <v>44.3733000906618</v>
      </c>
      <c r="P1396">
        <v>83.165542293720804</v>
      </c>
      <c r="Q1396">
        <v>0.173087154662045</v>
      </c>
    </row>
    <row r="1397" spans="1:17" hidden="1" x14ac:dyDescent="0.3">
      <c r="A1397" t="s">
        <v>2962</v>
      </c>
      <c r="B1397" t="s">
        <v>2963</v>
      </c>
      <c r="C1397" t="s">
        <v>3138</v>
      </c>
      <c r="D1397" t="s">
        <v>2964</v>
      </c>
      <c r="E1397">
        <v>1169.7118164999999</v>
      </c>
      <c r="F1397">
        <v>600.54999999999995</v>
      </c>
      <c r="G1397">
        <v>17.895676692233899</v>
      </c>
      <c r="H1397">
        <v>10.852781512999901</v>
      </c>
      <c r="I1397">
        <v>14.3875186416932</v>
      </c>
      <c r="J1397">
        <v>3.57274478979798</v>
      </c>
      <c r="K1397">
        <v>626.95812938912604</v>
      </c>
      <c r="L1397">
        <v>593.63454779673395</v>
      </c>
      <c r="M1397">
        <v>48.109773257695402</v>
      </c>
      <c r="N1397">
        <v>0.90038926846602296</v>
      </c>
      <c r="O1397">
        <v>58.0218133377737</v>
      </c>
      <c r="P1397">
        <v>69.169014084506998</v>
      </c>
    </row>
    <row r="1398" spans="1:17" hidden="1" x14ac:dyDescent="0.3">
      <c r="A1398" t="s">
        <v>2965</v>
      </c>
      <c r="B1398" t="s">
        <v>2966</v>
      </c>
      <c r="C1398" t="s">
        <v>3138</v>
      </c>
      <c r="D1398" t="s">
        <v>2734</v>
      </c>
      <c r="E1398">
        <v>1166.1655000000001</v>
      </c>
      <c r="F1398">
        <v>1425</v>
      </c>
      <c r="G1398">
        <v>333.72904337993299</v>
      </c>
      <c r="H1398">
        <v>-5.1366773976546298</v>
      </c>
      <c r="I1398">
        <v>16.7491596448702</v>
      </c>
      <c r="J1398">
        <v>-4.4216712515689904</v>
      </c>
      <c r="K1398">
        <v>1522.28756257902</v>
      </c>
      <c r="L1398">
        <v>1323.6790897047799</v>
      </c>
      <c r="M1398">
        <v>47.505986866457</v>
      </c>
      <c r="N1398">
        <v>1.05956647892131</v>
      </c>
      <c r="O1398">
        <v>55.087719298245602</v>
      </c>
      <c r="P1398">
        <v>378.18791946308698</v>
      </c>
    </row>
    <row r="1399" spans="1:17" hidden="1" x14ac:dyDescent="0.3">
      <c r="A1399" t="s">
        <v>2967</v>
      </c>
      <c r="B1399" t="s">
        <v>2968</v>
      </c>
      <c r="C1399" t="s">
        <v>3138</v>
      </c>
      <c r="D1399" t="s">
        <v>497</v>
      </c>
      <c r="E1399">
        <v>1161.9143985999999</v>
      </c>
      <c r="F1399">
        <v>164.35</v>
      </c>
      <c r="G1399">
        <v>23.323265397098499</v>
      </c>
      <c r="H1399">
        <v>-9.3244044475911991</v>
      </c>
      <c r="I1399">
        <v>19.663424643309501</v>
      </c>
      <c r="J1399">
        <v>-4.5442777936872103</v>
      </c>
      <c r="K1399">
        <v>181.32957857128599</v>
      </c>
      <c r="L1399">
        <v>161.55052106897401</v>
      </c>
      <c r="M1399">
        <v>38.798419427732</v>
      </c>
      <c r="N1399">
        <v>0.27436665885373501</v>
      </c>
      <c r="O1399">
        <v>51.1408579251597</v>
      </c>
      <c r="P1399">
        <v>54.174484052532797</v>
      </c>
      <c r="Q1399">
        <v>4.3074062091818001E-2</v>
      </c>
    </row>
    <row r="1400" spans="1:17" hidden="1" x14ac:dyDescent="0.3">
      <c r="A1400" t="s">
        <v>2969</v>
      </c>
      <c r="B1400" t="s">
        <v>2970</v>
      </c>
      <c r="C1400" t="s">
        <v>3138</v>
      </c>
      <c r="E1400">
        <v>1159.8475592</v>
      </c>
      <c r="F1400">
        <v>267</v>
      </c>
      <c r="G1400">
        <v>448.01862902249701</v>
      </c>
      <c r="H1400">
        <v>-19.3540677075089</v>
      </c>
      <c r="I1400">
        <v>15.238954253740401</v>
      </c>
      <c r="J1400">
        <v>0.421937687160783</v>
      </c>
      <c r="K1400">
        <v>328.71894586609301</v>
      </c>
      <c r="L1400">
        <v>275.58352595761698</v>
      </c>
      <c r="M1400">
        <v>27.029478974507299</v>
      </c>
      <c r="N1400">
        <v>1.0763939485222001</v>
      </c>
      <c r="O1400">
        <v>85.318352059925104</v>
      </c>
      <c r="P1400">
        <v>575.09481668773697</v>
      </c>
      <c r="Q1400">
        <v>0.193917413649073</v>
      </c>
    </row>
    <row r="1401" spans="1:17" hidden="1" x14ac:dyDescent="0.3">
      <c r="A1401" t="s">
        <v>2971</v>
      </c>
      <c r="B1401" t="s">
        <v>2972</v>
      </c>
      <c r="C1401" t="s">
        <v>3138</v>
      </c>
      <c r="D1401" t="s">
        <v>464</v>
      </c>
      <c r="E1401">
        <v>1158.36588422</v>
      </c>
      <c r="F1401">
        <v>484.3</v>
      </c>
      <c r="G1401">
        <v>-2.7003800843675099</v>
      </c>
      <c r="H1401">
        <v>-12.497009395623399</v>
      </c>
      <c r="I1401">
        <v>24.639021010930598</v>
      </c>
      <c r="J1401">
        <v>-6.4559366798339104</v>
      </c>
      <c r="K1401">
        <v>537.32917948906902</v>
      </c>
      <c r="L1401">
        <v>483.10117406933301</v>
      </c>
      <c r="M1401">
        <v>36.068374738595701</v>
      </c>
      <c r="N1401">
        <v>0.77212425604769896</v>
      </c>
      <c r="O1401">
        <v>37.920710303530797</v>
      </c>
      <c r="P1401">
        <v>51.438398999374598</v>
      </c>
      <c r="Q1401">
        <v>0.118568189768788</v>
      </c>
    </row>
    <row r="1402" spans="1:17" hidden="1" x14ac:dyDescent="0.3">
      <c r="A1402" t="s">
        <v>2973</v>
      </c>
      <c r="B1402" t="s">
        <v>2974</v>
      </c>
      <c r="C1402" t="s">
        <v>3138</v>
      </c>
      <c r="D1402" t="s">
        <v>211</v>
      </c>
      <c r="E1402">
        <v>1157.363175</v>
      </c>
      <c r="F1402">
        <v>85.55</v>
      </c>
      <c r="G1402">
        <v>-30.730321826823399</v>
      </c>
      <c r="H1402">
        <v>-13.4649849036178</v>
      </c>
      <c r="I1402">
        <v>-41.975120276980498</v>
      </c>
      <c r="J1402">
        <v>-5.2923483440210299</v>
      </c>
      <c r="K1402">
        <v>100.845942522535</v>
      </c>
      <c r="L1402">
        <v>111.503299941232</v>
      </c>
      <c r="M1402">
        <v>35.091660441572898</v>
      </c>
      <c r="N1402">
        <v>0.72935850169199401</v>
      </c>
      <c r="O1402">
        <v>83.518410286382206</v>
      </c>
      <c r="P1402">
        <v>4.2021924482338502</v>
      </c>
      <c r="Q1402">
        <v>7.1687881837846995E-2</v>
      </c>
    </row>
    <row r="1403" spans="1:17" hidden="1" x14ac:dyDescent="0.3">
      <c r="A1403" t="s">
        <v>2975</v>
      </c>
      <c r="B1403" t="s">
        <v>2976</v>
      </c>
      <c r="C1403" t="s">
        <v>3138</v>
      </c>
      <c r="D1403" t="s">
        <v>280</v>
      </c>
      <c r="E1403">
        <v>1150.3863034200001</v>
      </c>
      <c r="F1403">
        <v>670.2</v>
      </c>
      <c r="G1403">
        <v>2.39133155998696</v>
      </c>
      <c r="H1403">
        <v>-14.1695683505123</v>
      </c>
      <c r="I1403">
        <v>20.562875439482301</v>
      </c>
      <c r="J1403">
        <v>-5.3140820321461399</v>
      </c>
      <c r="K1403">
        <v>705.325275294113</v>
      </c>
      <c r="L1403">
        <v>628.56158670159596</v>
      </c>
      <c r="M1403">
        <v>40.700404801980198</v>
      </c>
      <c r="N1403">
        <v>0.42775389745239101</v>
      </c>
      <c r="O1403">
        <v>40.5550581915846</v>
      </c>
      <c r="P1403">
        <v>51.972789115646201</v>
      </c>
      <c r="Q1403">
        <v>7.6993933833196998E-2</v>
      </c>
    </row>
    <row r="1404" spans="1:17" hidden="1" x14ac:dyDescent="0.3">
      <c r="A1404" t="s">
        <v>2977</v>
      </c>
      <c r="B1404" t="s">
        <v>2978</v>
      </c>
      <c r="C1404" t="s">
        <v>3138</v>
      </c>
      <c r="D1404" t="s">
        <v>1470</v>
      </c>
      <c r="E1404">
        <v>1148.3422751999999</v>
      </c>
      <c r="F1404">
        <v>165.92</v>
      </c>
      <c r="G1404">
        <v>-57.799166710468697</v>
      </c>
      <c r="H1404">
        <v>-11.530403010809501</v>
      </c>
      <c r="I1404">
        <v>-43.535678803978598</v>
      </c>
      <c r="J1404">
        <v>-1.8689072533597899</v>
      </c>
      <c r="K1404">
        <v>191.68299061356799</v>
      </c>
      <c r="L1404">
        <v>231.587300078255</v>
      </c>
      <c r="M1404">
        <v>33.736777175132403</v>
      </c>
      <c r="N1404">
        <v>0.96621995085865398</v>
      </c>
      <c r="O1404">
        <v>99.493731918997099</v>
      </c>
      <c r="P1404">
        <v>4.8732697048226896</v>
      </c>
      <c r="Q1404">
        <v>1.7356127066328001E-2</v>
      </c>
    </row>
    <row r="1405" spans="1:17" hidden="1" x14ac:dyDescent="0.3">
      <c r="A1405" t="s">
        <v>2979</v>
      </c>
      <c r="B1405" t="s">
        <v>2980</v>
      </c>
      <c r="C1405" t="s">
        <v>3138</v>
      </c>
      <c r="D1405" t="s">
        <v>69</v>
      </c>
      <c r="E1405">
        <v>1145.4677278920001</v>
      </c>
      <c r="F1405">
        <v>103.08</v>
      </c>
      <c r="G1405">
        <v>6.6192222348787304</v>
      </c>
      <c r="H1405">
        <v>-5.0109328052262097</v>
      </c>
      <c r="I1405">
        <v>-17.578929519886501</v>
      </c>
      <c r="J1405">
        <v>-7.5321176586377501</v>
      </c>
      <c r="K1405">
        <v>116.564460686551</v>
      </c>
      <c r="L1405">
        <v>115.15069862926499</v>
      </c>
      <c r="M1405">
        <v>26.186154511781002</v>
      </c>
      <c r="N1405">
        <v>0.37154276675429099</v>
      </c>
      <c r="O1405">
        <v>44.412107101280498</v>
      </c>
      <c r="P1405">
        <v>29.2539184952977</v>
      </c>
    </row>
    <row r="1406" spans="1:17" hidden="1" x14ac:dyDescent="0.3">
      <c r="A1406" t="s">
        <v>2981</v>
      </c>
      <c r="B1406" t="s">
        <v>2982</v>
      </c>
      <c r="C1406" t="s">
        <v>3138</v>
      </c>
      <c r="D1406" t="s">
        <v>280</v>
      </c>
      <c r="E1406">
        <v>1145.3786378299999</v>
      </c>
      <c r="F1406">
        <v>94.01</v>
      </c>
      <c r="G1406">
        <v>-26.3218080525704</v>
      </c>
      <c r="H1406">
        <v>8.6957533347561409</v>
      </c>
      <c r="I1406">
        <v>7.14390048617721</v>
      </c>
      <c r="J1406">
        <v>-6.5890549079432299</v>
      </c>
      <c r="K1406">
        <v>91.916264668784095</v>
      </c>
      <c r="L1406">
        <v>88.9473358856159</v>
      </c>
      <c r="M1406">
        <v>48.354537111606703</v>
      </c>
      <c r="N1406">
        <v>4.4498192217172097</v>
      </c>
      <c r="O1406">
        <v>24.454845229230902</v>
      </c>
      <c r="P1406">
        <v>38.25</v>
      </c>
      <c r="Q1406">
        <v>0.13268332069319699</v>
      </c>
    </row>
    <row r="1407" spans="1:17" hidden="1" x14ac:dyDescent="0.3">
      <c r="A1407" t="s">
        <v>2983</v>
      </c>
      <c r="B1407" t="s">
        <v>2984</v>
      </c>
      <c r="C1407" t="s">
        <v>3138</v>
      </c>
      <c r="D1407" t="s">
        <v>616</v>
      </c>
      <c r="E1407">
        <v>1139.5310549599999</v>
      </c>
      <c r="F1407">
        <v>18.22</v>
      </c>
      <c r="G1407">
        <v>-0.80304577151660395</v>
      </c>
      <c r="H1407">
        <v>-13.4094012074686</v>
      </c>
      <c r="I1407">
        <v>26.2343948833803</v>
      </c>
      <c r="J1407">
        <v>-1.5916150717937101</v>
      </c>
      <c r="K1407">
        <v>18.789656694694301</v>
      </c>
      <c r="L1407">
        <v>15.735523718839399</v>
      </c>
      <c r="M1407">
        <v>34.926352937102202</v>
      </c>
      <c r="N1407">
        <v>9.3465805025575596E-2</v>
      </c>
      <c r="O1407">
        <v>44.621295279912196</v>
      </c>
      <c r="P1407">
        <v>82.199999999999903</v>
      </c>
      <c r="Q1407">
        <v>5.3360581256590003E-2</v>
      </c>
    </row>
    <row r="1408" spans="1:17" hidden="1" x14ac:dyDescent="0.3">
      <c r="A1408" t="s">
        <v>2985</v>
      </c>
      <c r="B1408" t="s">
        <v>2986</v>
      </c>
      <c r="C1408" t="s">
        <v>3138</v>
      </c>
      <c r="D1408" t="s">
        <v>964</v>
      </c>
      <c r="E1408">
        <v>1136.7459796999999</v>
      </c>
      <c r="F1408">
        <v>567.85</v>
      </c>
      <c r="G1408">
        <v>-43.851932192113502</v>
      </c>
      <c r="H1408">
        <v>-12.1503464980308</v>
      </c>
      <c r="I1408">
        <v>-2.2101323969415598</v>
      </c>
      <c r="J1408">
        <v>-3.25813320743223</v>
      </c>
      <c r="K1408">
        <v>647.49052351300304</v>
      </c>
      <c r="L1408">
        <v>645.76711685178202</v>
      </c>
      <c r="M1408">
        <v>37.961527912897999</v>
      </c>
      <c r="N1408">
        <v>0.47482877007930102</v>
      </c>
      <c r="O1408">
        <v>50.567931672096499</v>
      </c>
      <c r="P1408">
        <v>18.413095610468101</v>
      </c>
      <c r="Q1408">
        <v>3.1156504104366999E-2</v>
      </c>
    </row>
    <row r="1409" spans="1:17" hidden="1" x14ac:dyDescent="0.3">
      <c r="A1409" t="s">
        <v>2987</v>
      </c>
      <c r="B1409" t="s">
        <v>2988</v>
      </c>
      <c r="C1409" t="s">
        <v>3138</v>
      </c>
      <c r="D1409" t="s">
        <v>273</v>
      </c>
      <c r="E1409">
        <v>1135.51269806</v>
      </c>
      <c r="F1409">
        <v>303.39999999999998</v>
      </c>
      <c r="G1409">
        <v>28.661604003237699</v>
      </c>
      <c r="H1409">
        <v>-24.467288674391298</v>
      </c>
      <c r="I1409">
        <v>43.538480203519804</v>
      </c>
      <c r="J1409">
        <v>4.4607015635285503</v>
      </c>
      <c r="M1409">
        <v>40.339367807391703</v>
      </c>
      <c r="O1409">
        <v>61.489782465392203</v>
      </c>
      <c r="P1409">
        <v>57.161357161357103</v>
      </c>
    </row>
    <row r="1410" spans="1:17" hidden="1" x14ac:dyDescent="0.3">
      <c r="A1410" t="s">
        <v>2989</v>
      </c>
      <c r="B1410" t="s">
        <v>2990</v>
      </c>
      <c r="C1410" t="s">
        <v>3138</v>
      </c>
      <c r="D1410" t="s">
        <v>175</v>
      </c>
      <c r="E1410">
        <v>1132.8119999999999</v>
      </c>
      <c r="F1410">
        <v>462.75</v>
      </c>
      <c r="G1410">
        <v>84.311921880170701</v>
      </c>
      <c r="H1410">
        <v>9.6622739069880303</v>
      </c>
      <c r="I1410">
        <v>99.188798080452898</v>
      </c>
      <c r="J1410">
        <v>-7.4602074232989999</v>
      </c>
      <c r="K1410">
        <v>458.01921919703</v>
      </c>
      <c r="M1410">
        <v>34.028545951572298</v>
      </c>
      <c r="N1410">
        <v>0.268189306335268</v>
      </c>
      <c r="O1410">
        <v>22.4203133441383</v>
      </c>
      <c r="P1410">
        <v>127.06084396467099</v>
      </c>
    </row>
    <row r="1411" spans="1:17" hidden="1" x14ac:dyDescent="0.3">
      <c r="A1411" t="s">
        <v>2991</v>
      </c>
      <c r="B1411" t="s">
        <v>2992</v>
      </c>
      <c r="C1411" t="s">
        <v>3138</v>
      </c>
      <c r="D1411" t="s">
        <v>57</v>
      </c>
      <c r="E1411">
        <v>1127.352267132</v>
      </c>
      <c r="F1411">
        <v>158.34</v>
      </c>
      <c r="G1411">
        <v>-63.333063782323002</v>
      </c>
      <c r="H1411">
        <v>-15.1217226791961</v>
      </c>
      <c r="I1411">
        <v>-37.3676243317312</v>
      </c>
      <c r="J1411">
        <v>-4.8229075888005104</v>
      </c>
      <c r="K1411">
        <v>188.471012654698</v>
      </c>
      <c r="M1411">
        <v>36.276224139855699</v>
      </c>
      <c r="N1411">
        <v>0.81045373330167803</v>
      </c>
      <c r="O1411">
        <v>87.286851079954502</v>
      </c>
      <c r="P1411">
        <v>3.7886733088620699</v>
      </c>
    </row>
    <row r="1412" spans="1:17" hidden="1" x14ac:dyDescent="0.3">
      <c r="A1412" t="s">
        <v>2993</v>
      </c>
      <c r="B1412" t="s">
        <v>2994</v>
      </c>
      <c r="C1412" t="s">
        <v>3138</v>
      </c>
      <c r="D1412" t="s">
        <v>21</v>
      </c>
      <c r="E1412">
        <v>1127.0313599999999</v>
      </c>
      <c r="F1412">
        <v>950.6</v>
      </c>
      <c r="G1412">
        <v>-31.016456263246901</v>
      </c>
      <c r="H1412">
        <v>-0.15317983467042801</v>
      </c>
      <c r="I1412">
        <v>-19.3489033597365</v>
      </c>
      <c r="J1412">
        <v>-3.1328521851957798</v>
      </c>
      <c r="K1412">
        <v>997.59760921483996</v>
      </c>
      <c r="L1412">
        <v>1052.3107899497099</v>
      </c>
      <c r="M1412">
        <v>36.3124637619891</v>
      </c>
      <c r="N1412">
        <v>0.61921980444500802</v>
      </c>
      <c r="O1412">
        <v>54.365663791289698</v>
      </c>
      <c r="P1412">
        <v>1.12765957446809</v>
      </c>
      <c r="Q1412">
        <v>0.116253128366771</v>
      </c>
    </row>
    <row r="1413" spans="1:17" hidden="1" x14ac:dyDescent="0.3">
      <c r="A1413" t="s">
        <v>2995</v>
      </c>
      <c r="B1413" t="s">
        <v>2996</v>
      </c>
      <c r="C1413" t="s">
        <v>3138</v>
      </c>
      <c r="D1413" t="s">
        <v>457</v>
      </c>
      <c r="E1413">
        <v>1125.971204535</v>
      </c>
      <c r="F1413">
        <v>397.55</v>
      </c>
      <c r="G1413">
        <v>46.3663483019022</v>
      </c>
      <c r="H1413">
        <v>3.46793247029006</v>
      </c>
      <c r="I1413">
        <v>48.1752002359325</v>
      </c>
      <c r="J1413">
        <v>3.6644857595283602</v>
      </c>
      <c r="K1413">
        <v>363.95548704239098</v>
      </c>
      <c r="L1413">
        <v>309.83713631694297</v>
      </c>
      <c r="M1413">
        <v>61.5771636965654</v>
      </c>
      <c r="N1413">
        <v>1.0764715869335699</v>
      </c>
      <c r="O1413">
        <v>6.6532511633756704</v>
      </c>
      <c r="P1413">
        <v>110.177108115252</v>
      </c>
      <c r="Q1413">
        <v>0.115625757095314</v>
      </c>
    </row>
    <row r="1414" spans="1:17" hidden="1" x14ac:dyDescent="0.3">
      <c r="A1414" t="s">
        <v>2997</v>
      </c>
      <c r="B1414" t="s">
        <v>2998</v>
      </c>
      <c r="C1414" t="s">
        <v>3138</v>
      </c>
      <c r="D1414" t="s">
        <v>411</v>
      </c>
      <c r="E1414">
        <v>1123.7757061299999</v>
      </c>
      <c r="F1414">
        <v>89.99</v>
      </c>
      <c r="G1414">
        <v>-3.2217148011776899</v>
      </c>
      <c r="H1414">
        <v>-3.6063384178162798</v>
      </c>
      <c r="I1414">
        <v>41.488551765659302</v>
      </c>
      <c r="J1414">
        <v>-12.872221367946</v>
      </c>
      <c r="K1414">
        <v>96.398437475151098</v>
      </c>
      <c r="L1414">
        <v>82.556167557975598</v>
      </c>
      <c r="M1414">
        <v>31.0385590300804</v>
      </c>
      <c r="N1414">
        <v>4.03401854600187</v>
      </c>
      <c r="O1414">
        <v>50.794532725858403</v>
      </c>
      <c r="P1414">
        <v>93.111587982832603</v>
      </c>
      <c r="Q1414">
        <v>8.4313836375460999E-2</v>
      </c>
    </row>
    <row r="1415" spans="1:17" hidden="1" x14ac:dyDescent="0.3">
      <c r="A1415" t="s">
        <v>2999</v>
      </c>
      <c r="B1415" t="s">
        <v>3000</v>
      </c>
      <c r="C1415" t="s">
        <v>3138</v>
      </c>
      <c r="D1415" t="s">
        <v>211</v>
      </c>
      <c r="E1415">
        <v>1123.1613140750001</v>
      </c>
      <c r="F1415">
        <v>635</v>
      </c>
      <c r="G1415">
        <v>-7.2786096812910301</v>
      </c>
      <c r="H1415">
        <v>-11.221759387681001</v>
      </c>
      <c r="I1415">
        <v>-12.951546541696301</v>
      </c>
      <c r="J1415">
        <v>-7.0735427826370803</v>
      </c>
      <c r="K1415">
        <v>675.24454106821497</v>
      </c>
      <c r="L1415">
        <v>647.78670252229699</v>
      </c>
      <c r="M1415">
        <v>23.703307468845001</v>
      </c>
      <c r="N1415">
        <v>0.47136377424477599</v>
      </c>
      <c r="O1415">
        <v>19.685039370078702</v>
      </c>
      <c r="P1415">
        <v>29.565394817384199</v>
      </c>
      <c r="Q1415">
        <v>5.7455599273565E-2</v>
      </c>
    </row>
    <row r="1416" spans="1:17" hidden="1" x14ac:dyDescent="0.3">
      <c r="A1416" t="s">
        <v>3001</v>
      </c>
      <c r="B1416" t="s">
        <v>3002</v>
      </c>
      <c r="C1416" t="s">
        <v>3138</v>
      </c>
      <c r="D1416" t="s">
        <v>616</v>
      </c>
      <c r="E1416">
        <v>1121.4119503100001</v>
      </c>
      <c r="F1416">
        <v>187.94</v>
      </c>
      <c r="G1416">
        <v>-27.884500642958301</v>
      </c>
      <c r="H1416">
        <v>-13.698243837874401</v>
      </c>
      <c r="I1416">
        <v>-21.610940007964501</v>
      </c>
      <c r="J1416">
        <v>-5.0550680453331296</v>
      </c>
      <c r="K1416">
        <v>213.788182081099</v>
      </c>
      <c r="L1416">
        <v>229.52280423391599</v>
      </c>
      <c r="M1416">
        <v>36.605713901658802</v>
      </c>
      <c r="N1416">
        <v>0.46201974515771799</v>
      </c>
      <c r="O1416">
        <v>63.882090028732499</v>
      </c>
      <c r="P1416">
        <v>2.5369632822303401</v>
      </c>
      <c r="Q1416">
        <v>-9.6093267311177996E-2</v>
      </c>
    </row>
    <row r="1417" spans="1:17" hidden="1" x14ac:dyDescent="0.3">
      <c r="A1417" t="s">
        <v>3003</v>
      </c>
      <c r="B1417" t="s">
        <v>3004</v>
      </c>
      <c r="C1417" t="s">
        <v>3138</v>
      </c>
      <c r="D1417" t="s">
        <v>88</v>
      </c>
      <c r="E1417">
        <v>1118.376831</v>
      </c>
      <c r="F1417">
        <v>42.9</v>
      </c>
      <c r="G1417">
        <v>-39.758603753608703</v>
      </c>
      <c r="H1417">
        <v>-1.45468916626379</v>
      </c>
      <c r="I1417">
        <v>-26.4969935813521</v>
      </c>
      <c r="J1417">
        <v>-5.6825241627027898</v>
      </c>
      <c r="K1417">
        <v>46.854060717701202</v>
      </c>
      <c r="L1417">
        <v>53.290108743297701</v>
      </c>
      <c r="M1417">
        <v>41.860138849656799</v>
      </c>
      <c r="N1417">
        <v>0.51561656597532401</v>
      </c>
      <c r="O1417">
        <v>101.63170163170101</v>
      </c>
      <c r="P1417">
        <v>7.5187969924812101</v>
      </c>
      <c r="Q1417">
        <v>-3.8786391272003999E-2</v>
      </c>
    </row>
    <row r="1418" spans="1:17" hidden="1" x14ac:dyDescent="0.3">
      <c r="A1418" t="s">
        <v>3005</v>
      </c>
      <c r="B1418" t="s">
        <v>3006</v>
      </c>
      <c r="C1418" t="s">
        <v>3138</v>
      </c>
      <c r="D1418" t="s">
        <v>218</v>
      </c>
      <c r="E1418">
        <v>1117.4455288049901</v>
      </c>
      <c r="F1418">
        <v>16.95</v>
      </c>
      <c r="G1418">
        <v>-42.7404323413895</v>
      </c>
      <c r="H1418">
        <v>-8.3760718704587198</v>
      </c>
      <c r="I1418">
        <v>-45.150583468230899</v>
      </c>
      <c r="J1418">
        <v>-2.1774381532231302</v>
      </c>
      <c r="K1418">
        <v>18.552734246073499</v>
      </c>
      <c r="L1418">
        <v>21.6404990738239</v>
      </c>
      <c r="M1418">
        <v>32.5779554264208</v>
      </c>
      <c r="N1418">
        <v>0.25772746933026403</v>
      </c>
      <c r="O1418">
        <v>147.78761061946901</v>
      </c>
      <c r="P1418">
        <v>14.837398373983699</v>
      </c>
      <c r="Q1418">
        <v>5.2829636668586998E-2</v>
      </c>
    </row>
    <row r="1419" spans="1:17" hidden="1" x14ac:dyDescent="0.3">
      <c r="A1419" t="s">
        <v>3007</v>
      </c>
      <c r="B1419" t="s">
        <v>3008</v>
      </c>
      <c r="C1419" t="s">
        <v>3138</v>
      </c>
      <c r="D1419" t="s">
        <v>280</v>
      </c>
      <c r="E1419">
        <v>1117.3685144999999</v>
      </c>
      <c r="F1419">
        <v>187.35</v>
      </c>
      <c r="G1419">
        <v>-2.0204218589803502</v>
      </c>
      <c r="H1419">
        <v>-13.7351016535192</v>
      </c>
      <c r="I1419">
        <v>30.857488150750999</v>
      </c>
      <c r="J1419">
        <v>-0.110012097653421</v>
      </c>
      <c r="K1419">
        <v>207.87536078936901</v>
      </c>
      <c r="L1419">
        <v>177.26729034734899</v>
      </c>
      <c r="M1419">
        <v>31.740973489094799</v>
      </c>
      <c r="N1419">
        <v>0.30738749669499199</v>
      </c>
      <c r="O1419">
        <v>42.7381905524419</v>
      </c>
      <c r="P1419">
        <v>73.231622746185806</v>
      </c>
      <c r="Q1419">
        <v>0.120003929750018</v>
      </c>
    </row>
    <row r="1420" spans="1:17" hidden="1" x14ac:dyDescent="0.3">
      <c r="A1420" t="s">
        <v>3009</v>
      </c>
      <c r="B1420" t="s">
        <v>3010</v>
      </c>
      <c r="C1420" t="s">
        <v>3138</v>
      </c>
      <c r="D1420" t="s">
        <v>129</v>
      </c>
      <c r="E1420">
        <v>1111.3578208199999</v>
      </c>
      <c r="F1420">
        <v>694.85</v>
      </c>
      <c r="G1420">
        <v>-40.950264437732301</v>
      </c>
      <c r="H1420">
        <v>-13.1869902133006</v>
      </c>
      <c r="I1420">
        <v>-22.683532672786502</v>
      </c>
      <c r="J1420">
        <v>-0.81955624826430096</v>
      </c>
      <c r="K1420">
        <v>758.29661393165202</v>
      </c>
      <c r="L1420">
        <v>813.24400156016497</v>
      </c>
      <c r="M1420">
        <v>40.954164558753298</v>
      </c>
      <c r="N1420">
        <v>0.40404441677691599</v>
      </c>
      <c r="O1420">
        <v>55.429229330071202</v>
      </c>
      <c r="P1420">
        <v>8.5533510389001801</v>
      </c>
      <c r="Q1420">
        <v>8.7374655342445998E-2</v>
      </c>
    </row>
    <row r="1421" spans="1:17" hidden="1" x14ac:dyDescent="0.3">
      <c r="A1421" t="s">
        <v>3011</v>
      </c>
      <c r="B1421" t="s">
        <v>3012</v>
      </c>
      <c r="C1421" t="s">
        <v>3138</v>
      </c>
      <c r="D1421" t="s">
        <v>964</v>
      </c>
      <c r="E1421">
        <v>1111.0659292799901</v>
      </c>
      <c r="F1421">
        <v>169.92</v>
      </c>
      <c r="G1421">
        <v>-55.841249349901702</v>
      </c>
      <c r="H1421">
        <v>-15.7816935257816</v>
      </c>
      <c r="I1421">
        <v>-29.7677449862821</v>
      </c>
      <c r="J1421">
        <v>-6.7576245580500798</v>
      </c>
      <c r="K1421">
        <v>198.020243529683</v>
      </c>
      <c r="L1421">
        <v>219.534108619069</v>
      </c>
      <c r="M1421">
        <v>27.483843663427901</v>
      </c>
      <c r="N1421">
        <v>0.43306133748493297</v>
      </c>
      <c r="O1421">
        <v>67.843691148775903</v>
      </c>
      <c r="P1421">
        <v>3.2007288187063399</v>
      </c>
      <c r="Q1421">
        <v>-5.4866560755511003E-2</v>
      </c>
    </row>
    <row r="1422" spans="1:17" hidden="1" x14ac:dyDescent="0.3">
      <c r="A1422" t="s">
        <v>3013</v>
      </c>
      <c r="B1422" t="s">
        <v>3014</v>
      </c>
      <c r="C1422" t="s">
        <v>3138</v>
      </c>
      <c r="D1422" t="s">
        <v>134</v>
      </c>
      <c r="E1422">
        <v>1109.1861176</v>
      </c>
      <c r="F1422">
        <v>56.3</v>
      </c>
      <c r="G1422">
        <v>288.48550992003698</v>
      </c>
      <c r="H1422">
        <v>16.0336288519355</v>
      </c>
      <c r="I1422">
        <v>52.618465088007902</v>
      </c>
      <c r="J1422">
        <v>12.1338751242847</v>
      </c>
      <c r="K1422">
        <v>52.374690064177997</v>
      </c>
      <c r="L1422">
        <v>42.258737014537701</v>
      </c>
      <c r="M1422">
        <v>57.694881501570002</v>
      </c>
      <c r="N1422">
        <v>0.63365527541903899</v>
      </c>
      <c r="O1422">
        <v>13.4991119005328</v>
      </c>
      <c r="P1422">
        <v>313.059427732941</v>
      </c>
      <c r="Q1422">
        <v>0.26884086285644898</v>
      </c>
    </row>
    <row r="1423" spans="1:17" hidden="1" x14ac:dyDescent="0.3">
      <c r="A1423" t="s">
        <v>3015</v>
      </c>
      <c r="B1423" t="s">
        <v>3016</v>
      </c>
      <c r="C1423" t="s">
        <v>3138</v>
      </c>
      <c r="D1423" t="s">
        <v>964</v>
      </c>
      <c r="E1423">
        <v>1108.2880920699999</v>
      </c>
      <c r="F1423">
        <v>58.94</v>
      </c>
      <c r="G1423">
        <v>-55.255262606612099</v>
      </c>
      <c r="H1423">
        <v>-10.5540730531908</v>
      </c>
      <c r="I1423">
        <v>-22.191753744433399</v>
      </c>
      <c r="J1423">
        <v>-5.7542166978099702</v>
      </c>
      <c r="K1423">
        <v>67.085456709649506</v>
      </c>
      <c r="L1423">
        <v>74.036753498104602</v>
      </c>
      <c r="M1423">
        <v>32.230438218798596</v>
      </c>
      <c r="N1423">
        <v>0.41432047143293699</v>
      </c>
      <c r="O1423">
        <v>59.9083814048184</v>
      </c>
      <c r="P1423">
        <v>0.75213675213674502</v>
      </c>
      <c r="Q1423">
        <v>-2.4404803133143999E-2</v>
      </c>
    </row>
    <row r="1424" spans="1:17" hidden="1" x14ac:dyDescent="0.3">
      <c r="A1424" t="s">
        <v>3017</v>
      </c>
      <c r="B1424" t="s">
        <v>3018</v>
      </c>
      <c r="C1424" t="s">
        <v>3138</v>
      </c>
      <c r="D1424" t="s">
        <v>3019</v>
      </c>
      <c r="E1424">
        <v>1108.07776494</v>
      </c>
      <c r="F1424">
        <v>1079.95</v>
      </c>
      <c r="G1424">
        <v>167.31519984251801</v>
      </c>
      <c r="H1424">
        <v>21.687983617097299</v>
      </c>
      <c r="I1424">
        <v>100.165169078622</v>
      </c>
      <c r="J1424">
        <v>-2.60171608189472</v>
      </c>
      <c r="K1424">
        <v>947.92301101350301</v>
      </c>
      <c r="L1424">
        <v>734.48549194792997</v>
      </c>
      <c r="M1424">
        <v>62.041338365739897</v>
      </c>
      <c r="N1424">
        <v>0.85984848484848397</v>
      </c>
      <c r="O1424">
        <v>4.1714894208065099</v>
      </c>
      <c r="P1424">
        <v>210.06316393913201</v>
      </c>
    </row>
    <row r="1425" spans="1:17" hidden="1" x14ac:dyDescent="0.3">
      <c r="A1425" t="s">
        <v>3020</v>
      </c>
      <c r="B1425" t="s">
        <v>3021</v>
      </c>
      <c r="C1425" t="s">
        <v>3138</v>
      </c>
      <c r="E1425">
        <v>1107.9387984279999</v>
      </c>
      <c r="F1425">
        <v>20.68</v>
      </c>
      <c r="G1425">
        <v>331.986602520193</v>
      </c>
      <c r="H1425">
        <v>58.308138655857</v>
      </c>
      <c r="I1425">
        <v>-42.3276843809384</v>
      </c>
      <c r="J1425">
        <v>2.4083849282062899</v>
      </c>
      <c r="K1425">
        <v>23.1964730167245</v>
      </c>
      <c r="L1425">
        <v>30.303056808506899</v>
      </c>
      <c r="M1425">
        <v>94.637188571631299</v>
      </c>
      <c r="N1425">
        <v>1.5754376443627001</v>
      </c>
      <c r="O1425">
        <v>331.91489361702099</v>
      </c>
      <c r="P1425">
        <v>352.65806934434198</v>
      </c>
      <c r="Q1425">
        <v>0.287360479438655</v>
      </c>
    </row>
    <row r="1426" spans="1:17" hidden="1" x14ac:dyDescent="0.3">
      <c r="A1426" t="s">
        <v>3022</v>
      </c>
      <c r="B1426" t="s">
        <v>3023</v>
      </c>
      <c r="C1426" t="s">
        <v>3138</v>
      </c>
      <c r="D1426" t="s">
        <v>51</v>
      </c>
      <c r="E1426">
        <v>1106.7929996</v>
      </c>
      <c r="F1426">
        <v>1796.55</v>
      </c>
      <c r="G1426">
        <v>-27.387807236422901</v>
      </c>
      <c r="H1426">
        <v>-11.736080817902501</v>
      </c>
      <c r="I1426">
        <v>-28.530269275164802</v>
      </c>
      <c r="J1426">
        <v>0.27307466533879698</v>
      </c>
      <c r="K1426">
        <v>2023.5379297972599</v>
      </c>
      <c r="L1426">
        <v>2144.76447478817</v>
      </c>
      <c r="M1426">
        <v>30.306437052245101</v>
      </c>
      <c r="N1426">
        <v>0.93636107594569096</v>
      </c>
      <c r="O1426">
        <v>57.1846038239959</v>
      </c>
      <c r="P1426">
        <v>5.5335271830117199</v>
      </c>
      <c r="Q1426">
        <v>-3.0423742577382999E-2</v>
      </c>
    </row>
    <row r="1427" spans="1:17" hidden="1" x14ac:dyDescent="0.3">
      <c r="A1427" t="s">
        <v>3024</v>
      </c>
      <c r="B1427" t="s">
        <v>3025</v>
      </c>
      <c r="C1427" t="s">
        <v>3138</v>
      </c>
      <c r="D1427" t="s">
        <v>3026</v>
      </c>
      <c r="E1427">
        <v>1105.3046129309901</v>
      </c>
      <c r="F1427">
        <v>169.77</v>
      </c>
      <c r="G1427">
        <v>-66.292863364827198</v>
      </c>
      <c r="H1427">
        <v>-5.7540195551992799</v>
      </c>
      <c r="I1427">
        <v>-8.7554365798534501</v>
      </c>
      <c r="J1427">
        <v>-4.0054081752419801</v>
      </c>
      <c r="K1427">
        <v>184.71240855440399</v>
      </c>
      <c r="L1427">
        <v>196.049696216444</v>
      </c>
      <c r="M1427">
        <v>32.6228135221061</v>
      </c>
      <c r="N1427">
        <v>0.41037672606307302</v>
      </c>
      <c r="O1427">
        <v>91.317665076279596</v>
      </c>
      <c r="P1427">
        <v>16.921487603305799</v>
      </c>
    </row>
    <row r="1428" spans="1:17" hidden="1" x14ac:dyDescent="0.3">
      <c r="A1428" t="s">
        <v>3027</v>
      </c>
      <c r="B1428" t="s">
        <v>3028</v>
      </c>
      <c r="C1428" t="s">
        <v>3138</v>
      </c>
      <c r="D1428" t="s">
        <v>51</v>
      </c>
      <c r="E1428">
        <v>1104.50599038</v>
      </c>
      <c r="F1428">
        <v>1602.6</v>
      </c>
      <c r="G1428">
        <v>161.37710762146901</v>
      </c>
      <c r="H1428">
        <v>12.0310098682505</v>
      </c>
      <c r="I1428">
        <v>0.97423016227652204</v>
      </c>
      <c r="J1428">
        <v>-1.17714138758319</v>
      </c>
      <c r="K1428">
        <v>1501.74361501055</v>
      </c>
      <c r="L1428">
        <v>1374.5645846375301</v>
      </c>
      <c r="M1428">
        <v>78.973644021748896</v>
      </c>
      <c r="N1428">
        <v>2.03179491703726</v>
      </c>
      <c r="O1428">
        <v>15.6870086110071</v>
      </c>
      <c r="P1428">
        <v>189.95838610457699</v>
      </c>
      <c r="Q1428">
        <v>0.132153214047488</v>
      </c>
    </row>
    <row r="1429" spans="1:17" hidden="1" x14ac:dyDescent="0.3">
      <c r="A1429" t="s">
        <v>3029</v>
      </c>
      <c r="B1429" t="s">
        <v>3030</v>
      </c>
      <c r="C1429" t="s">
        <v>3138</v>
      </c>
      <c r="D1429" t="s">
        <v>491</v>
      </c>
      <c r="E1429">
        <v>1103.303380823</v>
      </c>
      <c r="F1429">
        <v>211.19</v>
      </c>
      <c r="G1429">
        <v>75.875764446210098</v>
      </c>
      <c r="H1429">
        <v>-4.1293700654787999</v>
      </c>
      <c r="I1429">
        <v>39.104208690027598</v>
      </c>
      <c r="J1429">
        <v>-0.97636897335432804</v>
      </c>
      <c r="K1429">
        <v>201.69753478331501</v>
      </c>
      <c r="L1429">
        <v>170.101899304261</v>
      </c>
      <c r="M1429">
        <v>55.056747626655699</v>
      </c>
      <c r="N1429">
        <v>1.26960971115226</v>
      </c>
      <c r="O1429">
        <v>12.0791704152658</v>
      </c>
      <c r="P1429">
        <v>110.558325024925</v>
      </c>
      <c r="Q1429">
        <v>7.2862369408682001E-2</v>
      </c>
    </row>
    <row r="1430" spans="1:17" hidden="1" x14ac:dyDescent="0.3">
      <c r="A1430" t="s">
        <v>3031</v>
      </c>
      <c r="B1430" t="s">
        <v>3032</v>
      </c>
      <c r="C1430" t="s">
        <v>3138</v>
      </c>
      <c r="D1430" t="s">
        <v>497</v>
      </c>
      <c r="E1430">
        <v>1099.7683288799999</v>
      </c>
      <c r="F1430">
        <v>176.48</v>
      </c>
      <c r="G1430">
        <v>-33.714088159452402</v>
      </c>
      <c r="H1430">
        <v>-11.220206681983999</v>
      </c>
      <c r="I1430">
        <v>-10.7851693587247</v>
      </c>
      <c r="J1430">
        <v>-3.5526172383400101</v>
      </c>
      <c r="K1430">
        <v>207.73409676466301</v>
      </c>
      <c r="L1430">
        <v>207.393474322705</v>
      </c>
      <c r="M1430">
        <v>24.815842627936998</v>
      </c>
      <c r="N1430">
        <v>0.30513589584955603</v>
      </c>
      <c r="O1430">
        <v>49.320036264732501</v>
      </c>
      <c r="P1430">
        <v>10.368980612883</v>
      </c>
      <c r="Q1430">
        <v>-1.5920156674160999E-2</v>
      </c>
    </row>
    <row r="1431" spans="1:17" hidden="1" x14ac:dyDescent="0.3">
      <c r="A1431" t="s">
        <v>3033</v>
      </c>
      <c r="B1431" t="s">
        <v>3034</v>
      </c>
      <c r="C1431" t="s">
        <v>3138</v>
      </c>
      <c r="D1431" t="s">
        <v>565</v>
      </c>
      <c r="E1431">
        <v>1099.6926187859999</v>
      </c>
      <c r="F1431">
        <v>204.21</v>
      </c>
      <c r="G1431">
        <v>-12.308505826536001</v>
      </c>
      <c r="H1431">
        <v>-5.1465319890820904</v>
      </c>
      <c r="I1431">
        <v>-14.323146054997</v>
      </c>
      <c r="J1431">
        <v>-4.0021867354753899</v>
      </c>
      <c r="K1431">
        <v>219.543766232243</v>
      </c>
      <c r="L1431">
        <v>224.91147475973699</v>
      </c>
      <c r="M1431">
        <v>42.140203713987098</v>
      </c>
      <c r="N1431">
        <v>0.29183462280280698</v>
      </c>
      <c r="O1431">
        <v>43.1859360462269</v>
      </c>
      <c r="P1431">
        <v>9.4666309300455609</v>
      </c>
      <c r="Q1431">
        <v>2.9608551162039001E-2</v>
      </c>
    </row>
    <row r="1432" spans="1:17" hidden="1" x14ac:dyDescent="0.3">
      <c r="A1432" t="s">
        <v>3035</v>
      </c>
      <c r="B1432" t="s">
        <v>3036</v>
      </c>
      <c r="C1432" t="s">
        <v>3138</v>
      </c>
      <c r="D1432" t="s">
        <v>1470</v>
      </c>
      <c r="E1432">
        <v>1093.93686568</v>
      </c>
      <c r="F1432">
        <v>125.36</v>
      </c>
      <c r="G1432">
        <v>-48.790732879194003</v>
      </c>
      <c r="H1432">
        <v>-4.5410736472186999</v>
      </c>
      <c r="I1432">
        <v>-26.976608857125999</v>
      </c>
      <c r="J1432">
        <v>-4.5458940870340401</v>
      </c>
      <c r="K1432">
        <v>135.09657079043501</v>
      </c>
      <c r="L1432">
        <v>149.96763772620801</v>
      </c>
      <c r="M1432">
        <v>36.279322091363603</v>
      </c>
      <c r="N1432">
        <v>0.44937120342669301</v>
      </c>
      <c r="O1432">
        <v>52.361199744735103</v>
      </c>
      <c r="P1432">
        <v>3.3385541175500801</v>
      </c>
      <c r="Q1432">
        <v>4.4702205958628997E-2</v>
      </c>
    </row>
    <row r="1433" spans="1:17" hidden="1" x14ac:dyDescent="0.3">
      <c r="A1433" t="s">
        <v>3037</v>
      </c>
      <c r="B1433" t="s">
        <v>3038</v>
      </c>
      <c r="C1433" t="s">
        <v>3138</v>
      </c>
      <c r="D1433" t="s">
        <v>616</v>
      </c>
      <c r="E1433">
        <v>1092.1420250000001</v>
      </c>
      <c r="F1433">
        <v>169.39</v>
      </c>
      <c r="G1433">
        <v>-32.124681669940102</v>
      </c>
      <c r="H1433">
        <v>-1.77080871256399</v>
      </c>
      <c r="I1433">
        <v>-32.258667029335903</v>
      </c>
      <c r="J1433">
        <v>-2.8751005001128198</v>
      </c>
      <c r="K1433">
        <v>178.46166851720099</v>
      </c>
      <c r="L1433">
        <v>205.94095158765899</v>
      </c>
      <c r="M1433">
        <v>48.736114770975597</v>
      </c>
      <c r="N1433">
        <v>1.9320951621814499</v>
      </c>
      <c r="O1433">
        <v>81.740362477123796</v>
      </c>
      <c r="P1433">
        <v>17.959610027855099</v>
      </c>
      <c r="Q1433">
        <v>7.3807000014975005E-2</v>
      </c>
    </row>
    <row r="1434" spans="1:17" hidden="1" x14ac:dyDescent="0.3">
      <c r="A1434" t="s">
        <v>3039</v>
      </c>
      <c r="B1434" t="s">
        <v>3040</v>
      </c>
      <c r="C1434" t="s">
        <v>3138</v>
      </c>
      <c r="D1434" t="s">
        <v>18</v>
      </c>
      <c r="E1434">
        <v>1083.4702219799999</v>
      </c>
      <c r="F1434">
        <v>1054.05</v>
      </c>
      <c r="G1434">
        <v>18.727520809605799</v>
      </c>
      <c r="H1434">
        <v>-1.9348190906217999</v>
      </c>
      <c r="I1434">
        <v>-8.4946737033454092</v>
      </c>
      <c r="J1434">
        <v>9.4027219518275302</v>
      </c>
      <c r="K1434">
        <v>1002.8632082688</v>
      </c>
      <c r="L1434">
        <v>969.50511368942603</v>
      </c>
      <c r="M1434">
        <v>51.798553634411697</v>
      </c>
      <c r="N1434">
        <v>1.2120400342300099</v>
      </c>
      <c r="O1434">
        <v>50.087756747782301</v>
      </c>
      <c r="P1434">
        <v>41.959595959595902</v>
      </c>
      <c r="Q1434">
        <v>0.17736238129426099</v>
      </c>
    </row>
    <row r="1435" spans="1:17" hidden="1" x14ac:dyDescent="0.3">
      <c r="A1435" t="s">
        <v>3041</v>
      </c>
      <c r="B1435" t="s">
        <v>3042</v>
      </c>
      <c r="C1435" t="s">
        <v>3138</v>
      </c>
      <c r="D1435" t="s">
        <v>273</v>
      </c>
      <c r="E1435">
        <v>1075.7230058749999</v>
      </c>
      <c r="F1435">
        <v>900</v>
      </c>
      <c r="G1435">
        <v>1.8525274580654201</v>
      </c>
      <c r="H1435">
        <v>-0.60602035586291703</v>
      </c>
      <c r="I1435">
        <v>-15.677438325878599</v>
      </c>
      <c r="J1435">
        <v>-1.64596289788067</v>
      </c>
      <c r="K1435">
        <v>950.21605994423601</v>
      </c>
      <c r="L1435">
        <v>931.01696463941096</v>
      </c>
      <c r="M1435">
        <v>48.107184259169202</v>
      </c>
      <c r="N1435">
        <v>0.49548344683779599</v>
      </c>
      <c r="O1435">
        <v>24.438888888888801</v>
      </c>
      <c r="P1435">
        <v>27.388535031847098</v>
      </c>
      <c r="Q1435">
        <v>7.1046124804297006E-2</v>
      </c>
    </row>
    <row r="1436" spans="1:17" hidden="1" x14ac:dyDescent="0.3">
      <c r="A1436" t="s">
        <v>3043</v>
      </c>
      <c r="B1436" t="s">
        <v>3044</v>
      </c>
      <c r="C1436" t="s">
        <v>3138</v>
      </c>
      <c r="D1436" t="s">
        <v>2677</v>
      </c>
      <c r="E1436">
        <v>1074.230476</v>
      </c>
      <c r="F1436">
        <v>1705</v>
      </c>
      <c r="G1436">
        <v>137.66186650918499</v>
      </c>
      <c r="H1436">
        <v>10.337173070552501</v>
      </c>
      <c r="I1436">
        <v>126.541717886047</v>
      </c>
      <c r="J1436">
        <v>0.30928582910719199</v>
      </c>
      <c r="K1436">
        <v>1675.87046039351</v>
      </c>
      <c r="L1436">
        <v>1275.3055823352699</v>
      </c>
      <c r="M1436">
        <v>49.759379377629301</v>
      </c>
      <c r="N1436">
        <v>0.69104841518634597</v>
      </c>
      <c r="O1436">
        <v>20.941348973606999</v>
      </c>
      <c r="P1436">
        <v>216.91449814126301</v>
      </c>
      <c r="Q1436">
        <v>0.23819390411101399</v>
      </c>
    </row>
    <row r="1437" spans="1:17" hidden="1" x14ac:dyDescent="0.3">
      <c r="A1437" t="s">
        <v>3045</v>
      </c>
      <c r="B1437" t="s">
        <v>3046</v>
      </c>
      <c r="C1437" t="s">
        <v>3138</v>
      </c>
      <c r="D1437" t="s">
        <v>2199</v>
      </c>
      <c r="E1437">
        <v>1072.287718625</v>
      </c>
      <c r="F1437">
        <v>389.5</v>
      </c>
      <c r="G1437">
        <v>57.793596176997298</v>
      </c>
      <c r="H1437">
        <v>-10.584769693100601</v>
      </c>
      <c r="I1437">
        <v>-61.735996652936699</v>
      </c>
      <c r="J1437">
        <v>-7.7911400124112902</v>
      </c>
      <c r="K1437">
        <v>500.85007179968102</v>
      </c>
      <c r="L1437">
        <v>588.24497377215596</v>
      </c>
      <c r="M1437">
        <v>21.160028227924698</v>
      </c>
      <c r="N1437">
        <v>0.34175289136651898</v>
      </c>
      <c r="O1437">
        <v>151.604621309371</v>
      </c>
      <c r="P1437">
        <v>78.465063001145396</v>
      </c>
      <c r="Q1437">
        <v>0.23747610021337701</v>
      </c>
    </row>
    <row r="1438" spans="1:17" hidden="1" x14ac:dyDescent="0.3">
      <c r="A1438" t="s">
        <v>3047</v>
      </c>
      <c r="B1438" t="s">
        <v>3048</v>
      </c>
      <c r="C1438" t="s">
        <v>3138</v>
      </c>
      <c r="D1438" t="s">
        <v>570</v>
      </c>
      <c r="E1438">
        <v>1071.9449999999999</v>
      </c>
      <c r="F1438">
        <v>28</v>
      </c>
      <c r="G1438">
        <v>-11.992723181218899</v>
      </c>
      <c r="H1438">
        <v>5.6338906536359197</v>
      </c>
      <c r="I1438">
        <v>-0.52614253218643503</v>
      </c>
      <c r="J1438">
        <v>2.8478168118535399</v>
      </c>
      <c r="K1438">
        <v>26.0148474237802</v>
      </c>
      <c r="M1438">
        <v>100</v>
      </c>
      <c r="N1438">
        <v>2.5</v>
      </c>
      <c r="O1438">
        <v>0</v>
      </c>
      <c r="P1438">
        <v>6.8702290076335801</v>
      </c>
    </row>
    <row r="1439" spans="1:17" hidden="1" x14ac:dyDescent="0.3">
      <c r="A1439" t="s">
        <v>3049</v>
      </c>
      <c r="B1439" t="s">
        <v>3050</v>
      </c>
      <c r="C1439" t="s">
        <v>3138</v>
      </c>
      <c r="D1439" t="s">
        <v>497</v>
      </c>
      <c r="E1439">
        <v>1070.351202067</v>
      </c>
      <c r="F1439">
        <v>62.23</v>
      </c>
      <c r="G1439">
        <v>-25.996638974109899</v>
      </c>
      <c r="H1439">
        <v>-10.7957939284126</v>
      </c>
      <c r="I1439">
        <v>-26.063648919830101</v>
      </c>
      <c r="J1439">
        <v>-4.0048642831501802</v>
      </c>
      <c r="K1439">
        <v>72.623908566265399</v>
      </c>
      <c r="L1439">
        <v>78.696896114614105</v>
      </c>
      <c r="M1439">
        <v>30.981547653728899</v>
      </c>
      <c r="N1439">
        <v>0.77839415916884103</v>
      </c>
      <c r="O1439">
        <v>68.648561786919501</v>
      </c>
      <c r="P1439">
        <v>11.224307417336799</v>
      </c>
      <c r="Q1439">
        <v>-8.1950431126399007E-2</v>
      </c>
    </row>
    <row r="1440" spans="1:17" hidden="1" x14ac:dyDescent="0.3">
      <c r="A1440" t="s">
        <v>3051</v>
      </c>
      <c r="B1440" t="s">
        <v>3052</v>
      </c>
      <c r="C1440" t="s">
        <v>3138</v>
      </c>
      <c r="D1440" t="s">
        <v>80</v>
      </c>
      <c r="E1440">
        <v>1068.7820090799901</v>
      </c>
      <c r="F1440">
        <v>218.8</v>
      </c>
      <c r="G1440">
        <v>-58.887310358691501</v>
      </c>
      <c r="H1440">
        <v>-9.1100578339553007</v>
      </c>
      <c r="I1440">
        <v>-13.7844981091477</v>
      </c>
      <c r="J1440">
        <v>-4.5529410386445299</v>
      </c>
      <c r="K1440">
        <v>246.29314908338199</v>
      </c>
      <c r="L1440">
        <v>260.13164486613999</v>
      </c>
      <c r="M1440">
        <v>26.4345624499</v>
      </c>
      <c r="N1440">
        <v>0.246141238516352</v>
      </c>
      <c r="O1440">
        <v>72.943327239487999</v>
      </c>
      <c r="P1440">
        <v>32.606060606060602</v>
      </c>
    </row>
    <row r="1441" spans="1:17" hidden="1" x14ac:dyDescent="0.3">
      <c r="A1441" t="s">
        <v>3053</v>
      </c>
      <c r="B1441" t="s">
        <v>3054</v>
      </c>
      <c r="C1441" t="s">
        <v>3138</v>
      </c>
      <c r="D1441" t="s">
        <v>208</v>
      </c>
      <c r="E1441">
        <v>1068.64270214</v>
      </c>
      <c r="F1441">
        <v>1026.75</v>
      </c>
      <c r="G1441">
        <v>25.568385048804299</v>
      </c>
      <c r="H1441">
        <v>25.864095334557401</v>
      </c>
      <c r="I1441">
        <v>27.809833579126799</v>
      </c>
      <c r="J1441">
        <v>23.203280096848001</v>
      </c>
      <c r="K1441">
        <v>808.70107182214304</v>
      </c>
      <c r="L1441">
        <v>765.11601491239401</v>
      </c>
      <c r="M1441">
        <v>80.642868353292499</v>
      </c>
      <c r="N1441">
        <v>5.22639725727349</v>
      </c>
      <c r="O1441">
        <v>10.542975407840199</v>
      </c>
      <c r="P1441">
        <v>71.382073109664404</v>
      </c>
      <c r="Q1441">
        <v>8.2229019575996001E-2</v>
      </c>
    </row>
    <row r="1442" spans="1:17" hidden="1" x14ac:dyDescent="0.3">
      <c r="A1442" t="s">
        <v>3055</v>
      </c>
      <c r="B1442" t="s">
        <v>3056</v>
      </c>
      <c r="C1442" t="s">
        <v>3138</v>
      </c>
      <c r="D1442" t="s">
        <v>497</v>
      </c>
      <c r="E1442">
        <v>1067.742</v>
      </c>
      <c r="F1442">
        <v>97.2</v>
      </c>
      <c r="G1442">
        <v>-23.665478800195999</v>
      </c>
      <c r="H1442">
        <v>-19.232654070835601</v>
      </c>
      <c r="I1442">
        <v>26.091433799471801</v>
      </c>
      <c r="J1442">
        <v>1.6944741670514201</v>
      </c>
      <c r="K1442">
        <v>92.151612808779504</v>
      </c>
      <c r="L1442">
        <v>84.624522821514901</v>
      </c>
      <c r="M1442">
        <v>50.831695479249298</v>
      </c>
      <c r="N1442">
        <v>0.835339605798471</v>
      </c>
      <c r="O1442">
        <v>29.310699588477299</v>
      </c>
      <c r="P1442">
        <v>47.272727272727202</v>
      </c>
      <c r="Q1442">
        <v>1.9188739589321002E-2</v>
      </c>
    </row>
    <row r="1443" spans="1:17" hidden="1" x14ac:dyDescent="0.3">
      <c r="A1443" t="s">
        <v>3057</v>
      </c>
      <c r="B1443" t="s">
        <v>3058</v>
      </c>
      <c r="C1443" t="s">
        <v>3138</v>
      </c>
      <c r="D1443" t="s">
        <v>491</v>
      </c>
      <c r="E1443">
        <v>1062.5601674</v>
      </c>
      <c r="F1443">
        <v>1046</v>
      </c>
      <c r="G1443">
        <v>355.10747336234198</v>
      </c>
      <c r="H1443">
        <v>6.7337975320380696</v>
      </c>
      <c r="I1443">
        <v>228.23063690287799</v>
      </c>
      <c r="J1443">
        <v>-1.0842923954272901</v>
      </c>
      <c r="K1443">
        <v>890.80430588614195</v>
      </c>
      <c r="L1443">
        <v>547.70969492063102</v>
      </c>
      <c r="M1443">
        <v>48.083385075351899</v>
      </c>
      <c r="N1443">
        <v>0.29438792980437001</v>
      </c>
      <c r="O1443">
        <v>6.2141491395793302</v>
      </c>
      <c r="P1443">
        <v>395.73459715639802</v>
      </c>
      <c r="Q1443">
        <v>0.16065574110403899</v>
      </c>
    </row>
    <row r="1444" spans="1:17" hidden="1" x14ac:dyDescent="0.3">
      <c r="A1444" t="s">
        <v>3059</v>
      </c>
      <c r="B1444" t="s">
        <v>3060</v>
      </c>
      <c r="C1444" t="s">
        <v>3138</v>
      </c>
      <c r="D1444" t="s">
        <v>223</v>
      </c>
      <c r="E1444">
        <v>1061.0277350399999</v>
      </c>
      <c r="F1444">
        <v>229.45</v>
      </c>
      <c r="G1444">
        <v>-6.1754588401162502</v>
      </c>
      <c r="H1444">
        <v>-10.1171898985037</v>
      </c>
      <c r="I1444">
        <v>15.8972682994964</v>
      </c>
      <c r="J1444">
        <v>-3.3122854628551601</v>
      </c>
      <c r="K1444">
        <v>247.390365913073</v>
      </c>
      <c r="L1444">
        <v>220.321539768436</v>
      </c>
      <c r="M1444">
        <v>34.575170810756298</v>
      </c>
      <c r="N1444">
        <v>0.439751242945632</v>
      </c>
      <c r="O1444">
        <v>34.887775114404</v>
      </c>
      <c r="P1444">
        <v>59.3402777777777</v>
      </c>
      <c r="Q1444">
        <v>0.12135571276445099</v>
      </c>
    </row>
    <row r="1445" spans="1:17" hidden="1" x14ac:dyDescent="0.3">
      <c r="A1445" t="s">
        <v>3061</v>
      </c>
      <c r="B1445" t="s">
        <v>3062</v>
      </c>
      <c r="C1445" t="s">
        <v>3138</v>
      </c>
      <c r="D1445" t="s">
        <v>51</v>
      </c>
      <c r="E1445">
        <v>1059.07443975</v>
      </c>
      <c r="F1445">
        <v>219.5</v>
      </c>
      <c r="G1445">
        <v>-46.6269399224784</v>
      </c>
      <c r="H1445">
        <v>-31.648505395110899</v>
      </c>
      <c r="I1445">
        <v>-13.470721012930101</v>
      </c>
      <c r="J1445">
        <v>-14.0696852472323</v>
      </c>
      <c r="K1445">
        <v>284.52144523634001</v>
      </c>
      <c r="L1445">
        <v>271.94352927944198</v>
      </c>
      <c r="M1445">
        <v>30.334696369406799</v>
      </c>
      <c r="N1445">
        <v>1.0476161043646199</v>
      </c>
      <c r="O1445">
        <v>68.428246013667405</v>
      </c>
      <c r="P1445">
        <v>10.858585858585799</v>
      </c>
      <c r="Q1445">
        <v>-1.2532674888462001E-2</v>
      </c>
    </row>
    <row r="1446" spans="1:17" hidden="1" x14ac:dyDescent="0.3">
      <c r="A1446" t="s">
        <v>3063</v>
      </c>
      <c r="B1446" t="s">
        <v>3064</v>
      </c>
      <c r="C1446" t="s">
        <v>3138</v>
      </c>
      <c r="D1446" t="s">
        <v>139</v>
      </c>
      <c r="E1446">
        <v>1056.2927440000001</v>
      </c>
      <c r="F1446">
        <v>2.02</v>
      </c>
      <c r="G1446">
        <v>65.503648383225098</v>
      </c>
      <c r="H1446">
        <v>3.30316353147896</v>
      </c>
      <c r="I1446">
        <v>-50.147207703755797</v>
      </c>
      <c r="J1446">
        <v>0.41843517946255798</v>
      </c>
      <c r="K1446">
        <v>2.10727592430321</v>
      </c>
      <c r="L1446">
        <v>2.3185437539142102</v>
      </c>
      <c r="M1446">
        <v>51.826932770157498</v>
      </c>
      <c r="N1446">
        <v>0.23485491443757101</v>
      </c>
      <c r="O1446">
        <v>104.455445544554</v>
      </c>
      <c r="P1446">
        <v>89.894242068155094</v>
      </c>
    </row>
    <row r="1447" spans="1:17" hidden="1" x14ac:dyDescent="0.3">
      <c r="A1447" t="s">
        <v>3065</v>
      </c>
      <c r="B1447" t="s">
        <v>3066</v>
      </c>
      <c r="C1447" t="s">
        <v>3138</v>
      </c>
      <c r="D1447" t="s">
        <v>964</v>
      </c>
      <c r="E1447">
        <v>1055.8538521999999</v>
      </c>
      <c r="F1447">
        <v>276.85000000000002</v>
      </c>
      <c r="G1447">
        <v>-61.792266483867401</v>
      </c>
      <c r="H1447">
        <v>-14.3585280108096</v>
      </c>
      <c r="I1447">
        <v>-21.1827324331569</v>
      </c>
      <c r="J1447">
        <v>-6.9806291074894302</v>
      </c>
      <c r="K1447">
        <v>322.00307390640398</v>
      </c>
      <c r="L1447">
        <v>339.67442619093299</v>
      </c>
      <c r="M1447">
        <v>21.675977034776299</v>
      </c>
      <c r="N1447">
        <v>0.26832827433710199</v>
      </c>
      <c r="O1447">
        <v>93.534404912407396</v>
      </c>
      <c r="P1447">
        <v>1.78308823529411</v>
      </c>
      <c r="Q1447">
        <v>5.4692566302365998E-2</v>
      </c>
    </row>
    <row r="1448" spans="1:17" hidden="1" x14ac:dyDescent="0.3">
      <c r="A1448" t="s">
        <v>3067</v>
      </c>
      <c r="B1448" t="s">
        <v>3068</v>
      </c>
      <c r="C1448" t="s">
        <v>3138</v>
      </c>
      <c r="D1448" t="s">
        <v>3069</v>
      </c>
      <c r="E1448">
        <v>1055.8219171718899</v>
      </c>
      <c r="F1448">
        <v>989.55</v>
      </c>
      <c r="G1448">
        <v>1116.26603317585</v>
      </c>
      <c r="H1448">
        <v>2.29803407342893</v>
      </c>
      <c r="I1448">
        <v>653.64516378902704</v>
      </c>
      <c r="K1448">
        <v>832.23651696155298</v>
      </c>
      <c r="L1448">
        <v>460.55083567341302</v>
      </c>
      <c r="M1448">
        <v>94.555005251233993</v>
      </c>
      <c r="N1448">
        <v>0.11085972850678701</v>
      </c>
      <c r="O1448">
        <v>1.01056035571645E-2</v>
      </c>
      <c r="P1448">
        <v>1370.35661218424</v>
      </c>
      <c r="Q1448">
        <v>0.31258150677232199</v>
      </c>
    </row>
    <row r="1449" spans="1:17" hidden="1" x14ac:dyDescent="0.3">
      <c r="A1449" t="s">
        <v>3070</v>
      </c>
      <c r="B1449" t="s">
        <v>3071</v>
      </c>
      <c r="C1449" t="s">
        <v>3138</v>
      </c>
      <c r="D1449" t="s">
        <v>218</v>
      </c>
      <c r="E1449">
        <v>1055.7365</v>
      </c>
      <c r="F1449">
        <v>8080</v>
      </c>
      <c r="G1449">
        <v>-5.1934047975653499</v>
      </c>
      <c r="H1449">
        <v>-2.9404801286733102</v>
      </c>
      <c r="I1449">
        <v>-15.670837772642701</v>
      </c>
      <c r="J1449">
        <v>-0.34691266938758297</v>
      </c>
      <c r="K1449">
        <v>8248.9108977699107</v>
      </c>
      <c r="L1449">
        <v>8129.9946267902196</v>
      </c>
      <c r="M1449">
        <v>42.6109715610378</v>
      </c>
      <c r="N1449">
        <v>0.45870582448095099</v>
      </c>
      <c r="O1449">
        <v>24.393564356435601</v>
      </c>
      <c r="P1449">
        <v>18.471599073340901</v>
      </c>
      <c r="Q1449">
        <v>0.19447962809226699</v>
      </c>
    </row>
    <row r="1450" spans="1:17" hidden="1" x14ac:dyDescent="0.3">
      <c r="A1450" t="s">
        <v>3072</v>
      </c>
      <c r="B1450" t="s">
        <v>3073</v>
      </c>
      <c r="C1450" t="s">
        <v>3138</v>
      </c>
      <c r="D1450" t="s">
        <v>21</v>
      </c>
      <c r="E1450">
        <v>1047.7468965600001</v>
      </c>
      <c r="F1450">
        <v>560.70000000000005</v>
      </c>
      <c r="G1450">
        <v>87.5349943715443</v>
      </c>
      <c r="H1450">
        <v>29.1860729281575</v>
      </c>
      <c r="I1450">
        <v>107.19686236758599</v>
      </c>
      <c r="J1450">
        <v>6.5083849282062802</v>
      </c>
      <c r="K1450">
        <v>455.07251694311401</v>
      </c>
      <c r="L1450">
        <v>356.03453520713799</v>
      </c>
      <c r="M1450">
        <v>71.822565919872801</v>
      </c>
      <c r="N1450">
        <v>1.63064322322764</v>
      </c>
      <c r="O1450">
        <v>1.1235955056179801</v>
      </c>
      <c r="P1450">
        <v>160.669456066945</v>
      </c>
    </row>
    <row r="1451" spans="1:17" hidden="1" x14ac:dyDescent="0.3">
      <c r="A1451" t="s">
        <v>3074</v>
      </c>
      <c r="B1451" t="s">
        <v>3075</v>
      </c>
      <c r="C1451" t="s">
        <v>3138</v>
      </c>
      <c r="D1451" t="s">
        <v>245</v>
      </c>
      <c r="E1451">
        <v>1044.6917421000001</v>
      </c>
      <c r="F1451">
        <v>428.7</v>
      </c>
      <c r="G1451">
        <v>-17.2705985173464</v>
      </c>
      <c r="H1451">
        <v>9.7385184026925202</v>
      </c>
      <c r="I1451">
        <v>-9.9324351676703906E-2</v>
      </c>
      <c r="J1451">
        <v>-3.15737707596907</v>
      </c>
      <c r="K1451">
        <v>423.56790742144301</v>
      </c>
      <c r="L1451">
        <v>428.96609366604798</v>
      </c>
      <c r="M1451">
        <v>51.978584316893297</v>
      </c>
      <c r="N1451">
        <v>0.380916848032611</v>
      </c>
      <c r="O1451">
        <v>19.337532073711198</v>
      </c>
      <c r="P1451">
        <v>18.540024885939399</v>
      </c>
      <c r="Q1451">
        <v>-7.5832961525530004E-3</v>
      </c>
    </row>
    <row r="1452" spans="1:17" hidden="1" x14ac:dyDescent="0.3">
      <c r="A1452" t="s">
        <v>3076</v>
      </c>
      <c r="B1452" t="s">
        <v>3077</v>
      </c>
      <c r="C1452" t="s">
        <v>3138</v>
      </c>
      <c r="D1452" t="s">
        <v>414</v>
      </c>
      <c r="E1452">
        <v>1042.424994</v>
      </c>
      <c r="F1452">
        <v>149.88999999999999</v>
      </c>
      <c r="G1452">
        <v>-20.577977675567201</v>
      </c>
      <c r="H1452">
        <v>-13.5479263470448</v>
      </c>
      <c r="I1452">
        <v>-7.5060660337021101</v>
      </c>
      <c r="J1452">
        <v>-0.206999687178336</v>
      </c>
      <c r="K1452">
        <v>160.004735485879</v>
      </c>
      <c r="L1452">
        <v>160.85058637915299</v>
      </c>
      <c r="M1452">
        <v>49.617417162319299</v>
      </c>
      <c r="N1452">
        <v>0.22227162266023301</v>
      </c>
      <c r="O1452">
        <v>30.428981252918799</v>
      </c>
      <c r="P1452">
        <v>13.9414671227669</v>
      </c>
      <c r="Q1452">
        <v>1.3187966975182E-2</v>
      </c>
    </row>
    <row r="1453" spans="1:17" hidden="1" x14ac:dyDescent="0.3">
      <c r="A1453" t="s">
        <v>3078</v>
      </c>
      <c r="B1453" t="s">
        <v>3079</v>
      </c>
      <c r="C1453" t="s">
        <v>3138</v>
      </c>
      <c r="D1453" t="s">
        <v>85</v>
      </c>
      <c r="E1453">
        <v>1037.210407625</v>
      </c>
      <c r="F1453">
        <v>2440</v>
      </c>
      <c r="G1453">
        <v>73.743098332618402</v>
      </c>
      <c r="H1453">
        <v>-3.5048287329332899</v>
      </c>
      <c r="I1453">
        <v>-13.5258769026763</v>
      </c>
      <c r="J1453">
        <v>-1.0401747425756001</v>
      </c>
      <c r="K1453">
        <v>2562.8468620387898</v>
      </c>
      <c r="L1453">
        <v>2347.45872603725</v>
      </c>
      <c r="M1453">
        <v>42.024708114538598</v>
      </c>
      <c r="N1453">
        <v>0.61695744178390099</v>
      </c>
      <c r="O1453">
        <v>45.4098360655737</v>
      </c>
      <c r="P1453">
        <v>118.461813949324</v>
      </c>
      <c r="Q1453">
        <v>0.107730504866159</v>
      </c>
    </row>
    <row r="1454" spans="1:17" hidden="1" x14ac:dyDescent="0.3">
      <c r="A1454" t="s">
        <v>3080</v>
      </c>
      <c r="B1454" t="s">
        <v>3081</v>
      </c>
      <c r="C1454" t="s">
        <v>3138</v>
      </c>
      <c r="D1454" t="s">
        <v>273</v>
      </c>
      <c r="E1454">
        <v>1035.104</v>
      </c>
      <c r="F1454">
        <v>1849.9</v>
      </c>
      <c r="G1454">
        <v>-12.6102482950284</v>
      </c>
      <c r="H1454">
        <v>-3.99998602477655</v>
      </c>
      <c r="I1454">
        <v>9.6365837178287101</v>
      </c>
      <c r="J1454">
        <v>3.9060834322339</v>
      </c>
      <c r="K1454">
        <v>1759.1745684464699</v>
      </c>
      <c r="L1454">
        <v>1613.8238596640299</v>
      </c>
      <c r="M1454">
        <v>61.624779063126198</v>
      </c>
      <c r="N1454">
        <v>0.79854404679248403</v>
      </c>
      <c r="O1454">
        <v>6.1679009676198699</v>
      </c>
      <c r="P1454">
        <v>43.004019789734002</v>
      </c>
      <c r="Q1454">
        <v>5.7769656145513E-2</v>
      </c>
    </row>
    <row r="1455" spans="1:17" hidden="1" x14ac:dyDescent="0.3">
      <c r="A1455" t="s">
        <v>3082</v>
      </c>
      <c r="B1455" t="s">
        <v>3083</v>
      </c>
      <c r="C1455" t="s">
        <v>3138</v>
      </c>
      <c r="D1455" t="s">
        <v>48</v>
      </c>
      <c r="E1455">
        <v>1034.32988432</v>
      </c>
      <c r="F1455">
        <v>362.8</v>
      </c>
      <c r="G1455">
        <v>-71.664307564388594</v>
      </c>
      <c r="H1455">
        <v>-13.942735673823501</v>
      </c>
      <c r="I1455">
        <v>-34.094985880783</v>
      </c>
      <c r="J1455">
        <v>-9.4890509692296092</v>
      </c>
      <c r="K1455">
        <v>396.58535432652297</v>
      </c>
      <c r="L1455">
        <v>473.44151831547299</v>
      </c>
      <c r="M1455">
        <v>39.846516044088901</v>
      </c>
      <c r="N1455">
        <v>0.19982255229244</v>
      </c>
      <c r="O1455">
        <v>120.50716648290999</v>
      </c>
      <c r="P1455">
        <v>19.519024872343898</v>
      </c>
      <c r="Q1455">
        <v>0.15828427798042199</v>
      </c>
    </row>
    <row r="1456" spans="1:17" hidden="1" x14ac:dyDescent="0.3">
      <c r="A1456" t="s">
        <v>3084</v>
      </c>
      <c r="B1456" t="s">
        <v>3085</v>
      </c>
      <c r="C1456" t="s">
        <v>3138</v>
      </c>
      <c r="D1456" t="s">
        <v>411</v>
      </c>
      <c r="E1456">
        <v>1034.2565552000001</v>
      </c>
      <c r="F1456">
        <v>99.34</v>
      </c>
      <c r="G1456">
        <v>23.613210009548201</v>
      </c>
      <c r="H1456">
        <v>-15.157963039058099</v>
      </c>
      <c r="I1456">
        <v>43.813843111073702</v>
      </c>
      <c r="J1456">
        <v>-3.2178776980563302</v>
      </c>
      <c r="K1456">
        <v>103.795495269493</v>
      </c>
      <c r="L1456">
        <v>85.415470336785503</v>
      </c>
      <c r="M1456">
        <v>38.402021954223997</v>
      </c>
      <c r="N1456">
        <v>0.32504960312291598</v>
      </c>
      <c r="O1456">
        <v>25.629152405878799</v>
      </c>
      <c r="P1456">
        <v>101.910569105691</v>
      </c>
      <c r="Q1456">
        <v>0.11698488132344401</v>
      </c>
    </row>
    <row r="1457" spans="1:17" hidden="1" x14ac:dyDescent="0.3">
      <c r="A1457" t="s">
        <v>3086</v>
      </c>
      <c r="B1457" t="s">
        <v>3087</v>
      </c>
      <c r="C1457" t="s">
        <v>3138</v>
      </c>
      <c r="D1457" t="s">
        <v>3088</v>
      </c>
      <c r="E1457">
        <v>1031.03060362</v>
      </c>
      <c r="F1457">
        <v>393</v>
      </c>
      <c r="G1457">
        <v>23.1528698638664</v>
      </c>
      <c r="H1457">
        <v>2.6969828500110098</v>
      </c>
      <c r="I1457">
        <v>52.068434079889698</v>
      </c>
      <c r="J1457">
        <v>-5.2957951361023898</v>
      </c>
      <c r="K1457">
        <v>374.29847365128899</v>
      </c>
      <c r="L1457">
        <v>315.24663961476699</v>
      </c>
      <c r="M1457">
        <v>51.033920064757297</v>
      </c>
      <c r="N1457">
        <v>0.57070304426137497</v>
      </c>
      <c r="O1457">
        <v>16.4631043256997</v>
      </c>
      <c r="P1457">
        <v>115.934065934065</v>
      </c>
      <c r="Q1457">
        <v>0.146852884295854</v>
      </c>
    </row>
    <row r="1458" spans="1:17" hidden="1" x14ac:dyDescent="0.3">
      <c r="A1458" t="s">
        <v>3089</v>
      </c>
      <c r="B1458" t="s">
        <v>3090</v>
      </c>
      <c r="C1458" t="s">
        <v>3138</v>
      </c>
      <c r="D1458" t="s">
        <v>85</v>
      </c>
      <c r="E1458">
        <v>1030.7316651199999</v>
      </c>
      <c r="F1458">
        <v>405</v>
      </c>
      <c r="G1458">
        <v>48.289734677729101</v>
      </c>
      <c r="H1458">
        <v>-10.795309620005</v>
      </c>
      <c r="I1458">
        <v>-15.4935872793844</v>
      </c>
      <c r="J1458">
        <v>-2.9976549299670801</v>
      </c>
      <c r="K1458">
        <v>456.08748357304199</v>
      </c>
      <c r="L1458">
        <v>462.55583085059698</v>
      </c>
      <c r="M1458">
        <v>44.104128266425299</v>
      </c>
      <c r="N1458">
        <v>0.85502618087814297</v>
      </c>
      <c r="O1458">
        <v>75.308641975308603</v>
      </c>
      <c r="P1458">
        <v>73.410404624277405</v>
      </c>
      <c r="Q1458">
        <v>0.14568152042718199</v>
      </c>
    </row>
    <row r="1459" spans="1:17" hidden="1" x14ac:dyDescent="0.3">
      <c r="A1459" t="s">
        <v>3091</v>
      </c>
      <c r="B1459" t="s">
        <v>3092</v>
      </c>
      <c r="C1459" t="s">
        <v>3138</v>
      </c>
      <c r="D1459" t="s">
        <v>749</v>
      </c>
      <c r="E1459">
        <v>1029.4328529540001</v>
      </c>
      <c r="F1459">
        <v>203.94</v>
      </c>
      <c r="G1459">
        <v>-42.567887235420002</v>
      </c>
      <c r="H1459">
        <v>-14.2839719582136</v>
      </c>
      <c r="I1459">
        <v>-27.925174816305901</v>
      </c>
      <c r="J1459">
        <v>1.63451608729833</v>
      </c>
      <c r="K1459">
        <v>234.04798276638499</v>
      </c>
      <c r="M1459">
        <v>32.2876205039802</v>
      </c>
      <c r="N1459">
        <v>0.80380860610279503</v>
      </c>
      <c r="O1459">
        <v>57.252132980288302</v>
      </c>
      <c r="P1459">
        <v>4.5846153846153799</v>
      </c>
    </row>
    <row r="1460" spans="1:17" hidden="1" x14ac:dyDescent="0.3">
      <c r="A1460" t="s">
        <v>3093</v>
      </c>
      <c r="B1460" t="s">
        <v>3094</v>
      </c>
      <c r="C1460" t="s">
        <v>3138</v>
      </c>
      <c r="D1460" t="s">
        <v>211</v>
      </c>
      <c r="E1460">
        <v>1027.4000000000001</v>
      </c>
      <c r="F1460">
        <v>102.74</v>
      </c>
      <c r="G1460">
        <v>31.1984518750387</v>
      </c>
      <c r="H1460">
        <v>-23.808649665310799</v>
      </c>
      <c r="I1460">
        <v>20.189468235729201</v>
      </c>
      <c r="J1460">
        <v>-12.410998331705599</v>
      </c>
      <c r="K1460">
        <v>121.037936850585</v>
      </c>
      <c r="L1460">
        <v>102.873324784151</v>
      </c>
      <c r="M1460">
        <v>18.7251836923081</v>
      </c>
      <c r="N1460">
        <v>0.42139125555573698</v>
      </c>
      <c r="O1460">
        <v>41.814288495230599</v>
      </c>
      <c r="P1460">
        <v>63.2088959491659</v>
      </c>
      <c r="Q1460">
        <v>6.6127701088535995E-2</v>
      </c>
    </row>
    <row r="1461" spans="1:17" hidden="1" x14ac:dyDescent="0.3">
      <c r="A1461" t="s">
        <v>3095</v>
      </c>
      <c r="B1461" t="s">
        <v>3096</v>
      </c>
      <c r="C1461" t="s">
        <v>3138</v>
      </c>
      <c r="D1461" t="s">
        <v>570</v>
      </c>
      <c r="E1461">
        <v>1026.958022883</v>
      </c>
      <c r="F1461">
        <v>39.33</v>
      </c>
      <c r="G1461">
        <v>-51.489408776654699</v>
      </c>
      <c r="H1461">
        <v>-9.3084895196625403</v>
      </c>
      <c r="I1461">
        <v>-12.374163070421799</v>
      </c>
      <c r="J1461">
        <v>-3.3374430563893398</v>
      </c>
      <c r="K1461">
        <v>43.4065635962681</v>
      </c>
      <c r="L1461">
        <v>46.153925693886002</v>
      </c>
      <c r="M1461">
        <v>40.016229323110203</v>
      </c>
      <c r="N1461">
        <v>0.16599461174636901</v>
      </c>
      <c r="O1461">
        <v>70.607678616831905</v>
      </c>
      <c r="P1461">
        <v>8.0494505494505404</v>
      </c>
      <c r="Q1461">
        <v>-2.3381850065704E-2</v>
      </c>
    </row>
    <row r="1462" spans="1:17" hidden="1" x14ac:dyDescent="0.3">
      <c r="A1462" t="s">
        <v>3097</v>
      </c>
      <c r="B1462" t="s">
        <v>3098</v>
      </c>
      <c r="C1462" t="s">
        <v>3138</v>
      </c>
      <c r="D1462" t="s">
        <v>3099</v>
      </c>
      <c r="E1462">
        <v>1020.7554</v>
      </c>
      <c r="F1462">
        <v>517.1</v>
      </c>
      <c r="G1462">
        <v>231.09724065884501</v>
      </c>
      <c r="H1462">
        <v>0.392357168755398</v>
      </c>
      <c r="I1462">
        <v>30.7695187119322</v>
      </c>
      <c r="J1462">
        <v>1.8697694820278099</v>
      </c>
      <c r="K1462">
        <v>491.985720058872</v>
      </c>
      <c r="L1462">
        <v>395.91960869030498</v>
      </c>
      <c r="M1462">
        <v>63.859495206690497</v>
      </c>
      <c r="N1462">
        <v>0.89508217526492795</v>
      </c>
      <c r="O1462">
        <v>29.549410172113699</v>
      </c>
      <c r="P1462">
        <v>269.35714285714198</v>
      </c>
    </row>
    <row r="1463" spans="1:17" hidden="1" x14ac:dyDescent="0.3">
      <c r="A1463" t="s">
        <v>3100</v>
      </c>
      <c r="B1463" t="s">
        <v>3101</v>
      </c>
      <c r="C1463" t="s">
        <v>3138</v>
      </c>
      <c r="D1463" t="s">
        <v>248</v>
      </c>
      <c r="E1463">
        <v>1020.55695552</v>
      </c>
      <c r="F1463">
        <v>236.4</v>
      </c>
      <c r="G1463">
        <v>40.912009940051398</v>
      </c>
      <c r="H1463">
        <v>-9.0086948978931591</v>
      </c>
      <c r="I1463">
        <v>-18.674634847193801</v>
      </c>
      <c r="J1463">
        <v>-7.3345869593439197</v>
      </c>
      <c r="K1463">
        <v>259.879606847692</v>
      </c>
      <c r="L1463">
        <v>248.539916884197</v>
      </c>
      <c r="M1463">
        <v>25.371668692802601</v>
      </c>
      <c r="N1463">
        <v>0.71711161645121002</v>
      </c>
      <c r="O1463">
        <v>42.978003384094698</v>
      </c>
      <c r="P1463">
        <v>71.989814477991999</v>
      </c>
      <c r="Q1463">
        <v>9.1093018409360002E-2</v>
      </c>
    </row>
    <row r="1464" spans="1:17" hidden="1" x14ac:dyDescent="0.3">
      <c r="A1464" t="s">
        <v>3102</v>
      </c>
      <c r="B1464" t="s">
        <v>3103</v>
      </c>
      <c r="C1464" t="s">
        <v>3138</v>
      </c>
      <c r="D1464" t="s">
        <v>497</v>
      </c>
      <c r="E1464">
        <v>1018.2345364</v>
      </c>
      <c r="F1464">
        <v>782</v>
      </c>
      <c r="G1464">
        <v>-54.055911836500101</v>
      </c>
      <c r="H1464">
        <v>-28.737728057761998</v>
      </c>
      <c r="I1464">
        <v>-50.027074132512801</v>
      </c>
      <c r="J1464">
        <v>-9.3686078894082101</v>
      </c>
      <c r="K1464">
        <v>1071.0359526682601</v>
      </c>
      <c r="L1464">
        <v>1225.7581999383201</v>
      </c>
      <c r="M1464">
        <v>12.8000956187566</v>
      </c>
      <c r="N1464">
        <v>1.6765188036230401</v>
      </c>
      <c r="O1464">
        <v>98.593350383631702</v>
      </c>
      <c r="P1464">
        <v>0.90322580645161299</v>
      </c>
      <c r="Q1464">
        <v>-9.5643631105478993E-2</v>
      </c>
    </row>
    <row r="1465" spans="1:17" hidden="1" x14ac:dyDescent="0.3">
      <c r="A1465" t="s">
        <v>3104</v>
      </c>
      <c r="B1465" t="s">
        <v>3105</v>
      </c>
      <c r="C1465" t="s">
        <v>3138</v>
      </c>
      <c r="D1465" t="s">
        <v>497</v>
      </c>
      <c r="E1465">
        <v>1014.256807615</v>
      </c>
      <c r="F1465">
        <v>43.9</v>
      </c>
      <c r="G1465">
        <v>429.10937224911402</v>
      </c>
      <c r="H1465">
        <v>32.180269298284998</v>
      </c>
      <c r="I1465">
        <v>549.52709918058201</v>
      </c>
      <c r="J1465">
        <v>7.4076091330161997</v>
      </c>
      <c r="K1465">
        <v>36.063612952309001</v>
      </c>
      <c r="L1465">
        <v>21.616850177499401</v>
      </c>
      <c r="M1465">
        <v>67.246242278080203</v>
      </c>
      <c r="N1465">
        <v>0.35178835869717701</v>
      </c>
      <c r="O1465">
        <v>3.12072892938497</v>
      </c>
      <c r="P1465">
        <v>654.29553264604795</v>
      </c>
    </row>
    <row r="1466" spans="1:17" hidden="1" x14ac:dyDescent="0.3">
      <c r="A1466" t="s">
        <v>3106</v>
      </c>
      <c r="B1466" t="s">
        <v>3107</v>
      </c>
      <c r="C1466" t="s">
        <v>3138</v>
      </c>
      <c r="D1466" t="s">
        <v>245</v>
      </c>
      <c r="E1466">
        <v>1011.09168</v>
      </c>
      <c r="F1466">
        <v>544.29999999999995</v>
      </c>
      <c r="G1466">
        <v>1.2458811431493799</v>
      </c>
      <c r="H1466">
        <v>-4.7557646256627804</v>
      </c>
      <c r="I1466">
        <v>3.8107255259527002</v>
      </c>
      <c r="J1466">
        <v>-5.9633939948432904</v>
      </c>
      <c r="K1466">
        <v>559.51931773895899</v>
      </c>
      <c r="L1466">
        <v>505.29130111434301</v>
      </c>
      <c r="M1466">
        <v>39.401736070161597</v>
      </c>
      <c r="N1466">
        <v>0.29341125304189902</v>
      </c>
      <c r="O1466">
        <v>26.9336762814624</v>
      </c>
      <c r="P1466">
        <v>31.093448940269699</v>
      </c>
    </row>
    <row r="1467" spans="1:17" hidden="1" x14ac:dyDescent="0.3">
      <c r="A1467" t="s">
        <v>3108</v>
      </c>
      <c r="B1467" t="s">
        <v>3109</v>
      </c>
      <c r="C1467" t="s">
        <v>3138</v>
      </c>
      <c r="D1467" t="s">
        <v>570</v>
      </c>
      <c r="E1467">
        <v>1009.22779755</v>
      </c>
      <c r="F1467">
        <v>140.35</v>
      </c>
      <c r="G1467">
        <v>-23.341369736769501</v>
      </c>
      <c r="H1467">
        <v>-9.6507526552609697</v>
      </c>
      <c r="I1467">
        <v>12.494494921856599</v>
      </c>
      <c r="J1467">
        <v>-4.2766408893496504</v>
      </c>
      <c r="K1467">
        <v>161.250007182182</v>
      </c>
      <c r="L1467">
        <v>157.37486933348501</v>
      </c>
      <c r="M1467">
        <v>22.355467099758599</v>
      </c>
      <c r="N1467">
        <v>1.01033541057437</v>
      </c>
      <c r="O1467">
        <v>57.427858924118198</v>
      </c>
      <c r="P1467">
        <v>44.393004115226297</v>
      </c>
      <c r="Q1467">
        <v>0.124761741716299</v>
      </c>
    </row>
    <row r="1468" spans="1:17" hidden="1" x14ac:dyDescent="0.3">
      <c r="A1468" t="s">
        <v>3110</v>
      </c>
      <c r="B1468" t="s">
        <v>3111</v>
      </c>
      <c r="C1468" t="s">
        <v>3138</v>
      </c>
      <c r="D1468" t="s">
        <v>436</v>
      </c>
      <c r="E1468">
        <v>1005.32290173999</v>
      </c>
      <c r="F1468">
        <v>823.4</v>
      </c>
      <c r="G1468">
        <v>217.68891945076399</v>
      </c>
      <c r="H1468">
        <v>21.418432773504101</v>
      </c>
      <c r="I1468">
        <v>80.074483868233202</v>
      </c>
      <c r="J1468">
        <v>5.8288093313893103</v>
      </c>
      <c r="K1468">
        <v>675.39231336126295</v>
      </c>
      <c r="L1468">
        <v>510.54264530755597</v>
      </c>
      <c r="M1468">
        <v>76.5069787370618</v>
      </c>
      <c r="N1468">
        <v>0.46271752030033397</v>
      </c>
      <c r="O1468">
        <v>0.43721156181686299</v>
      </c>
      <c r="P1468">
        <v>248.455353364367</v>
      </c>
      <c r="Q1468">
        <v>0.115358658670557</v>
      </c>
    </row>
    <row r="1469" spans="1:17" hidden="1" x14ac:dyDescent="0.3">
      <c r="A1469" t="s">
        <v>3112</v>
      </c>
      <c r="B1469" t="s">
        <v>3113</v>
      </c>
      <c r="C1469" t="s">
        <v>3138</v>
      </c>
      <c r="D1469" t="s">
        <v>211</v>
      </c>
      <c r="E1469">
        <v>1003.89904216</v>
      </c>
      <c r="F1469">
        <v>632.79999999999995</v>
      </c>
      <c r="G1469">
        <v>26.885954185528799</v>
      </c>
      <c r="H1469">
        <v>-7.9521650317784998</v>
      </c>
      <c r="I1469">
        <v>-30.693712389828502</v>
      </c>
      <c r="J1469">
        <v>-3.1072475110890698</v>
      </c>
      <c r="K1469">
        <v>716.70995490040798</v>
      </c>
      <c r="L1469">
        <v>735.33322951096397</v>
      </c>
      <c r="M1469">
        <v>35.368968063321603</v>
      </c>
      <c r="N1469">
        <v>0.390745912031422</v>
      </c>
      <c r="O1469">
        <v>72.969342604298305</v>
      </c>
      <c r="P1469">
        <v>59.516007058230301</v>
      </c>
      <c r="Q1469">
        <v>0.106420398288153</v>
      </c>
    </row>
    <row r="1470" spans="1:17" hidden="1" x14ac:dyDescent="0.3">
      <c r="A1470" t="s">
        <v>3114</v>
      </c>
      <c r="B1470" t="s">
        <v>3115</v>
      </c>
      <c r="C1470" t="s">
        <v>3138</v>
      </c>
      <c r="D1470" t="s">
        <v>414</v>
      </c>
      <c r="E1470">
        <v>1002.90240527999</v>
      </c>
      <c r="F1470">
        <v>50.3</v>
      </c>
      <c r="G1470">
        <v>-53.018474221592697</v>
      </c>
      <c r="H1470">
        <v>-1.8084994230451501</v>
      </c>
      <c r="I1470">
        <v>-33.211618040893399</v>
      </c>
      <c r="J1470">
        <v>-1.6114878857841699</v>
      </c>
      <c r="K1470">
        <v>53.967269024338997</v>
      </c>
      <c r="L1470">
        <v>62.598159035868399</v>
      </c>
      <c r="M1470">
        <v>36.012865264827497</v>
      </c>
      <c r="N1470">
        <v>0.33090946269472798</v>
      </c>
      <c r="O1470">
        <v>68.9860834990059</v>
      </c>
      <c r="P1470">
        <v>2.6530612244897802</v>
      </c>
      <c r="Q1470">
        <v>-5.760608616441E-2</v>
      </c>
    </row>
    <row r="1471" spans="1:17" hidden="1" x14ac:dyDescent="0.3">
      <c r="A1471" t="s">
        <v>3116</v>
      </c>
      <c r="B1471" t="s">
        <v>3117</v>
      </c>
      <c r="C1471" t="s">
        <v>3138</v>
      </c>
      <c r="D1471" t="s">
        <v>987</v>
      </c>
      <c r="E1471">
        <v>1000.678483565</v>
      </c>
      <c r="F1471">
        <v>1062.6500000000001</v>
      </c>
      <c r="G1471">
        <v>110.84269439589499</v>
      </c>
      <c r="H1471">
        <v>32.058138655857</v>
      </c>
      <c r="I1471">
        <v>59.521215225542797</v>
      </c>
      <c r="J1471">
        <v>1.6787930914715801</v>
      </c>
      <c r="K1471">
        <v>859.36880489101304</v>
      </c>
      <c r="L1471">
        <v>703.39732783446095</v>
      </c>
      <c r="M1471">
        <v>72.276560880006997</v>
      </c>
      <c r="N1471">
        <v>2.3951034047704298</v>
      </c>
      <c r="O1471">
        <v>2.1220533571731002</v>
      </c>
      <c r="P1471">
        <v>176.012987012987</v>
      </c>
    </row>
    <row r="1472" spans="1:17" hidden="1" x14ac:dyDescent="0.3">
      <c r="A1472" t="s">
        <v>3118</v>
      </c>
      <c r="B1472" t="s">
        <v>3119</v>
      </c>
      <c r="C1472" t="s">
        <v>3138</v>
      </c>
      <c r="D1472" t="s">
        <v>248</v>
      </c>
      <c r="E1472">
        <v>1000.45243272</v>
      </c>
      <c r="F1472">
        <v>624.65</v>
      </c>
      <c r="G1472">
        <v>-17.5002718452069</v>
      </c>
      <c r="H1472">
        <v>-1.76154258950987</v>
      </c>
      <c r="I1472">
        <v>5.0670652462200101</v>
      </c>
      <c r="J1472">
        <v>-0.60051159122559905</v>
      </c>
      <c r="K1472">
        <v>622.56472345655095</v>
      </c>
      <c r="L1472">
        <v>575.52314566964401</v>
      </c>
      <c r="M1472">
        <v>46.978702599980203</v>
      </c>
      <c r="N1472">
        <v>1.2533972821742601</v>
      </c>
      <c r="O1472">
        <v>21.988313455535099</v>
      </c>
      <c r="P1472">
        <v>55.773067331670802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Price_Filter_22_11_2024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2024-11-23T06:37:56Z</dcterms:created>
  <dcterms:modified xsi:type="dcterms:W3CDTF">2024-11-30T03:20:52Z</dcterms:modified>
</cp:coreProperties>
</file>